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codeName="ThisWorkbook" hidePivotFieldList="1" defaultThemeVersion="166925"/>
  <mc:AlternateContent xmlns:mc="http://schemas.openxmlformats.org/markup-compatibility/2006">
    <mc:Choice Requires="x15">
      <x15ac:absPath xmlns:x15ac="http://schemas.microsoft.com/office/spreadsheetml/2010/11/ac" url="/Users/arthurvelez/Desktop/"/>
    </mc:Choice>
  </mc:AlternateContent>
  <xr:revisionPtr revIDLastSave="0" documentId="13_ncr:1_{3E8EC7BA-656E-6C46-A634-3BF76FD2E3B8}" xr6:coauthVersionLast="36" xr6:coauthVersionMax="36" xr10:uidLastSave="{00000000-0000-0000-0000-000000000000}"/>
  <bookViews>
    <workbookView xWindow="0" yWindow="460" windowWidth="25600" windowHeight="15460" xr2:uid="{00000000-000D-0000-FFFF-FFFF00000000}"/>
  </bookViews>
  <sheets>
    <sheet name="Sheet1" sheetId="1" r:id="rId1"/>
    <sheet name="Pivot 1" sheetId="4" r:id="rId2"/>
    <sheet name="Pivot 2" sheetId="7" r:id="rId3"/>
    <sheet name="Pivot 3" sheetId="6" r:id="rId4"/>
    <sheet name="Bonus" sheetId="9" r:id="rId5"/>
  </sheets>
  <definedNames>
    <definedName name="Slicer_Category">#N/A</definedName>
    <definedName name="Slicer_Category1">#N/A</definedName>
    <definedName name="Slicer_country">#N/A</definedName>
    <definedName name="Slicer_country1">#N/A</definedName>
    <definedName name="Slicer_Years">#N/A</definedName>
  </definedNames>
  <calcPr calcId="162913"/>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2" i="9" l="1"/>
  <c r="R2704" i="1" l="1"/>
  <c r="R2705" i="1"/>
  <c r="R2706" i="1"/>
  <c r="R2707" i="1"/>
  <c r="R2708" i="1"/>
  <c r="R2709" i="1"/>
  <c r="R2710" i="1"/>
  <c r="R2711" i="1"/>
  <c r="R2712" i="1"/>
  <c r="R2713" i="1"/>
  <c r="R2714" i="1"/>
  <c r="R2715" i="1"/>
  <c r="R2716" i="1"/>
  <c r="R2717" i="1"/>
  <c r="R2718" i="1"/>
  <c r="R2719" i="1"/>
  <c r="R2720" i="1"/>
  <c r="R2721" i="1"/>
  <c r="R2722" i="1"/>
  <c r="R2943" i="1"/>
  <c r="R2944" i="1"/>
  <c r="R2945" i="1"/>
  <c r="R2946" i="1"/>
  <c r="R2947" i="1"/>
  <c r="R2948" i="1"/>
  <c r="R2949" i="1"/>
  <c r="R2950" i="1"/>
  <c r="R2951" i="1"/>
  <c r="R2952" i="1"/>
  <c r="R2953" i="1"/>
  <c r="R2954" i="1"/>
  <c r="R2955" i="1"/>
  <c r="R2956" i="1"/>
  <c r="R2957" i="1"/>
  <c r="R2958" i="1"/>
  <c r="R2959" i="1"/>
  <c r="R2960" i="1"/>
  <c r="R2961" i="1"/>
  <c r="R296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2703" i="1"/>
  <c r="R523" i="1"/>
  <c r="R524" i="1"/>
  <c r="R525" i="1"/>
  <c r="R526" i="1"/>
  <c r="R527" i="1"/>
  <c r="R528" i="1"/>
  <c r="R529" i="1"/>
  <c r="R530" i="1"/>
  <c r="R531" i="1"/>
  <c r="R532" i="1"/>
  <c r="R533" i="1"/>
  <c r="R534" i="1"/>
  <c r="R535" i="1"/>
  <c r="R536" i="1"/>
  <c r="R537" i="1"/>
  <c r="R538" i="1"/>
  <c r="R539" i="1"/>
  <c r="R540" i="1"/>
  <c r="R541" i="1"/>
  <c r="R1286" i="1"/>
  <c r="R1287" i="1"/>
  <c r="R1288" i="1"/>
  <c r="R1289" i="1"/>
  <c r="R1290" i="1"/>
  <c r="R1291" i="1"/>
  <c r="R1292" i="1"/>
  <c r="R1293" i="1"/>
  <c r="R1294" i="1"/>
  <c r="R1295" i="1"/>
  <c r="R1296" i="1"/>
  <c r="R1297" i="1"/>
  <c r="R1298" i="1"/>
  <c r="R1299" i="1"/>
  <c r="R1300" i="1"/>
  <c r="R1301" i="1"/>
  <c r="R1302" i="1"/>
  <c r="R1303" i="1"/>
  <c r="R1304" i="1"/>
  <c r="R1305"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63" i="1"/>
  <c r="R2964" i="1"/>
  <c r="R2965" i="1"/>
  <c r="R2966" i="1"/>
  <c r="R2967" i="1"/>
  <c r="R2968" i="1"/>
  <c r="R2969" i="1"/>
  <c r="R2970" i="1"/>
  <c r="R2971" i="1"/>
  <c r="R2972" i="1"/>
  <c r="R2973" i="1"/>
  <c r="R2974" i="1"/>
  <c r="R2975" i="1"/>
  <c r="R2976" i="1"/>
  <c r="R2977" i="1"/>
  <c r="R2978" i="1"/>
  <c r="R2979" i="1"/>
  <c r="R2980" i="1"/>
  <c r="R2981" i="1"/>
  <c r="R2982"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522" i="1"/>
  <c r="R2924" i="1"/>
  <c r="R2925" i="1"/>
  <c r="R2926" i="1"/>
  <c r="R2927" i="1"/>
  <c r="R2928" i="1"/>
  <c r="R2929" i="1"/>
  <c r="R2930" i="1"/>
  <c r="R2931" i="1"/>
  <c r="R2932" i="1"/>
  <c r="R2933" i="1"/>
  <c r="R2934" i="1"/>
  <c r="R2935" i="1"/>
  <c r="R2936" i="1"/>
  <c r="R2937" i="1"/>
  <c r="R2938" i="1"/>
  <c r="R2939" i="1"/>
  <c r="R2940" i="1"/>
  <c r="R2941" i="1"/>
  <c r="R2942" i="1"/>
  <c r="R3190" i="1"/>
  <c r="R3191" i="1"/>
  <c r="R3192" i="1"/>
  <c r="R3193" i="1"/>
  <c r="R3194" i="1"/>
  <c r="R3195" i="1"/>
  <c r="R3196" i="1"/>
  <c r="R3197" i="1"/>
  <c r="R3198" i="1"/>
  <c r="R3199" i="1"/>
  <c r="R3200" i="1"/>
  <c r="R3201" i="1"/>
  <c r="R3202" i="1"/>
  <c r="R3203" i="1"/>
  <c r="R3204" i="1"/>
  <c r="R3205" i="1"/>
  <c r="R3206" i="1"/>
  <c r="R3207" i="1"/>
  <c r="R3208" i="1"/>
  <c r="R3209" i="1"/>
  <c r="R3630" i="1"/>
  <c r="R3631" i="1"/>
  <c r="R3632" i="1"/>
  <c r="R3633" i="1"/>
  <c r="R3634" i="1"/>
  <c r="R3635" i="1"/>
  <c r="R3636" i="1"/>
  <c r="R3637" i="1"/>
  <c r="R3638" i="1"/>
  <c r="R3639" i="1"/>
  <c r="R3640" i="1"/>
  <c r="R3641" i="1"/>
  <c r="R3642" i="1"/>
  <c r="R3643" i="1"/>
  <c r="R3644" i="1"/>
  <c r="R3645" i="1"/>
  <c r="R3646" i="1"/>
  <c r="R3647" i="1"/>
  <c r="R3648" i="1"/>
  <c r="R36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70" i="1"/>
  <c r="R3871" i="1"/>
  <c r="R3872" i="1"/>
  <c r="R3873" i="1"/>
  <c r="R3874" i="1"/>
  <c r="R3875" i="1"/>
  <c r="R3876" i="1"/>
  <c r="R3877" i="1"/>
  <c r="R3878" i="1"/>
  <c r="R3879" i="1"/>
  <c r="R3880" i="1"/>
  <c r="R3881" i="1"/>
  <c r="R3882" i="1"/>
  <c r="R3883" i="1"/>
  <c r="R3884" i="1"/>
  <c r="R3885" i="1"/>
  <c r="R3886" i="1"/>
  <c r="R3887" i="1"/>
  <c r="R3888" i="1"/>
  <c r="R3889" i="1"/>
  <c r="R2923"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5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642"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03" i="1"/>
  <c r="R2664" i="1"/>
  <c r="R2665" i="1"/>
  <c r="R2666" i="1"/>
  <c r="R2667" i="1"/>
  <c r="R2668" i="1"/>
  <c r="R2669" i="1"/>
  <c r="R2670" i="1"/>
  <c r="R2671" i="1"/>
  <c r="R2672" i="1"/>
  <c r="R2673" i="1"/>
  <c r="R2674" i="1"/>
  <c r="R2675" i="1"/>
  <c r="R2676" i="1"/>
  <c r="R2677" i="1"/>
  <c r="R2678" i="1"/>
  <c r="R2679" i="1"/>
  <c r="R2680" i="1"/>
  <c r="R2681" i="1"/>
  <c r="R2682" i="1"/>
  <c r="R266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723" i="1"/>
  <c r="R2724" i="1"/>
  <c r="R2725" i="1"/>
  <c r="R2726" i="1"/>
  <c r="R2727" i="1"/>
  <c r="R2728" i="1"/>
  <c r="R2729" i="1"/>
  <c r="R2730" i="1"/>
  <c r="R2731" i="1"/>
  <c r="R2732" i="1"/>
  <c r="R2733" i="1"/>
  <c r="R2734" i="1"/>
  <c r="R2735" i="1"/>
  <c r="R2736" i="1"/>
  <c r="R2737" i="1"/>
  <c r="R2738" i="1"/>
  <c r="R2739" i="1"/>
  <c r="R2740" i="1"/>
  <c r="R2741" i="1"/>
  <c r="R2742" i="1"/>
  <c r="R1943" i="1"/>
  <c r="R1904" i="1"/>
  <c r="R1905" i="1"/>
  <c r="R1906" i="1"/>
  <c r="R1907" i="1"/>
  <c r="R1908" i="1"/>
  <c r="R1909" i="1"/>
  <c r="R1910" i="1"/>
  <c r="R1911" i="1"/>
  <c r="R1912" i="1"/>
  <c r="R1913" i="1"/>
  <c r="R1914" i="1"/>
  <c r="R1915" i="1"/>
  <c r="R1916" i="1"/>
  <c r="R1917" i="1"/>
  <c r="R1918" i="1"/>
  <c r="R1919" i="1"/>
  <c r="R1920" i="1"/>
  <c r="R1921" i="1"/>
  <c r="R1922" i="1"/>
  <c r="R1903"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06" i="1"/>
  <c r="R1464" i="1"/>
  <c r="R1465" i="1"/>
  <c r="R1466" i="1"/>
  <c r="R1467" i="1"/>
  <c r="R1468" i="1"/>
  <c r="R1469" i="1"/>
  <c r="R1470" i="1"/>
  <c r="R1471" i="1"/>
  <c r="R1472" i="1"/>
  <c r="R1473" i="1"/>
  <c r="R1474" i="1"/>
  <c r="R1475" i="1"/>
  <c r="R1476" i="1"/>
  <c r="R1477" i="1"/>
  <c r="R1478" i="1"/>
  <c r="R1479" i="1"/>
  <c r="R1480" i="1"/>
  <c r="R1481" i="1"/>
  <c r="R1482" i="1"/>
  <c r="R1463"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1346" i="1"/>
  <c r="R1347" i="1"/>
  <c r="R1348" i="1"/>
  <c r="R1349" i="1"/>
  <c r="R1350" i="1"/>
  <c r="R1351" i="1"/>
  <c r="R1352" i="1"/>
  <c r="R1353" i="1"/>
  <c r="R1354" i="1"/>
  <c r="R1355" i="1"/>
  <c r="R1356" i="1"/>
  <c r="R1357" i="1"/>
  <c r="R1358" i="1"/>
  <c r="R1359" i="1"/>
  <c r="R1360" i="1"/>
  <c r="R1361" i="1"/>
  <c r="R1362" i="1"/>
  <c r="R1363" i="1"/>
  <c r="R1364" i="1"/>
  <c r="R1365" i="1"/>
  <c r="R722" i="1"/>
  <c r="R763" i="1"/>
  <c r="R764" i="1"/>
  <c r="R765" i="1"/>
  <c r="R766" i="1"/>
  <c r="R767" i="1"/>
  <c r="R768" i="1"/>
  <c r="R769" i="1"/>
  <c r="R770" i="1"/>
  <c r="R771" i="1"/>
  <c r="R772" i="1"/>
  <c r="R773" i="1"/>
  <c r="R774" i="1"/>
  <c r="R775" i="1"/>
  <c r="R776" i="1"/>
  <c r="R777" i="1"/>
  <c r="R778" i="1"/>
  <c r="R779" i="1"/>
  <c r="R780" i="1"/>
  <c r="R781" i="1"/>
  <c r="R1483" i="1"/>
  <c r="R1484" i="1"/>
  <c r="R1485" i="1"/>
  <c r="R1486" i="1"/>
  <c r="R1487" i="1"/>
  <c r="R1488" i="1"/>
  <c r="R1489" i="1"/>
  <c r="R1490" i="1"/>
  <c r="R1491" i="1"/>
  <c r="R1492" i="1"/>
  <c r="R1493" i="1"/>
  <c r="R1494" i="1"/>
  <c r="R1495" i="1"/>
  <c r="R1496" i="1"/>
  <c r="R1497" i="1"/>
  <c r="R1498" i="1"/>
  <c r="R1499" i="1"/>
  <c r="R1500" i="1"/>
  <c r="R1501" i="1"/>
  <c r="R1502" i="1"/>
  <c r="R762"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43" i="1"/>
  <c r="R1564" i="1"/>
  <c r="R1565" i="1"/>
  <c r="R1566" i="1"/>
  <c r="R1567" i="1"/>
  <c r="R1568" i="1"/>
  <c r="R1569" i="1"/>
  <c r="R1570" i="1"/>
  <c r="R1571" i="1"/>
  <c r="R1572" i="1"/>
  <c r="R1573" i="1"/>
  <c r="R1574" i="1"/>
  <c r="R1575" i="1"/>
  <c r="R1576" i="1"/>
  <c r="R1577" i="1"/>
  <c r="R1578" i="1"/>
  <c r="R1579" i="1"/>
  <c r="R1580" i="1"/>
  <c r="R1581" i="1"/>
  <c r="R1582" i="1"/>
  <c r="R1563" i="1"/>
  <c r="R1584" i="1"/>
  <c r="R1585" i="1"/>
  <c r="R1586" i="1"/>
  <c r="R1587" i="1"/>
  <c r="R1588" i="1"/>
  <c r="R1589" i="1"/>
  <c r="R1590" i="1"/>
  <c r="R1591" i="1"/>
  <c r="R1592" i="1"/>
  <c r="R1593" i="1"/>
  <c r="R1594" i="1"/>
  <c r="R1595" i="1"/>
  <c r="R1596" i="1"/>
  <c r="R1597" i="1"/>
  <c r="R1598" i="1"/>
  <c r="R1599" i="1"/>
  <c r="R1600" i="1"/>
  <c r="R1601" i="1"/>
  <c r="R1602" i="1"/>
  <c r="R1583"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186" i="1"/>
  <c r="R1984" i="1"/>
  <c r="R1985" i="1"/>
  <c r="R1986" i="1"/>
  <c r="R1987" i="1"/>
  <c r="R1988" i="1"/>
  <c r="R1989" i="1"/>
  <c r="R1990" i="1"/>
  <c r="R1991" i="1"/>
  <c r="R1992" i="1"/>
  <c r="R1993" i="1"/>
  <c r="R1994" i="1"/>
  <c r="R1995" i="1"/>
  <c r="R1996" i="1"/>
  <c r="R1997" i="1"/>
  <c r="R1998" i="1"/>
  <c r="R1999" i="1"/>
  <c r="R2000" i="1"/>
  <c r="R2001" i="1"/>
  <c r="R2002" i="1"/>
  <c r="R1983" i="1"/>
  <c r="R1562" i="1"/>
  <c r="R1544" i="1"/>
  <c r="R1545" i="1"/>
  <c r="R1546" i="1"/>
  <c r="R1547" i="1"/>
  <c r="R1548" i="1"/>
  <c r="R1549" i="1"/>
  <c r="R1550" i="1"/>
  <c r="R1551" i="1"/>
  <c r="R1552" i="1"/>
  <c r="R1553" i="1"/>
  <c r="R1554" i="1"/>
  <c r="R1555" i="1"/>
  <c r="R1556" i="1"/>
  <c r="R1557" i="1"/>
  <c r="R1558" i="1"/>
  <c r="R1559" i="1"/>
  <c r="R1560" i="1"/>
  <c r="R1561" i="1"/>
  <c r="R1543" i="1"/>
  <c r="R1227" i="1"/>
  <c r="R1228" i="1"/>
  <c r="R1229" i="1"/>
  <c r="R1230" i="1"/>
  <c r="R1231" i="1"/>
  <c r="R1232" i="1"/>
  <c r="R1233" i="1"/>
  <c r="R1234" i="1"/>
  <c r="R1235" i="1"/>
  <c r="R1236" i="1"/>
  <c r="R1237" i="1"/>
  <c r="R1238" i="1"/>
  <c r="R1239" i="1"/>
  <c r="R1240" i="1"/>
  <c r="R1241" i="1"/>
  <c r="R1242" i="1"/>
  <c r="R1243" i="1"/>
  <c r="R1244" i="1"/>
  <c r="R1245" i="1"/>
  <c r="R1226"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2163" i="1"/>
  <c r="R2164" i="1"/>
  <c r="R2165" i="1"/>
  <c r="R2166" i="1"/>
  <c r="R2167" i="1"/>
  <c r="R2168" i="1"/>
  <c r="R2169" i="1"/>
  <c r="R2170" i="1"/>
  <c r="R2171" i="1"/>
  <c r="R2172" i="1"/>
  <c r="R2173" i="1"/>
  <c r="R2174" i="1"/>
  <c r="R2175" i="1"/>
  <c r="R2176" i="1"/>
  <c r="R2177" i="1"/>
  <c r="R2178" i="1"/>
  <c r="R2179" i="1"/>
  <c r="R2180" i="1"/>
  <c r="R2181" i="1"/>
  <c r="R2182" i="1"/>
  <c r="R2283" i="1"/>
  <c r="R2284" i="1"/>
  <c r="R2285" i="1"/>
  <c r="R2286" i="1"/>
  <c r="R2287" i="1"/>
  <c r="R2288" i="1"/>
  <c r="R2289" i="1"/>
  <c r="R2290" i="1"/>
  <c r="R2291" i="1"/>
  <c r="R2292" i="1"/>
  <c r="R2293" i="1"/>
  <c r="R2294" i="1"/>
  <c r="R2295" i="1"/>
  <c r="R2296" i="1"/>
  <c r="R2297" i="1"/>
  <c r="R2298" i="1"/>
  <c r="R2299" i="1"/>
  <c r="R2300" i="1"/>
  <c r="R2301" i="1"/>
  <c r="R2302" i="1"/>
  <c r="R782"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43" i="1"/>
  <c r="R843" i="1"/>
  <c r="R844" i="1"/>
  <c r="R845" i="1"/>
  <c r="R846" i="1"/>
  <c r="R847" i="1"/>
  <c r="R848" i="1"/>
  <c r="R849" i="1"/>
  <c r="R850" i="1"/>
  <c r="R851" i="1"/>
  <c r="R852" i="1"/>
  <c r="R853" i="1"/>
  <c r="R854" i="1"/>
  <c r="R855" i="1"/>
  <c r="R856" i="1"/>
  <c r="R857" i="1"/>
  <c r="R858" i="1"/>
  <c r="R859" i="1"/>
  <c r="R860" i="1"/>
  <c r="R861" i="1"/>
  <c r="R842" i="1"/>
  <c r="R863" i="1"/>
  <c r="R864" i="1"/>
  <c r="R865" i="1"/>
  <c r="R866" i="1"/>
  <c r="R867" i="1"/>
  <c r="R868" i="1"/>
  <c r="R869" i="1"/>
  <c r="R870" i="1"/>
  <c r="R871" i="1"/>
  <c r="R872" i="1"/>
  <c r="R873" i="1"/>
  <c r="R874" i="1"/>
  <c r="R875" i="1"/>
  <c r="R876" i="1"/>
  <c r="R877" i="1"/>
  <c r="R878" i="1"/>
  <c r="R879" i="1"/>
  <c r="R880" i="1"/>
  <c r="R88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862" i="1"/>
  <c r="R883" i="1"/>
  <c r="R884" i="1"/>
  <c r="R885" i="1"/>
  <c r="R886" i="1"/>
  <c r="R887" i="1"/>
  <c r="R888" i="1"/>
  <c r="R889" i="1"/>
  <c r="R890" i="1"/>
  <c r="R891" i="1"/>
  <c r="R892" i="1"/>
  <c r="R893" i="1"/>
  <c r="R894" i="1"/>
  <c r="R895" i="1"/>
  <c r="R896" i="1"/>
  <c r="R897" i="1"/>
  <c r="R898" i="1"/>
  <c r="R899" i="1"/>
  <c r="R900" i="1"/>
  <c r="R901" i="1"/>
  <c r="R1883" i="1"/>
  <c r="R1884" i="1"/>
  <c r="R1885" i="1"/>
  <c r="R1886" i="1"/>
  <c r="R1887" i="1"/>
  <c r="R1888" i="1"/>
  <c r="R1889" i="1"/>
  <c r="R1890" i="1"/>
  <c r="R1891" i="1"/>
  <c r="R1892" i="1"/>
  <c r="R1893" i="1"/>
  <c r="R1894" i="1"/>
  <c r="R1895" i="1"/>
  <c r="R1896" i="1"/>
  <c r="R1897" i="1"/>
  <c r="R1898" i="1"/>
  <c r="R1899" i="1"/>
  <c r="R1900" i="1"/>
  <c r="R1901" i="1"/>
  <c r="R1902" i="1"/>
  <c r="R1923" i="1"/>
  <c r="R1924" i="1"/>
  <c r="R1925" i="1"/>
  <c r="R1926" i="1"/>
  <c r="R1927" i="1"/>
  <c r="R1928" i="1"/>
  <c r="R1929" i="1"/>
  <c r="R1930" i="1"/>
  <c r="R1931" i="1"/>
  <c r="R1932" i="1"/>
  <c r="R1933" i="1"/>
  <c r="R1934" i="1"/>
  <c r="R1935" i="1"/>
  <c r="R1936" i="1"/>
  <c r="R1937" i="1"/>
  <c r="R1938" i="1"/>
  <c r="R1939" i="1"/>
  <c r="R1940" i="1"/>
  <c r="R1941" i="1"/>
  <c r="R194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303" i="1"/>
  <c r="R2304" i="1"/>
  <c r="R2305" i="1"/>
  <c r="R2306" i="1"/>
  <c r="R2307" i="1"/>
  <c r="R2308" i="1"/>
  <c r="R2309" i="1"/>
  <c r="R2310" i="1"/>
  <c r="R2311" i="1"/>
  <c r="R2312" i="1"/>
  <c r="R2313" i="1"/>
  <c r="R2314" i="1"/>
  <c r="R2315" i="1"/>
  <c r="R2316" i="1"/>
  <c r="R2317" i="1"/>
  <c r="R2318" i="1"/>
  <c r="R2319" i="1"/>
  <c r="R2320" i="1"/>
  <c r="R2321" i="1"/>
  <c r="R232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882"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2222" i="1"/>
  <c r="R1683" i="1"/>
  <c r="R1023" i="1"/>
  <c r="R1024" i="1"/>
  <c r="R1025" i="1"/>
  <c r="R1026" i="1"/>
  <c r="R1027" i="1"/>
  <c r="R1028" i="1"/>
  <c r="R1029" i="1"/>
  <c r="R1030" i="1"/>
  <c r="R1031" i="1"/>
  <c r="R1032" i="1"/>
  <c r="R1033" i="1"/>
  <c r="R1034" i="1"/>
  <c r="R1035" i="1"/>
  <c r="R1036" i="1"/>
  <c r="R1037" i="1"/>
  <c r="R1038" i="1"/>
  <c r="R1039" i="1"/>
  <c r="R1040" i="1"/>
  <c r="R1041" i="1"/>
  <c r="R2203" i="1"/>
  <c r="R2204" i="1"/>
  <c r="R2205" i="1"/>
  <c r="R2206" i="1"/>
  <c r="R2207" i="1"/>
  <c r="R2208" i="1"/>
  <c r="R2209" i="1"/>
  <c r="R2210" i="1"/>
  <c r="R2211" i="1"/>
  <c r="R2212" i="1"/>
  <c r="R2213" i="1"/>
  <c r="R2214" i="1"/>
  <c r="R2215" i="1"/>
  <c r="R2216" i="1"/>
  <c r="R2217" i="1"/>
  <c r="R2218" i="1"/>
  <c r="R2219" i="1"/>
  <c r="R2220" i="1"/>
  <c r="R2221" i="1"/>
  <c r="R1022"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23"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42"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1066" i="1"/>
  <c r="R2184" i="1"/>
  <c r="R2185" i="1"/>
  <c r="R2186" i="1"/>
  <c r="R2187" i="1"/>
  <c r="R2188" i="1"/>
  <c r="R2189" i="1"/>
  <c r="R2190" i="1"/>
  <c r="R2191" i="1"/>
  <c r="R2192" i="1"/>
  <c r="R2193" i="1"/>
  <c r="R2194" i="1"/>
  <c r="R2195" i="1"/>
  <c r="R2196" i="1"/>
  <c r="R2197" i="1"/>
  <c r="R2198" i="1"/>
  <c r="R2199" i="1"/>
  <c r="R2200" i="1"/>
  <c r="R2201" i="1"/>
  <c r="R220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183" i="1"/>
  <c r="R1127" i="1"/>
  <c r="R1128" i="1"/>
  <c r="R1129" i="1"/>
  <c r="R1130" i="1"/>
  <c r="R1131" i="1"/>
  <c r="R1132" i="1"/>
  <c r="R1133" i="1"/>
  <c r="R1134" i="1"/>
  <c r="R1135" i="1"/>
  <c r="R1136" i="1"/>
  <c r="R1137" i="1"/>
  <c r="R1138" i="1"/>
  <c r="R1139" i="1"/>
  <c r="R1140" i="1"/>
  <c r="R1141" i="1"/>
  <c r="R1142" i="1"/>
  <c r="R1143" i="1"/>
  <c r="R1144" i="1"/>
  <c r="R1145" i="1"/>
  <c r="R1863" i="1"/>
  <c r="R1864" i="1"/>
  <c r="R1865" i="1"/>
  <c r="R1866" i="1"/>
  <c r="R1867" i="1"/>
  <c r="R1868" i="1"/>
  <c r="R1869" i="1"/>
  <c r="R1870" i="1"/>
  <c r="R1871" i="1"/>
  <c r="R1872" i="1"/>
  <c r="R1873" i="1"/>
  <c r="R1874" i="1"/>
  <c r="R1875" i="1"/>
  <c r="R1876" i="1"/>
  <c r="R1877" i="1"/>
  <c r="R1878" i="1"/>
  <c r="R1879" i="1"/>
  <c r="R1880" i="1"/>
  <c r="R1881" i="1"/>
  <c r="R1882" i="1"/>
  <c r="R1126" i="1"/>
  <c r="R2333" i="1"/>
  <c r="R2334" i="1"/>
  <c r="R2335" i="1"/>
  <c r="R2336" i="1"/>
  <c r="R2337" i="1"/>
  <c r="R2338" i="1"/>
  <c r="R2339" i="1"/>
  <c r="R2340" i="1"/>
  <c r="R2341" i="1"/>
  <c r="R2342" i="1"/>
  <c r="R2443" i="1"/>
  <c r="R2444" i="1"/>
  <c r="R2445" i="1"/>
  <c r="R2446" i="1"/>
  <c r="R2447" i="1"/>
  <c r="R2448" i="1"/>
  <c r="R2449" i="1"/>
  <c r="R2450" i="1"/>
  <c r="R2451" i="1"/>
  <c r="R2452" i="1"/>
  <c r="R2453" i="1"/>
  <c r="R2454" i="1"/>
  <c r="R2455" i="1"/>
  <c r="R2456" i="1"/>
  <c r="R2457" i="1"/>
  <c r="R2458" i="1"/>
  <c r="R2459" i="1"/>
  <c r="R2460" i="1"/>
  <c r="R2461" i="1"/>
  <c r="R2462" i="1"/>
  <c r="R2330" i="1"/>
  <c r="R2331" i="1"/>
  <c r="R2332" i="1"/>
  <c r="R2324" i="1"/>
  <c r="R2325" i="1"/>
  <c r="R2326" i="1"/>
  <c r="R2327" i="1"/>
  <c r="R2328" i="1"/>
  <c r="R2329" i="1"/>
  <c r="R2323" i="1"/>
  <c r="D13" i="9"/>
  <c r="D12" i="9"/>
  <c r="D11" i="9"/>
  <c r="C11" i="9"/>
  <c r="D10" i="9"/>
  <c r="D9" i="9"/>
  <c r="D8" i="9"/>
  <c r="D7" i="9"/>
  <c r="D6" i="9"/>
  <c r="D5" i="9"/>
  <c r="D4" i="9"/>
  <c r="D3" i="9"/>
  <c r="C13" i="9"/>
  <c r="C12" i="9"/>
  <c r="C10" i="9"/>
  <c r="C9" i="9"/>
  <c r="C8" i="9"/>
  <c r="C7" i="9"/>
  <c r="C6" i="9"/>
  <c r="C5" i="9"/>
  <c r="C4" i="9"/>
  <c r="C3" i="9"/>
  <c r="C2" i="9"/>
  <c r="B13" i="9"/>
  <c r="B12" i="9"/>
  <c r="B11" i="9"/>
  <c r="B10" i="9"/>
  <c r="B9" i="9"/>
  <c r="B8" i="9"/>
  <c r="B7" i="9"/>
  <c r="B5" i="9"/>
  <c r="B4" i="9"/>
  <c r="B3" i="9"/>
  <c r="B6" i="9"/>
  <c r="B2" i="9"/>
  <c r="R2504" i="1"/>
  <c r="R2505" i="1"/>
  <c r="R2506" i="1"/>
  <c r="R2507" i="1"/>
  <c r="R2508" i="1"/>
  <c r="R2509" i="1"/>
  <c r="R2510" i="1"/>
  <c r="R2511" i="1"/>
  <c r="R2512" i="1"/>
  <c r="R2513" i="1"/>
  <c r="R2514" i="1"/>
  <c r="R2515" i="1"/>
  <c r="R2516" i="1"/>
  <c r="R2517" i="1"/>
  <c r="R2518" i="1"/>
  <c r="R2519" i="1"/>
  <c r="R2520" i="1"/>
  <c r="R2521" i="1"/>
  <c r="R2522" i="1"/>
  <c r="R2503" i="1"/>
  <c r="R2581" i="1"/>
  <c r="R2582" i="1"/>
  <c r="R2583" i="1"/>
  <c r="R2584" i="1"/>
  <c r="R2585" i="1"/>
  <c r="R2586" i="1"/>
  <c r="R2587" i="1"/>
  <c r="R2588" i="1"/>
  <c r="R2589" i="1"/>
  <c r="R2590" i="1"/>
  <c r="R2591" i="1"/>
  <c r="R2592" i="1"/>
  <c r="R2593" i="1"/>
  <c r="R2594" i="1"/>
  <c r="R2595" i="1"/>
  <c r="R2596" i="1"/>
  <c r="R2597" i="1"/>
  <c r="R2598" i="1"/>
  <c r="R2599" i="1"/>
  <c r="R2600" i="1"/>
  <c r="R2601" i="1"/>
  <c r="R2602" i="1"/>
  <c r="R2683" i="1"/>
  <c r="R2684" i="1"/>
  <c r="R2685" i="1"/>
  <c r="R2686" i="1"/>
  <c r="R2687" i="1"/>
  <c r="R2688" i="1"/>
  <c r="R2689" i="1"/>
  <c r="R2690" i="1"/>
  <c r="R2691" i="1"/>
  <c r="R2692" i="1"/>
  <c r="R2693" i="1"/>
  <c r="R2694" i="1"/>
  <c r="R2695" i="1"/>
  <c r="R2696" i="1"/>
  <c r="R2697" i="1"/>
  <c r="R2698" i="1"/>
  <c r="R2699" i="1"/>
  <c r="R2700" i="1"/>
  <c r="R2701" i="1"/>
  <c r="R2702"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563" i="1"/>
  <c r="R2564" i="1"/>
  <c r="R2565" i="1"/>
  <c r="R2566" i="1"/>
  <c r="R2567" i="1"/>
  <c r="R2568" i="1"/>
  <c r="R2569" i="1"/>
  <c r="R2570" i="1"/>
  <c r="R2571" i="1"/>
  <c r="R2572" i="1"/>
  <c r="R2573" i="1"/>
  <c r="R2574" i="1"/>
  <c r="R2575" i="1"/>
  <c r="R2576" i="1"/>
  <c r="R2577" i="1"/>
  <c r="R2578" i="1"/>
  <c r="R2579" i="1"/>
  <c r="R2580" i="1"/>
  <c r="R1146"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2" i="1"/>
  <c r="R3"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83" i="1"/>
  <c r="Q2684" i="1"/>
  <c r="Q2685" i="1"/>
  <c r="Q2686" i="1"/>
  <c r="Q2687" i="1"/>
  <c r="Q2688" i="1"/>
  <c r="Q2689" i="1"/>
  <c r="Q2690" i="1"/>
  <c r="Q2691" i="1"/>
  <c r="Q2692" i="1"/>
  <c r="Q2693" i="1"/>
  <c r="Q2694" i="1"/>
  <c r="Q2695" i="1"/>
  <c r="Q2696" i="1"/>
  <c r="Q2697" i="1"/>
  <c r="Q2698" i="1"/>
  <c r="Q2699" i="1"/>
  <c r="Q2700" i="1"/>
  <c r="Q2701" i="1"/>
  <c r="Q2702" i="1"/>
  <c r="Q2503" i="1"/>
  <c r="Q2504" i="1"/>
  <c r="Q2505" i="1"/>
  <c r="Q2506" i="1"/>
  <c r="Q2507" i="1"/>
  <c r="Q2508" i="1"/>
  <c r="Q2509" i="1"/>
  <c r="Q2510" i="1"/>
  <c r="Q2511" i="1"/>
  <c r="Q2512" i="1"/>
  <c r="Q2513" i="1"/>
  <c r="Q2514" i="1"/>
  <c r="Q2515" i="1"/>
  <c r="Q2516" i="1"/>
  <c r="Q2517" i="1"/>
  <c r="Q2518" i="1"/>
  <c r="Q2519" i="1"/>
  <c r="Q2520" i="1"/>
  <c r="Q2521" i="1"/>
  <c r="Q2522" i="1"/>
  <c r="Q2323" i="1"/>
  <c r="Q2324" i="1"/>
  <c r="Q2325" i="1"/>
  <c r="Q2326" i="1"/>
  <c r="Q2327" i="1"/>
  <c r="Q2328" i="1"/>
  <c r="Q2329" i="1"/>
  <c r="Q2330" i="1"/>
  <c r="Q2331" i="1"/>
  <c r="Q2332" i="1"/>
  <c r="Q2333" i="1"/>
  <c r="Q2334" i="1"/>
  <c r="Q2335" i="1"/>
  <c r="Q2336" i="1"/>
  <c r="Q2337" i="1"/>
  <c r="Q2338" i="1"/>
  <c r="Q2339" i="1"/>
  <c r="Q2340" i="1"/>
  <c r="Q2341" i="1"/>
  <c r="Q2342" i="1"/>
  <c r="Q2443" i="1"/>
  <c r="Q2444" i="1"/>
  <c r="Q2445" i="1"/>
  <c r="Q2446" i="1"/>
  <c r="Q2447" i="1"/>
  <c r="Q2448" i="1"/>
  <c r="Q2449" i="1"/>
  <c r="Q2450" i="1"/>
  <c r="Q2451" i="1"/>
  <c r="Q2452" i="1"/>
  <c r="Q2453" i="1"/>
  <c r="Q2454" i="1"/>
  <c r="Q2455" i="1"/>
  <c r="Q2456" i="1"/>
  <c r="Q2457" i="1"/>
  <c r="Q2458" i="1"/>
  <c r="Q2459" i="1"/>
  <c r="Q2460" i="1"/>
  <c r="Q2461" i="1"/>
  <c r="Q2462" i="1"/>
  <c r="Q1126" i="1"/>
  <c r="Q1127" i="1"/>
  <c r="Q1128" i="1"/>
  <c r="Q1129" i="1"/>
  <c r="Q1130" i="1"/>
  <c r="Q1131" i="1"/>
  <c r="Q1132" i="1"/>
  <c r="Q1133" i="1"/>
  <c r="Q1134" i="1"/>
  <c r="Q1135" i="1"/>
  <c r="Q1136" i="1"/>
  <c r="Q1137" i="1"/>
  <c r="Q1138" i="1"/>
  <c r="Q1139" i="1"/>
  <c r="Q1140" i="1"/>
  <c r="Q1141" i="1"/>
  <c r="Q1142" i="1"/>
  <c r="Q1143" i="1"/>
  <c r="Q1144" i="1"/>
  <c r="Q1145" i="1"/>
  <c r="Q1863" i="1"/>
  <c r="Q1864" i="1"/>
  <c r="Q1865" i="1"/>
  <c r="Q1866" i="1"/>
  <c r="Q1867" i="1"/>
  <c r="Q1868" i="1"/>
  <c r="Q1869" i="1"/>
  <c r="Q1870" i="1"/>
  <c r="Q1871" i="1"/>
  <c r="Q1872" i="1"/>
  <c r="Q1873" i="1"/>
  <c r="Q1874" i="1"/>
  <c r="Q1875" i="1"/>
  <c r="Q1876" i="1"/>
  <c r="Q1877" i="1"/>
  <c r="Q1878" i="1"/>
  <c r="Q1879" i="1"/>
  <c r="Q1880" i="1"/>
  <c r="Q1881" i="1"/>
  <c r="Q1882" i="1"/>
  <c r="Q2183" i="1"/>
  <c r="Q2184" i="1"/>
  <c r="Q2185" i="1"/>
  <c r="Q2186" i="1"/>
  <c r="Q2187" i="1"/>
  <c r="Q2188" i="1"/>
  <c r="Q2189" i="1"/>
  <c r="Q2190" i="1"/>
  <c r="Q2191" i="1"/>
  <c r="Q2192" i="1"/>
  <c r="Q2193" i="1"/>
  <c r="Q2194" i="1"/>
  <c r="Q2195" i="1"/>
  <c r="Q2196" i="1"/>
  <c r="Q2197" i="1"/>
  <c r="Q2198" i="1"/>
  <c r="Q2199" i="1"/>
  <c r="Q2200" i="1"/>
  <c r="Q2201" i="1"/>
  <c r="Q220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1022" i="1"/>
  <c r="Q1023" i="1"/>
  <c r="Q1024" i="1"/>
  <c r="Q1025" i="1"/>
  <c r="Q1026" i="1"/>
  <c r="Q1027" i="1"/>
  <c r="Q1028" i="1"/>
  <c r="Q1029" i="1"/>
  <c r="Q1030" i="1"/>
  <c r="Q1031" i="1"/>
  <c r="Q1032" i="1"/>
  <c r="Q1033" i="1"/>
  <c r="Q1034" i="1"/>
  <c r="Q1035" i="1"/>
  <c r="Q1036" i="1"/>
  <c r="Q1037" i="1"/>
  <c r="Q1038" i="1"/>
  <c r="Q1039" i="1"/>
  <c r="Q1040" i="1"/>
  <c r="Q1041" i="1"/>
  <c r="Q2203" i="1"/>
  <c r="Q2204" i="1"/>
  <c r="Q2205" i="1"/>
  <c r="Q2206" i="1"/>
  <c r="Q2207" i="1"/>
  <c r="Q2208" i="1"/>
  <c r="Q2209" i="1"/>
  <c r="Q2210" i="1"/>
  <c r="Q2211" i="1"/>
  <c r="Q2212" i="1"/>
  <c r="Q2213" i="1"/>
  <c r="Q2214" i="1"/>
  <c r="Q2215" i="1"/>
  <c r="Q2216" i="1"/>
  <c r="Q2217" i="1"/>
  <c r="Q2218" i="1"/>
  <c r="Q2219" i="1"/>
  <c r="Q2220" i="1"/>
  <c r="Q2221" i="1"/>
  <c r="Q222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882" i="1"/>
  <c r="Q883" i="1"/>
  <c r="Q884" i="1"/>
  <c r="Q885" i="1"/>
  <c r="Q886" i="1"/>
  <c r="Q887" i="1"/>
  <c r="Q888" i="1"/>
  <c r="Q889" i="1"/>
  <c r="Q890" i="1"/>
  <c r="Q891" i="1"/>
  <c r="Q892" i="1"/>
  <c r="Q893" i="1"/>
  <c r="Q894" i="1"/>
  <c r="Q895" i="1"/>
  <c r="Q896" i="1"/>
  <c r="Q897" i="1"/>
  <c r="Q898" i="1"/>
  <c r="Q899" i="1"/>
  <c r="Q900" i="1"/>
  <c r="Q901" i="1"/>
  <c r="Q1883" i="1"/>
  <c r="Q1884" i="1"/>
  <c r="Q1885" i="1"/>
  <c r="Q1886" i="1"/>
  <c r="Q1887" i="1"/>
  <c r="Q1888" i="1"/>
  <c r="Q1889" i="1"/>
  <c r="Q1890" i="1"/>
  <c r="Q1891" i="1"/>
  <c r="Q1892" i="1"/>
  <c r="Q1893" i="1"/>
  <c r="Q1894" i="1"/>
  <c r="Q1895" i="1"/>
  <c r="Q1896" i="1"/>
  <c r="Q1897" i="1"/>
  <c r="Q1898" i="1"/>
  <c r="Q1899" i="1"/>
  <c r="Q1900" i="1"/>
  <c r="Q1901" i="1"/>
  <c r="Q1902" i="1"/>
  <c r="Q1923" i="1"/>
  <c r="Q1924" i="1"/>
  <c r="Q1925" i="1"/>
  <c r="Q1926" i="1"/>
  <c r="Q1927" i="1"/>
  <c r="Q1928" i="1"/>
  <c r="Q1929" i="1"/>
  <c r="Q1930" i="1"/>
  <c r="Q1931" i="1"/>
  <c r="Q1932" i="1"/>
  <c r="Q1933" i="1"/>
  <c r="Q1934" i="1"/>
  <c r="Q1935" i="1"/>
  <c r="Q1936" i="1"/>
  <c r="Q1937" i="1"/>
  <c r="Q1938" i="1"/>
  <c r="Q1939" i="1"/>
  <c r="Q1940" i="1"/>
  <c r="Q1941" i="1"/>
  <c r="Q194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303" i="1"/>
  <c r="Q2304" i="1"/>
  <c r="Q2305" i="1"/>
  <c r="Q2306" i="1"/>
  <c r="Q2307" i="1"/>
  <c r="Q2308" i="1"/>
  <c r="Q2309" i="1"/>
  <c r="Q2310" i="1"/>
  <c r="Q2311" i="1"/>
  <c r="Q2312" i="1"/>
  <c r="Q2313" i="1"/>
  <c r="Q2314" i="1"/>
  <c r="Q2315" i="1"/>
  <c r="Q2316" i="1"/>
  <c r="Q2317" i="1"/>
  <c r="Q2318" i="1"/>
  <c r="Q2319" i="1"/>
  <c r="Q2320" i="1"/>
  <c r="Q2321" i="1"/>
  <c r="Q232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862" i="1"/>
  <c r="Q863" i="1"/>
  <c r="Q864" i="1"/>
  <c r="Q865" i="1"/>
  <c r="Q866" i="1"/>
  <c r="Q867" i="1"/>
  <c r="Q868" i="1"/>
  <c r="Q869" i="1"/>
  <c r="Q870" i="1"/>
  <c r="Q871" i="1"/>
  <c r="Q872" i="1"/>
  <c r="Q873" i="1"/>
  <c r="Q874" i="1"/>
  <c r="Q875" i="1"/>
  <c r="Q876" i="1"/>
  <c r="Q877" i="1"/>
  <c r="Q878" i="1"/>
  <c r="Q879" i="1"/>
  <c r="Q880" i="1"/>
  <c r="Q88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842" i="1"/>
  <c r="Q843" i="1"/>
  <c r="Q844" i="1"/>
  <c r="Q845" i="1"/>
  <c r="Q846" i="1"/>
  <c r="Q847" i="1"/>
  <c r="Q848" i="1"/>
  <c r="Q849" i="1"/>
  <c r="Q850" i="1"/>
  <c r="Q851" i="1"/>
  <c r="Q852" i="1"/>
  <c r="Q853" i="1"/>
  <c r="Q854" i="1"/>
  <c r="Q855" i="1"/>
  <c r="Q856" i="1"/>
  <c r="Q857" i="1"/>
  <c r="Q858" i="1"/>
  <c r="Q859" i="1"/>
  <c r="Q860" i="1"/>
  <c r="Q861"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2163" i="1"/>
  <c r="Q2164" i="1"/>
  <c r="Q2165" i="1"/>
  <c r="Q2166" i="1"/>
  <c r="Q2167" i="1"/>
  <c r="Q2168" i="1"/>
  <c r="Q2169" i="1"/>
  <c r="Q2170" i="1"/>
  <c r="Q2171" i="1"/>
  <c r="Q2172" i="1"/>
  <c r="Q2173" i="1"/>
  <c r="Q2174" i="1"/>
  <c r="Q2175" i="1"/>
  <c r="Q2176" i="1"/>
  <c r="Q2177" i="1"/>
  <c r="Q2178" i="1"/>
  <c r="Q2179" i="1"/>
  <c r="Q2180" i="1"/>
  <c r="Q2181" i="1"/>
  <c r="Q2182" i="1"/>
  <c r="Q2283" i="1"/>
  <c r="Q2284" i="1"/>
  <c r="Q2285" i="1"/>
  <c r="Q2286" i="1"/>
  <c r="Q2287" i="1"/>
  <c r="Q2288" i="1"/>
  <c r="Q2289" i="1"/>
  <c r="Q2290" i="1"/>
  <c r="Q2291" i="1"/>
  <c r="Q2292" i="1"/>
  <c r="Q2293" i="1"/>
  <c r="Q2294" i="1"/>
  <c r="Q2295" i="1"/>
  <c r="Q2296" i="1"/>
  <c r="Q2297" i="1"/>
  <c r="Q2298" i="1"/>
  <c r="Q2299" i="1"/>
  <c r="Q2300" i="1"/>
  <c r="Q2301" i="1"/>
  <c r="Q2302" i="1"/>
  <c r="Q1226" i="1"/>
  <c r="Q1227" i="1"/>
  <c r="Q1228" i="1"/>
  <c r="Q1229" i="1"/>
  <c r="Q1230" i="1"/>
  <c r="Q1231" i="1"/>
  <c r="Q1232" i="1"/>
  <c r="Q1233" i="1"/>
  <c r="Q1234" i="1"/>
  <c r="Q1235" i="1"/>
  <c r="Q1236" i="1"/>
  <c r="Q1237" i="1"/>
  <c r="Q1238" i="1"/>
  <c r="Q1239" i="1"/>
  <c r="Q1240" i="1"/>
  <c r="Q1241" i="1"/>
  <c r="Q1242" i="1"/>
  <c r="Q1243" i="1"/>
  <c r="Q1244" i="1"/>
  <c r="Q1245" i="1"/>
  <c r="Q1543" i="1"/>
  <c r="Q1544" i="1"/>
  <c r="Q1545" i="1"/>
  <c r="Q1546" i="1"/>
  <c r="Q1547" i="1"/>
  <c r="Q1548" i="1"/>
  <c r="Q1549" i="1"/>
  <c r="Q1550" i="1"/>
  <c r="Q1551" i="1"/>
  <c r="Q1552" i="1"/>
  <c r="Q1553" i="1"/>
  <c r="Q1554" i="1"/>
  <c r="Q1555" i="1"/>
  <c r="Q1556" i="1"/>
  <c r="Q1557" i="1"/>
  <c r="Q1558" i="1"/>
  <c r="Q1559" i="1"/>
  <c r="Q1560" i="1"/>
  <c r="Q1561" i="1"/>
  <c r="Q1562" i="1"/>
  <c r="Q1983" i="1"/>
  <c r="Q1984" i="1"/>
  <c r="Q1985" i="1"/>
  <c r="Q1986" i="1"/>
  <c r="Q1987" i="1"/>
  <c r="Q1988" i="1"/>
  <c r="Q1989" i="1"/>
  <c r="Q1990" i="1"/>
  <c r="Q1991" i="1"/>
  <c r="Q1992" i="1"/>
  <c r="Q1993" i="1"/>
  <c r="Q1994" i="1"/>
  <c r="Q1995" i="1"/>
  <c r="Q1996" i="1"/>
  <c r="Q1997" i="1"/>
  <c r="Q1998" i="1"/>
  <c r="Q1999" i="1"/>
  <c r="Q2000" i="1"/>
  <c r="Q2001" i="1"/>
  <c r="Q2002"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583" i="1"/>
  <c r="Q1584" i="1"/>
  <c r="Q1585" i="1"/>
  <c r="Q1586" i="1"/>
  <c r="Q1587" i="1"/>
  <c r="Q1588" i="1"/>
  <c r="Q1589" i="1"/>
  <c r="Q1590" i="1"/>
  <c r="Q1591" i="1"/>
  <c r="Q1592" i="1"/>
  <c r="Q1593" i="1"/>
  <c r="Q1594" i="1"/>
  <c r="Q1595" i="1"/>
  <c r="Q1596" i="1"/>
  <c r="Q1597" i="1"/>
  <c r="Q1598" i="1"/>
  <c r="Q1599" i="1"/>
  <c r="Q1600" i="1"/>
  <c r="Q1601" i="1"/>
  <c r="Q1602" i="1"/>
  <c r="Q1563" i="1"/>
  <c r="Q1564" i="1"/>
  <c r="Q1565" i="1"/>
  <c r="Q1566" i="1"/>
  <c r="Q1567" i="1"/>
  <c r="Q1568" i="1"/>
  <c r="Q1569" i="1"/>
  <c r="Q1570" i="1"/>
  <c r="Q1571" i="1"/>
  <c r="Q1572" i="1"/>
  <c r="Q1573" i="1"/>
  <c r="Q1574" i="1"/>
  <c r="Q1575" i="1"/>
  <c r="Q1576" i="1"/>
  <c r="Q1577" i="1"/>
  <c r="Q1578" i="1"/>
  <c r="Q1579" i="1"/>
  <c r="Q1580" i="1"/>
  <c r="Q1581" i="1"/>
  <c r="Q158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762" i="1"/>
  <c r="Q763" i="1"/>
  <c r="Q764" i="1"/>
  <c r="Q765" i="1"/>
  <c r="Q766" i="1"/>
  <c r="Q767" i="1"/>
  <c r="Q768" i="1"/>
  <c r="Q769" i="1"/>
  <c r="Q770" i="1"/>
  <c r="Q771" i="1"/>
  <c r="Q772" i="1"/>
  <c r="Q773" i="1"/>
  <c r="Q774" i="1"/>
  <c r="Q775" i="1"/>
  <c r="Q776" i="1"/>
  <c r="Q777" i="1"/>
  <c r="Q778" i="1"/>
  <c r="Q779" i="1"/>
  <c r="Q780" i="1"/>
  <c r="Q781" i="1"/>
  <c r="Q1483" i="1"/>
  <c r="Q1484" i="1"/>
  <c r="Q1485" i="1"/>
  <c r="Q1486" i="1"/>
  <c r="Q1487" i="1"/>
  <c r="Q1488" i="1"/>
  <c r="Q1489" i="1"/>
  <c r="Q1490" i="1"/>
  <c r="Q1491" i="1"/>
  <c r="Q1492" i="1"/>
  <c r="Q1493" i="1"/>
  <c r="Q1494" i="1"/>
  <c r="Q1495" i="1"/>
  <c r="Q1496" i="1"/>
  <c r="Q1497" i="1"/>
  <c r="Q1498" i="1"/>
  <c r="Q1499" i="1"/>
  <c r="Q1500" i="1"/>
  <c r="Q1501" i="1"/>
  <c r="Q1502"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1346" i="1"/>
  <c r="Q1347" i="1"/>
  <c r="Q1348" i="1"/>
  <c r="Q1349" i="1"/>
  <c r="Q1350" i="1"/>
  <c r="Q1351" i="1"/>
  <c r="Q1352" i="1"/>
  <c r="Q1353" i="1"/>
  <c r="Q1354" i="1"/>
  <c r="Q1355" i="1"/>
  <c r="Q1356" i="1"/>
  <c r="Q1357" i="1"/>
  <c r="Q1358" i="1"/>
  <c r="Q1359" i="1"/>
  <c r="Q1360" i="1"/>
  <c r="Q1361" i="1"/>
  <c r="Q1362" i="1"/>
  <c r="Q1363" i="1"/>
  <c r="Q1364" i="1"/>
  <c r="Q1365" i="1"/>
  <c r="Q1463" i="1"/>
  <c r="Q1464" i="1"/>
  <c r="Q1465" i="1"/>
  <c r="Q1466" i="1"/>
  <c r="Q1467" i="1"/>
  <c r="Q1468" i="1"/>
  <c r="Q1469" i="1"/>
  <c r="Q1470" i="1"/>
  <c r="Q1471" i="1"/>
  <c r="Q1472" i="1"/>
  <c r="Q1473" i="1"/>
  <c r="Q1474" i="1"/>
  <c r="Q1475" i="1"/>
  <c r="Q1476" i="1"/>
  <c r="Q1477" i="1"/>
  <c r="Q1478" i="1"/>
  <c r="Q1479" i="1"/>
  <c r="Q1480" i="1"/>
  <c r="Q1481" i="1"/>
  <c r="Q1482"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903" i="1"/>
  <c r="Q1904" i="1"/>
  <c r="Q1905" i="1"/>
  <c r="Q1906" i="1"/>
  <c r="Q1907" i="1"/>
  <c r="Q1908" i="1"/>
  <c r="Q1909" i="1"/>
  <c r="Q1910" i="1"/>
  <c r="Q1911" i="1"/>
  <c r="Q1912" i="1"/>
  <c r="Q1913" i="1"/>
  <c r="Q1914" i="1"/>
  <c r="Q1915" i="1"/>
  <c r="Q1916" i="1"/>
  <c r="Q1917" i="1"/>
  <c r="Q1918" i="1"/>
  <c r="Q1919" i="1"/>
  <c r="Q1920" i="1"/>
  <c r="Q1921" i="1"/>
  <c r="Q192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723" i="1"/>
  <c r="Q2724" i="1"/>
  <c r="Q2725" i="1"/>
  <c r="Q2726" i="1"/>
  <c r="Q2727" i="1"/>
  <c r="Q2728" i="1"/>
  <c r="Q2729" i="1"/>
  <c r="Q2730" i="1"/>
  <c r="Q2731" i="1"/>
  <c r="Q2732" i="1"/>
  <c r="Q2733" i="1"/>
  <c r="Q2734" i="1"/>
  <c r="Q2735" i="1"/>
  <c r="Q2736" i="1"/>
  <c r="Q2737" i="1"/>
  <c r="Q2738" i="1"/>
  <c r="Q2739" i="1"/>
  <c r="Q2740" i="1"/>
  <c r="Q2741" i="1"/>
  <c r="Q2742" i="1"/>
  <c r="Q2663" i="1"/>
  <c r="Q2664" i="1"/>
  <c r="Q2665" i="1"/>
  <c r="Q2666" i="1"/>
  <c r="Q2667" i="1"/>
  <c r="Q2668" i="1"/>
  <c r="Q2669" i="1"/>
  <c r="Q2670" i="1"/>
  <c r="Q2671" i="1"/>
  <c r="Q2672" i="1"/>
  <c r="Q2673" i="1"/>
  <c r="Q2674" i="1"/>
  <c r="Q2675" i="1"/>
  <c r="Q2676" i="1"/>
  <c r="Q2677" i="1"/>
  <c r="Q2678" i="1"/>
  <c r="Q2679" i="1"/>
  <c r="Q2680" i="1"/>
  <c r="Q2681" i="1"/>
  <c r="Q268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923" i="1"/>
  <c r="Q2924" i="1"/>
  <c r="Q2925" i="1"/>
  <c r="Q2926" i="1"/>
  <c r="Q2927" i="1"/>
  <c r="Q2928" i="1"/>
  <c r="Q2929" i="1"/>
  <c r="Q2930" i="1"/>
  <c r="Q2931" i="1"/>
  <c r="Q2932" i="1"/>
  <c r="Q2933" i="1"/>
  <c r="Q2934" i="1"/>
  <c r="Q2935" i="1"/>
  <c r="Q2936" i="1"/>
  <c r="Q2937" i="1"/>
  <c r="Q2938" i="1"/>
  <c r="Q2939" i="1"/>
  <c r="Q2940" i="1"/>
  <c r="Q2941" i="1"/>
  <c r="Q2942" i="1"/>
  <c r="Q3190" i="1"/>
  <c r="Q3191" i="1"/>
  <c r="Q3192" i="1"/>
  <c r="Q3193" i="1"/>
  <c r="Q3194" i="1"/>
  <c r="Q3195" i="1"/>
  <c r="Q3196" i="1"/>
  <c r="Q3197" i="1"/>
  <c r="Q3198" i="1"/>
  <c r="Q3199" i="1"/>
  <c r="Q3200" i="1"/>
  <c r="Q3201" i="1"/>
  <c r="Q3202" i="1"/>
  <c r="Q3203" i="1"/>
  <c r="Q3204" i="1"/>
  <c r="Q3205" i="1"/>
  <c r="Q3206" i="1"/>
  <c r="Q3207" i="1"/>
  <c r="Q3208" i="1"/>
  <c r="Q3209" i="1"/>
  <c r="Q3630" i="1"/>
  <c r="Q3631" i="1"/>
  <c r="Q3632" i="1"/>
  <c r="Q3633" i="1"/>
  <c r="Q3634" i="1"/>
  <c r="Q3635" i="1"/>
  <c r="Q3636" i="1"/>
  <c r="Q3637" i="1"/>
  <c r="Q3638" i="1"/>
  <c r="Q3639" i="1"/>
  <c r="Q3640" i="1"/>
  <c r="Q3641" i="1"/>
  <c r="Q3642" i="1"/>
  <c r="Q3643" i="1"/>
  <c r="Q3644" i="1"/>
  <c r="Q3645" i="1"/>
  <c r="Q3646" i="1"/>
  <c r="Q3647" i="1"/>
  <c r="Q3648" i="1"/>
  <c r="Q36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70" i="1"/>
  <c r="Q3871" i="1"/>
  <c r="Q3872" i="1"/>
  <c r="Q3873" i="1"/>
  <c r="Q3874" i="1"/>
  <c r="Q3875" i="1"/>
  <c r="Q3876" i="1"/>
  <c r="Q3877" i="1"/>
  <c r="Q3878" i="1"/>
  <c r="Q3879" i="1"/>
  <c r="Q3880" i="1"/>
  <c r="Q3881" i="1"/>
  <c r="Q3882" i="1"/>
  <c r="Q3883" i="1"/>
  <c r="Q3884" i="1"/>
  <c r="Q3885" i="1"/>
  <c r="Q3886" i="1"/>
  <c r="Q3887" i="1"/>
  <c r="Q3888" i="1"/>
  <c r="Q3889" i="1"/>
  <c r="Q522" i="1"/>
  <c r="Q523" i="1"/>
  <c r="Q524" i="1"/>
  <c r="Q525" i="1"/>
  <c r="Q526" i="1"/>
  <c r="Q527" i="1"/>
  <c r="Q528" i="1"/>
  <c r="Q529" i="1"/>
  <c r="Q530" i="1"/>
  <c r="Q531" i="1"/>
  <c r="Q532" i="1"/>
  <c r="Q533" i="1"/>
  <c r="Q534" i="1"/>
  <c r="Q535" i="1"/>
  <c r="Q536" i="1"/>
  <c r="Q537" i="1"/>
  <c r="Q538" i="1"/>
  <c r="Q539" i="1"/>
  <c r="Q540" i="1"/>
  <c r="Q541" i="1"/>
  <c r="Q1286" i="1"/>
  <c r="Q1287" i="1"/>
  <c r="Q1288" i="1"/>
  <c r="Q1289" i="1"/>
  <c r="Q1290" i="1"/>
  <c r="Q1291" i="1"/>
  <c r="Q1292" i="1"/>
  <c r="Q1293" i="1"/>
  <c r="Q1294" i="1"/>
  <c r="Q1295" i="1"/>
  <c r="Q1296" i="1"/>
  <c r="Q1297" i="1"/>
  <c r="Q1298" i="1"/>
  <c r="Q1299" i="1"/>
  <c r="Q1300" i="1"/>
  <c r="Q1301" i="1"/>
  <c r="Q1302" i="1"/>
  <c r="Q1303" i="1"/>
  <c r="Q1304" i="1"/>
  <c r="Q1305"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63" i="1"/>
  <c r="Q2964" i="1"/>
  <c r="Q2965" i="1"/>
  <c r="Q2966" i="1"/>
  <c r="Q2967" i="1"/>
  <c r="Q2968" i="1"/>
  <c r="Q2969" i="1"/>
  <c r="Q2970" i="1"/>
  <c r="Q2971" i="1"/>
  <c r="Q2972" i="1"/>
  <c r="Q2973" i="1"/>
  <c r="Q2974" i="1"/>
  <c r="Q2975" i="1"/>
  <c r="Q2976" i="1"/>
  <c r="Q2977" i="1"/>
  <c r="Q2978" i="1"/>
  <c r="Q2979" i="1"/>
  <c r="Q2980" i="1"/>
  <c r="Q2981" i="1"/>
  <c r="Q2982"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703" i="1"/>
  <c r="Q2704" i="1"/>
  <c r="Q2705" i="1"/>
  <c r="Q2706" i="1"/>
  <c r="Q2707" i="1"/>
  <c r="Q2708" i="1"/>
  <c r="Q2709" i="1"/>
  <c r="Q2710" i="1"/>
  <c r="Q2711" i="1"/>
  <c r="Q2712" i="1"/>
  <c r="Q2713" i="1"/>
  <c r="Q2714" i="1"/>
  <c r="Q2715" i="1"/>
  <c r="Q2716" i="1"/>
  <c r="Q2717" i="1"/>
  <c r="Q2718" i="1"/>
  <c r="Q2719" i="1"/>
  <c r="Q2720" i="1"/>
  <c r="Q2721" i="1"/>
  <c r="Q2722" i="1"/>
  <c r="Q2943" i="1"/>
  <c r="Q2944" i="1"/>
  <c r="Q2945" i="1"/>
  <c r="Q2946" i="1"/>
  <c r="Q2947" i="1"/>
  <c r="Q2948" i="1"/>
  <c r="Q2949" i="1"/>
  <c r="Q2950" i="1"/>
  <c r="Q2951" i="1"/>
  <c r="Q2952" i="1"/>
  <c r="Q2953" i="1"/>
  <c r="Q2954" i="1"/>
  <c r="Q2955" i="1"/>
  <c r="Q2956" i="1"/>
  <c r="Q2957" i="1"/>
  <c r="Q2958" i="1"/>
  <c r="Q2959" i="1"/>
  <c r="Q2960" i="1"/>
  <c r="Q2961" i="1"/>
  <c r="Q296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1146"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R61"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3" i="1"/>
  <c r="Q4" i="1"/>
  <c r="Q5" i="1"/>
  <c r="Q6" i="1"/>
  <c r="Q7" i="1"/>
  <c r="Q8" i="1"/>
  <c r="Q9" i="1"/>
  <c r="Q10" i="1"/>
  <c r="Q11"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Q2"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4115"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3" i="1"/>
  <c r="S4" i="1"/>
  <c r="S5" i="1"/>
  <c r="S6" i="1"/>
  <c r="S2" i="1"/>
  <c r="P4114" i="1"/>
  <c r="P4113" i="1"/>
  <c r="P3705" i="1"/>
  <c r="P3738" i="1"/>
  <c r="P410" i="1"/>
  <c r="P2217" i="1"/>
  <c r="P3823" i="1"/>
  <c r="P1190" i="1"/>
  <c r="P499" i="1"/>
  <c r="P2726" i="1"/>
  <c r="P3686" i="1"/>
  <c r="P3546" i="1"/>
  <c r="P409" i="1"/>
  <c r="P408" i="1"/>
  <c r="P407" i="1"/>
  <c r="P406" i="1"/>
  <c r="P1655" i="1"/>
  <c r="P434" i="1"/>
  <c r="P1424" i="1"/>
  <c r="P3733" i="1"/>
  <c r="P3623" i="1"/>
  <c r="P3436" i="1"/>
  <c r="P3809" i="1"/>
  <c r="P3298" i="1"/>
  <c r="P1818" i="1"/>
  <c r="P405" i="1"/>
  <c r="P3873" i="1"/>
  <c r="P3872" i="1"/>
  <c r="P995" i="1"/>
  <c r="P4018" i="1"/>
  <c r="P3322" i="1"/>
  <c r="P404" i="1"/>
  <c r="P3974" i="1"/>
  <c r="P403" i="1"/>
  <c r="P624" i="1"/>
  <c r="P402" i="1"/>
  <c r="P2777" i="1"/>
  <c r="P3134" i="1"/>
  <c r="P3648" i="1"/>
  <c r="P4013" i="1"/>
  <c r="P401" i="1"/>
  <c r="P3381" i="1"/>
  <c r="P3191" i="1"/>
  <c r="P3135" i="1"/>
  <c r="P725" i="1"/>
  <c r="P3487" i="1"/>
  <c r="P3913" i="1"/>
  <c r="P2045" i="1"/>
  <c r="P3732" i="1"/>
  <c r="P791" i="1"/>
  <c r="P400" i="1"/>
  <c r="P2287" i="1"/>
  <c r="P3103" i="1"/>
  <c r="P3518" i="1"/>
  <c r="P973" i="1"/>
  <c r="P1488" i="1"/>
  <c r="P2858" i="1"/>
  <c r="P399" i="1"/>
  <c r="P1515" i="1"/>
  <c r="P398" i="1"/>
  <c r="P4112" i="1"/>
  <c r="P3699" i="1"/>
  <c r="P3194" i="1"/>
  <c r="P3380" i="1"/>
  <c r="P3011" i="1"/>
  <c r="P2310" i="1"/>
  <c r="P397" i="1"/>
  <c r="P3911" i="1"/>
  <c r="P3819" i="1"/>
  <c r="P423" i="1"/>
  <c r="P2189" i="1"/>
  <c r="P1739" i="1"/>
  <c r="P2948" i="1"/>
  <c r="P778" i="1"/>
  <c r="P864" i="1"/>
  <c r="P1295" i="1"/>
  <c r="P1994" i="1"/>
  <c r="P2216" i="1"/>
  <c r="P396" i="1"/>
  <c r="P1960" i="1"/>
  <c r="P395" i="1"/>
  <c r="P2499" i="1"/>
  <c r="P3263" i="1"/>
  <c r="P394" i="1"/>
  <c r="P2105" i="1"/>
  <c r="P3871" i="1"/>
  <c r="P393" i="1"/>
  <c r="P2064" i="1"/>
  <c r="P2104" i="1"/>
  <c r="P3184" i="1"/>
  <c r="P3906" i="1"/>
  <c r="P2444" i="1"/>
  <c r="P3870" i="1"/>
  <c r="P4110" i="1"/>
  <c r="P392" i="1"/>
  <c r="P3771" i="1"/>
  <c r="P391" i="1"/>
  <c r="P3978" i="1"/>
  <c r="P2724" i="1"/>
  <c r="P3486" i="1"/>
  <c r="P3731" i="1"/>
  <c r="P3973" i="1"/>
  <c r="P4012" i="1"/>
  <c r="P3622" i="1"/>
  <c r="P4109" i="1"/>
  <c r="P1262" i="1"/>
  <c r="P3922" i="1"/>
  <c r="P3869" i="1"/>
  <c r="P1583" i="1"/>
  <c r="P2197" i="1"/>
  <c r="P390" i="1"/>
  <c r="P3319" i="1"/>
  <c r="P3674" i="1"/>
  <c r="P3972" i="1"/>
  <c r="P4000" i="1"/>
  <c r="P2178" i="1"/>
  <c r="P1294" i="1"/>
  <c r="P3544" i="1"/>
  <c r="P389" i="1"/>
  <c r="P3896" i="1"/>
  <c r="P3801" i="1"/>
  <c r="P3032" i="1"/>
  <c r="P3175" i="1"/>
  <c r="P1548" i="1"/>
  <c r="P3167" i="1"/>
  <c r="P743" i="1"/>
  <c r="P2039" i="1"/>
  <c r="P3652" i="1"/>
  <c r="P3400" i="1"/>
  <c r="P631" i="1"/>
  <c r="P2115" i="1"/>
  <c r="P388" i="1"/>
  <c r="P3324" i="1"/>
  <c r="P1203" i="1"/>
  <c r="P3411" i="1"/>
  <c r="P3550" i="1"/>
  <c r="P3931" i="1"/>
  <c r="P3118" i="1"/>
  <c r="P2645" i="1"/>
  <c r="P3559" i="1"/>
  <c r="P1838" i="1"/>
  <c r="P2856" i="1"/>
  <c r="P387" i="1"/>
  <c r="P3730" i="1"/>
  <c r="P3818" i="1"/>
  <c r="P3807" i="1"/>
  <c r="P3502" i="1"/>
  <c r="P2935" i="1"/>
  <c r="P3910" i="1"/>
  <c r="P386" i="1"/>
  <c r="P2418" i="1"/>
  <c r="P385" i="1"/>
  <c r="P384" i="1"/>
  <c r="P3485" i="1"/>
  <c r="P4108" i="1"/>
  <c r="P3484" i="1"/>
  <c r="P2601" i="1"/>
  <c r="P383" i="1"/>
  <c r="P2524" i="1"/>
  <c r="P2983" i="1"/>
  <c r="P3971" i="1"/>
  <c r="P382" i="1"/>
  <c r="P381" i="1"/>
  <c r="P3483" i="1"/>
  <c r="P3930" i="1"/>
  <c r="P3970" i="1"/>
  <c r="P1665" i="1"/>
  <c r="P592" i="1"/>
  <c r="P380" i="1"/>
  <c r="P2282" i="1"/>
  <c r="P2725" i="1"/>
  <c r="P1413" i="1"/>
  <c r="P4107" i="1"/>
  <c r="P379" i="1"/>
  <c r="P378" i="1"/>
  <c r="P3207" i="1"/>
  <c r="P1397" i="1"/>
  <c r="P3784" i="1"/>
  <c r="P3729" i="1"/>
  <c r="P3969" i="1"/>
  <c r="P2278" i="1"/>
  <c r="P1611" i="1"/>
  <c r="P3824" i="1"/>
  <c r="P377" i="1"/>
  <c r="P2754" i="1"/>
  <c r="P3297" i="1"/>
  <c r="P3868" i="1"/>
  <c r="P376" i="1"/>
  <c r="P3968" i="1"/>
  <c r="P3179" i="1"/>
  <c r="P891" i="1"/>
  <c r="P4106" i="1"/>
  <c r="P1576" i="1"/>
  <c r="P2121" i="1"/>
  <c r="P3174" i="1"/>
  <c r="P3694" i="1"/>
  <c r="P3013" i="1"/>
  <c r="P2074" i="1"/>
  <c r="P3491" i="1"/>
  <c r="P4017" i="1"/>
  <c r="P375" i="1"/>
  <c r="P2672" i="1"/>
  <c r="P3482" i="1"/>
  <c r="P3397" i="1"/>
  <c r="P2103" i="1"/>
  <c r="P2791" i="1"/>
  <c r="P2839" i="1"/>
  <c r="P2585" i="1"/>
  <c r="P2671" i="1"/>
  <c r="P980" i="1"/>
  <c r="P374" i="1"/>
  <c r="P3052" i="1"/>
  <c r="P531" i="1"/>
  <c r="P3754" i="1"/>
  <c r="P2994" i="1"/>
  <c r="P3673" i="1"/>
  <c r="P373" i="1"/>
  <c r="P372" i="1"/>
  <c r="P371" i="1"/>
  <c r="P370" i="1"/>
  <c r="P369" i="1"/>
  <c r="P3481" i="1"/>
  <c r="P2262" i="1"/>
  <c r="P368" i="1"/>
  <c r="P3867" i="1"/>
  <c r="P1480" i="1"/>
  <c r="P2763" i="1"/>
  <c r="P367" i="1"/>
  <c r="P366" i="1"/>
  <c r="P365" i="1"/>
  <c r="P364" i="1"/>
  <c r="P3750" i="1"/>
  <c r="P849" i="1"/>
  <c r="P3277" i="1"/>
  <c r="P3866" i="1"/>
  <c r="P2540" i="1"/>
  <c r="P3929" i="1"/>
  <c r="P2703" i="1"/>
  <c r="P3621" i="1"/>
  <c r="P363" i="1"/>
  <c r="P4105" i="1"/>
  <c r="P1293" i="1"/>
  <c r="P1610" i="1"/>
  <c r="P4104" i="1"/>
  <c r="P2013" i="1"/>
  <c r="P3480" i="1"/>
  <c r="P3770" i="1"/>
  <c r="P3864" i="1"/>
  <c r="P3110" i="1"/>
  <c r="P697" i="1"/>
  <c r="P3524" i="1"/>
  <c r="P1864" i="1"/>
  <c r="P1613" i="1"/>
  <c r="P2315" i="1"/>
  <c r="P2653" i="1"/>
  <c r="P3428" i="1"/>
  <c r="P3573" i="1"/>
  <c r="P2070" i="1"/>
  <c r="P424" i="1"/>
  <c r="P1035" i="1"/>
  <c r="P2038" i="1"/>
  <c r="P2946" i="1"/>
  <c r="P2272" i="1"/>
  <c r="P1870" i="1"/>
  <c r="P905" i="1"/>
  <c r="P2222" i="1"/>
  <c r="P1752" i="1"/>
  <c r="P2092" i="1"/>
  <c r="P728" i="1"/>
  <c r="P1860" i="1"/>
  <c r="P3379" i="1"/>
  <c r="P1182" i="1"/>
  <c r="P2999" i="1"/>
  <c r="P2024" i="1"/>
  <c r="P1812" i="1"/>
  <c r="P1661" i="1"/>
  <c r="P3577" i="1"/>
  <c r="P2900" i="1"/>
  <c r="P2286" i="1"/>
  <c r="P1184" i="1"/>
  <c r="P2626" i="1"/>
  <c r="P2548" i="1"/>
  <c r="P2119" i="1"/>
  <c r="P1679" i="1"/>
  <c r="P675" i="1"/>
  <c r="P2808" i="1"/>
  <c r="P1862" i="1"/>
  <c r="P2409" i="1"/>
  <c r="P2881" i="1"/>
  <c r="P3967" i="1"/>
  <c r="P362" i="1"/>
  <c r="P2219" i="1"/>
  <c r="P361" i="1"/>
  <c r="P2669" i="1"/>
  <c r="P1261" i="1"/>
  <c r="P650" i="1"/>
  <c r="P874" i="1"/>
  <c r="P3966" i="1"/>
  <c r="P2584" i="1"/>
  <c r="P748" i="1"/>
  <c r="P3672" i="1"/>
  <c r="P360" i="1"/>
  <c r="P359" i="1"/>
  <c r="P3332" i="1"/>
  <c r="P466" i="1"/>
  <c r="P3121" i="1"/>
  <c r="P1383" i="1"/>
  <c r="P1260" i="1"/>
  <c r="P1098" i="1"/>
  <c r="P2033" i="1"/>
  <c r="P1737" i="1"/>
  <c r="P1367" i="1"/>
  <c r="P1292" i="1"/>
  <c r="P930" i="1"/>
  <c r="P1868" i="1"/>
  <c r="P2621" i="1"/>
  <c r="P887" i="1"/>
  <c r="P1291" i="1"/>
  <c r="P1366" i="1"/>
  <c r="P776" i="1"/>
  <c r="P3008" i="1"/>
  <c r="P1290" i="1"/>
  <c r="P1792" i="1"/>
  <c r="P1764" i="1"/>
  <c r="P2872" i="1"/>
  <c r="P1191" i="1"/>
  <c r="P1766" i="1"/>
  <c r="P2335" i="1"/>
  <c r="P2015" i="1"/>
  <c r="P2665" i="1"/>
  <c r="P777" i="1"/>
  <c r="P2336" i="1"/>
  <c r="P2544" i="1"/>
  <c r="P2214" i="1"/>
  <c r="P3438" i="1"/>
  <c r="P1126" i="1"/>
  <c r="P752" i="1"/>
  <c r="P3025" i="1"/>
  <c r="P1030" i="1"/>
  <c r="P1751" i="1"/>
  <c r="P1302" i="1"/>
  <c r="P3479" i="1"/>
  <c r="P661" i="1"/>
  <c r="P3863" i="1"/>
  <c r="P358" i="1"/>
  <c r="P357" i="1"/>
  <c r="P3478" i="1"/>
  <c r="P356" i="1"/>
  <c r="P3430" i="1"/>
  <c r="P1257" i="1"/>
  <c r="P3038" i="1"/>
  <c r="P3862" i="1"/>
  <c r="P3861" i="1"/>
  <c r="P2149" i="1"/>
  <c r="P355" i="1"/>
  <c r="P3199" i="1"/>
  <c r="P2476" i="1"/>
  <c r="P1289" i="1"/>
  <c r="P1810" i="1"/>
  <c r="P2179" i="1"/>
  <c r="P2141" i="1"/>
  <c r="P2093" i="1"/>
  <c r="P3441" i="1"/>
  <c r="P2594" i="1"/>
  <c r="P1801" i="1"/>
  <c r="P2657" i="1"/>
  <c r="P1102" i="1"/>
  <c r="P1520" i="1"/>
  <c r="P1214" i="1"/>
  <c r="P3419" i="1"/>
  <c r="P534" i="1"/>
  <c r="P2459" i="1"/>
  <c r="P952" i="1"/>
  <c r="P1204" i="1"/>
  <c r="P1192" i="1"/>
  <c r="P1129" i="1"/>
  <c r="P3393" i="1"/>
  <c r="P1924" i="1"/>
  <c r="P3258" i="1"/>
  <c r="P2387" i="1"/>
  <c r="P1625" i="1"/>
  <c r="P1566" i="1"/>
  <c r="P3710" i="1"/>
  <c r="P2814" i="1"/>
  <c r="P824" i="1"/>
  <c r="P2998" i="1"/>
  <c r="P3178" i="1"/>
  <c r="P2083" i="1"/>
  <c r="P2914" i="1"/>
  <c r="P1024" i="1"/>
  <c r="P2091" i="1"/>
  <c r="P3262" i="1"/>
  <c r="P1771" i="1"/>
  <c r="P704" i="1"/>
  <c r="P2251" i="1"/>
  <c r="P2276" i="1"/>
  <c r="P670" i="1"/>
  <c r="P2210" i="1"/>
  <c r="P2743" i="1"/>
  <c r="P2225" i="1"/>
  <c r="P2107" i="1"/>
  <c r="P2111" i="1"/>
  <c r="P1304" i="1"/>
  <c r="P1787" i="1"/>
  <c r="P1973" i="1"/>
  <c r="P2114" i="1"/>
  <c r="P2035" i="1"/>
  <c r="P3532" i="1"/>
  <c r="P875" i="1"/>
  <c r="P2951" i="1"/>
  <c r="P1492" i="1"/>
  <c r="P3604" i="1"/>
  <c r="P1614" i="1"/>
  <c r="P3235" i="1"/>
  <c r="P2498" i="1"/>
  <c r="P2716" i="1"/>
  <c r="P3424" i="1"/>
  <c r="P657" i="1"/>
  <c r="P1401" i="1"/>
  <c r="P3803" i="1"/>
  <c r="P603" i="1"/>
  <c r="P1130" i="1"/>
  <c r="P1097" i="1"/>
  <c r="P1780" i="1"/>
  <c r="P1897" i="1"/>
  <c r="P2153" i="1"/>
  <c r="P2779" i="1"/>
  <c r="P2258" i="1"/>
  <c r="P3313" i="1"/>
  <c r="P1329" i="1"/>
  <c r="P454" i="1"/>
  <c r="P3728" i="1"/>
  <c r="P2177" i="1"/>
  <c r="P4101" i="1"/>
  <c r="P1907" i="1"/>
  <c r="P354" i="1"/>
  <c r="P3903" i="1"/>
  <c r="P353" i="1"/>
  <c r="P3651" i="1"/>
  <c r="P1178" i="1"/>
  <c r="P1972" i="1"/>
  <c r="P352" i="1"/>
  <c r="P985" i="1"/>
  <c r="P736" i="1"/>
  <c r="P2291" i="1"/>
  <c r="P1288" i="1"/>
  <c r="P860" i="1"/>
  <c r="P4098" i="1"/>
  <c r="P351" i="1"/>
  <c r="P1894" i="1"/>
  <c r="P1542" i="1"/>
  <c r="P2963" i="1"/>
  <c r="P1628" i="1"/>
  <c r="P1494" i="1"/>
  <c r="P2656" i="1"/>
  <c r="P2681" i="1"/>
  <c r="P2314" i="1"/>
  <c r="P1966" i="1"/>
  <c r="P3081" i="1"/>
  <c r="P3676" i="1"/>
  <c r="P1885" i="1"/>
  <c r="P3055" i="1"/>
  <c r="P3111" i="1"/>
  <c r="P2102" i="1"/>
  <c r="P993" i="1"/>
  <c r="P1959" i="1"/>
  <c r="P2447" i="1"/>
  <c r="P3303" i="1"/>
  <c r="P3331" i="1"/>
  <c r="P2140" i="1"/>
  <c r="P3265" i="1"/>
  <c r="P2609" i="1"/>
  <c r="P2759" i="1"/>
  <c r="P1603" i="1"/>
  <c r="P2967" i="1"/>
  <c r="P3989" i="1"/>
  <c r="P2201" i="1"/>
  <c r="P2906" i="1"/>
  <c r="P1691" i="1"/>
  <c r="P1670" i="1"/>
  <c r="P2319" i="1"/>
  <c r="P1805" i="1"/>
  <c r="P1921" i="1"/>
  <c r="P1904" i="1"/>
  <c r="P1593" i="1"/>
  <c r="P3653" i="1"/>
  <c r="P3552" i="1"/>
  <c r="P838" i="1"/>
  <c r="P740" i="1"/>
  <c r="P3257" i="1"/>
  <c r="P932" i="1"/>
  <c r="P2234" i="1"/>
  <c r="P3183" i="1"/>
  <c r="P3016" i="1"/>
  <c r="P3102" i="1"/>
  <c r="P2917" i="1"/>
  <c r="P3337" i="1"/>
  <c r="P3620" i="1"/>
  <c r="P1307" i="1"/>
  <c r="P2334" i="1"/>
  <c r="P1793" i="1"/>
  <c r="P1018" i="1"/>
  <c r="P2238" i="1"/>
  <c r="P3408" i="1"/>
  <c r="P2349" i="1"/>
  <c r="P1322" i="1"/>
  <c r="P2212" i="1"/>
  <c r="P3591" i="1"/>
  <c r="P3711" i="1"/>
  <c r="P2666" i="1"/>
  <c r="P2686" i="1"/>
  <c r="P2815" i="1"/>
  <c r="P3545" i="1"/>
  <c r="P724" i="1"/>
  <c r="P756" i="1"/>
  <c r="P1189" i="1"/>
  <c r="P2312" i="1"/>
  <c r="P2996" i="1"/>
  <c r="P2138" i="1"/>
  <c r="P2899" i="1"/>
  <c r="P3503" i="1"/>
  <c r="P785" i="1"/>
  <c r="P2208" i="1"/>
  <c r="P3242" i="1"/>
  <c r="P1228" i="1"/>
  <c r="P2374" i="1"/>
  <c r="P1971" i="1"/>
  <c r="P2968" i="1"/>
  <c r="P2713" i="1"/>
  <c r="P2345" i="1"/>
  <c r="P3256" i="1"/>
  <c r="P2807" i="1"/>
  <c r="P3012" i="1"/>
  <c r="P1673" i="1"/>
  <c r="P2603" i="1"/>
  <c r="P1011" i="1"/>
  <c r="P3064" i="1"/>
  <c r="P2748" i="1"/>
  <c r="P1608" i="1"/>
  <c r="P1310" i="1"/>
  <c r="P1727" i="1"/>
  <c r="P2292" i="1"/>
  <c r="P2894" i="1"/>
  <c r="P2729" i="1"/>
  <c r="P1351" i="1"/>
  <c r="P1811" i="1"/>
  <c r="P2547" i="1"/>
  <c r="P537" i="1"/>
  <c r="P1948" i="1"/>
  <c r="P2357" i="1"/>
  <c r="P1738" i="1"/>
  <c r="P2224" i="1"/>
  <c r="P1657" i="1"/>
  <c r="P2170" i="1"/>
  <c r="P1340" i="1"/>
  <c r="P3791" i="1"/>
  <c r="P878" i="1"/>
  <c r="P1213" i="1"/>
  <c r="P1964" i="1"/>
  <c r="P1010" i="1"/>
  <c r="P1850" i="1"/>
  <c r="P3085" i="1"/>
  <c r="P3443" i="1"/>
  <c r="P2172" i="1"/>
  <c r="P2929" i="1"/>
  <c r="P3148" i="1"/>
  <c r="P2649" i="1"/>
  <c r="P1767" i="1"/>
  <c r="P3261" i="1"/>
  <c r="P2471" i="1"/>
  <c r="P1103" i="1"/>
  <c r="P1669" i="1"/>
  <c r="P2674" i="1"/>
  <c r="P1683" i="1"/>
  <c r="P1004" i="1"/>
  <c r="P2995" i="1"/>
  <c r="P1575" i="1"/>
  <c r="P2341" i="1"/>
  <c r="P2017" i="1"/>
  <c r="P2927" i="1"/>
  <c r="P2462" i="1"/>
  <c r="P1008" i="1"/>
  <c r="P784" i="1"/>
  <c r="P3151" i="1"/>
  <c r="P2958" i="1"/>
  <c r="P2456" i="1"/>
  <c r="P3619" i="1"/>
  <c r="P2468" i="1"/>
  <c r="P857" i="1"/>
  <c r="P1475" i="1"/>
  <c r="P3096" i="1"/>
  <c r="P2880" i="1"/>
  <c r="P2528" i="1"/>
  <c r="P440" i="1"/>
  <c r="P2032" i="1"/>
  <c r="P1799" i="1"/>
  <c r="P2279" i="1"/>
  <c r="P1433" i="1"/>
  <c r="P3301" i="1"/>
  <c r="P2254" i="1"/>
  <c r="P2583" i="1"/>
  <c r="P3667" i="1"/>
  <c r="P2750" i="1"/>
  <c r="P2500" i="1"/>
  <c r="P513" i="1"/>
  <c r="P872" i="1"/>
  <c r="P3180" i="1"/>
  <c r="P3378" i="1"/>
  <c r="P2886" i="1"/>
  <c r="P2892" i="1"/>
  <c r="P3628" i="1"/>
  <c r="P1916" i="1"/>
  <c r="P2493" i="1"/>
  <c r="P1702" i="1"/>
  <c r="P2812" i="1"/>
  <c r="P2030" i="1"/>
  <c r="P2810" i="1"/>
  <c r="P2891" i="1"/>
  <c r="P3246" i="1"/>
  <c r="P2195" i="1"/>
  <c r="P2047" i="1"/>
  <c r="P1453" i="1"/>
  <c r="P706" i="1"/>
  <c r="P1550" i="1"/>
  <c r="P888" i="1"/>
  <c r="P2220" i="1"/>
  <c r="P2087" i="1"/>
  <c r="P942" i="1"/>
  <c r="P2448" i="1"/>
  <c r="P1364" i="1"/>
  <c r="P3276" i="1"/>
  <c r="P3693" i="1"/>
  <c r="P2926" i="1"/>
  <c r="P2470" i="1"/>
  <c r="P2697" i="1"/>
  <c r="P1600" i="1"/>
  <c r="P3133" i="1"/>
  <c r="P1841" i="1"/>
  <c r="P3348" i="1"/>
  <c r="P2059" i="1"/>
  <c r="P1816" i="1"/>
  <c r="P3020" i="1"/>
  <c r="P810" i="1"/>
  <c r="P3561" i="1"/>
  <c r="P1857" i="1"/>
  <c r="P2702" i="1"/>
  <c r="P1093" i="1"/>
  <c r="P676" i="1"/>
  <c r="P1612" i="1"/>
  <c r="P3311" i="1"/>
  <c r="P2232" i="1"/>
  <c r="P3219" i="1"/>
  <c r="P1139" i="1"/>
  <c r="P3352" i="1"/>
  <c r="P655" i="1"/>
  <c r="P1299" i="1"/>
  <c r="P2764" i="1"/>
  <c r="P3396" i="1"/>
  <c r="P1909" i="1"/>
  <c r="P3799" i="1"/>
  <c r="P2322" i="1"/>
  <c r="P3505" i="1"/>
  <c r="P3330" i="1"/>
  <c r="P3082" i="1"/>
  <c r="P2879" i="1"/>
  <c r="P2117" i="1"/>
  <c r="P1873" i="1"/>
  <c r="P711" i="1"/>
  <c r="P3146" i="1"/>
  <c r="P1267" i="1"/>
  <c r="P2494" i="1"/>
  <c r="P948" i="1"/>
  <c r="P1384" i="1"/>
  <c r="P1713" i="1"/>
  <c r="P1533" i="1"/>
  <c r="P1120" i="1"/>
  <c r="P3354" i="1"/>
  <c r="P1216" i="1"/>
  <c r="P484" i="1"/>
  <c r="P737" i="1"/>
  <c r="P1824" i="1"/>
  <c r="P1950" i="1"/>
  <c r="P3010" i="1"/>
  <c r="P3260" i="1"/>
  <c r="P1925" i="1"/>
  <c r="P1345" i="1"/>
  <c r="P2737" i="1"/>
  <c r="P3302" i="1"/>
  <c r="P2127" i="1"/>
  <c r="P428" i="1"/>
  <c r="P2784" i="1"/>
  <c r="P542" i="1"/>
  <c r="P2368" i="1"/>
  <c r="P1569" i="1"/>
  <c r="P710" i="1"/>
  <c r="P2062" i="1"/>
  <c r="P1346" i="1"/>
  <c r="P2307" i="1"/>
  <c r="P865" i="1"/>
  <c r="P2333" i="1"/>
  <c r="P3093" i="1"/>
  <c r="P1388" i="1"/>
  <c r="P1827" i="1"/>
  <c r="P1148" i="1"/>
  <c r="P1872" i="1"/>
  <c r="P1417" i="1"/>
  <c r="P2582" i="1"/>
  <c r="P1104" i="1"/>
  <c r="P2450" i="1"/>
  <c r="P1685" i="1"/>
  <c r="P1038" i="1"/>
  <c r="P1155" i="1"/>
  <c r="P730" i="1"/>
  <c r="P921" i="1"/>
  <c r="P1623" i="1"/>
  <c r="P3367" i="1"/>
  <c r="P1660" i="1"/>
  <c r="P1075" i="1"/>
  <c r="P3195" i="1"/>
  <c r="P1813" i="1"/>
  <c r="P1639" i="1"/>
  <c r="P3540" i="1"/>
  <c r="P2757" i="1"/>
  <c r="P550" i="1"/>
  <c r="P3495" i="1"/>
  <c r="P892" i="1"/>
  <c r="P3296" i="1"/>
  <c r="P836" i="1"/>
  <c r="P3426" i="1"/>
  <c r="P873" i="1"/>
  <c r="P3092" i="1"/>
  <c r="P1967" i="1"/>
  <c r="P3173" i="1"/>
  <c r="P1680" i="1"/>
  <c r="P2116" i="1"/>
  <c r="P1380" i="1"/>
  <c r="P2597" i="1"/>
  <c r="P3325" i="1"/>
  <c r="P1653" i="1"/>
  <c r="P2148" i="1"/>
  <c r="P2146" i="1"/>
  <c r="P644" i="1"/>
  <c r="P3660" i="1"/>
  <c r="P1744" i="1"/>
  <c r="P2407" i="1"/>
  <c r="P2616" i="1"/>
  <c r="P652" i="1"/>
  <c r="P1458" i="1"/>
  <c r="P2196" i="1"/>
  <c r="P749" i="1"/>
  <c r="P2281" i="1"/>
  <c r="P2704" i="1"/>
  <c r="P2340" i="1"/>
  <c r="P898" i="1"/>
  <c r="P1007" i="1"/>
  <c r="P2719" i="1"/>
  <c r="P3401" i="1"/>
  <c r="P3307" i="1"/>
  <c r="P1547" i="1"/>
  <c r="P3634" i="1"/>
  <c r="P2913" i="1"/>
  <c r="P3177" i="1"/>
  <c r="P3403" i="1"/>
  <c r="P2624" i="1"/>
  <c r="P1782" i="1"/>
  <c r="P1006" i="1"/>
  <c r="P1888" i="1"/>
  <c r="P656" i="1"/>
  <c r="P3663" i="1"/>
  <c r="P939" i="1"/>
  <c r="P971" i="1"/>
  <c r="P1901" i="1"/>
  <c r="P1208" i="1"/>
  <c r="P1720" i="1"/>
  <c r="P2369" i="1"/>
  <c r="P846" i="1"/>
  <c r="P651" i="1"/>
  <c r="P1199" i="1"/>
  <c r="P3014" i="1"/>
  <c r="P2147" i="1"/>
  <c r="P1081" i="1"/>
  <c r="P2152" i="1"/>
  <c r="P2629" i="1"/>
  <c r="P1861" i="1"/>
  <c r="P2440" i="1"/>
  <c r="P2889" i="1"/>
  <c r="P1382" i="1"/>
  <c r="P1936" i="1"/>
  <c r="P1754" i="1"/>
  <c r="P585" i="1"/>
  <c r="P1319" i="1"/>
  <c r="P2464" i="1"/>
  <c r="P1804" i="1"/>
  <c r="P3321" i="1"/>
  <c r="P1849" i="1"/>
  <c r="P734" i="1"/>
  <c r="P2269" i="1"/>
  <c r="P1577" i="1"/>
  <c r="P1042" i="1"/>
  <c r="P1988" i="1"/>
  <c r="P2168" i="1"/>
  <c r="P2264" i="1"/>
  <c r="P1620" i="1"/>
  <c r="P3515" i="1"/>
  <c r="P1083" i="1"/>
  <c r="P1881" i="1"/>
  <c r="P2227" i="1"/>
  <c r="P1476" i="1"/>
  <c r="P2194" i="1"/>
  <c r="P2955" i="1"/>
  <c r="P964" i="1"/>
  <c r="P716" i="1"/>
  <c r="P1529" i="1"/>
  <c r="P3136" i="1"/>
  <c r="P1331" i="1"/>
  <c r="P2525" i="1"/>
  <c r="P2271" i="1"/>
  <c r="P1699" i="1"/>
  <c r="P1194" i="1"/>
  <c r="P685" i="1"/>
  <c r="P2581" i="1"/>
  <c r="P2198" i="1"/>
  <c r="P2445" i="1"/>
  <c r="P895" i="1"/>
  <c r="P2722" i="1"/>
  <c r="P3051" i="1"/>
  <c r="P3067" i="1"/>
  <c r="P579" i="1"/>
  <c r="P1962" i="1"/>
  <c r="P2539" i="1"/>
  <c r="P2283" i="1"/>
  <c r="P575" i="1"/>
  <c r="P1197" i="1"/>
  <c r="P983" i="1"/>
  <c r="P2393" i="1"/>
  <c r="P1528" i="1"/>
  <c r="P2085" i="1"/>
  <c r="P2543" i="1"/>
  <c r="P2076" i="1"/>
  <c r="P1846" i="1"/>
  <c r="P350" i="1"/>
  <c r="P3548" i="1"/>
  <c r="P349" i="1"/>
  <c r="P1159" i="1"/>
  <c r="P3783" i="1"/>
  <c r="P4097" i="1"/>
  <c r="P2604" i="1"/>
  <c r="P556" i="1"/>
  <c r="P547" i="1"/>
  <c r="P2420" i="1"/>
  <c r="P348" i="1"/>
  <c r="P3497" i="1"/>
  <c r="P3775" i="1"/>
  <c r="P3022" i="1"/>
  <c r="P347" i="1"/>
  <c r="P514" i="1"/>
  <c r="P1832" i="1"/>
  <c r="P2690" i="1"/>
  <c r="P2877" i="1"/>
  <c r="P1266" i="1"/>
  <c r="P2933" i="1"/>
  <c r="P3075" i="1"/>
  <c r="P3221" i="1"/>
  <c r="P1695" i="1"/>
  <c r="P3193" i="1"/>
  <c r="P2265" i="1"/>
  <c r="P2957" i="1"/>
  <c r="P1423" i="1"/>
  <c r="P959" i="1"/>
  <c r="P1666" i="1"/>
  <c r="P2003" i="1"/>
  <c r="P3234" i="1"/>
  <c r="P1259" i="1"/>
  <c r="P2503" i="1"/>
  <c r="P2069" i="1"/>
  <c r="P2171" i="1"/>
  <c r="P2249" i="1"/>
  <c r="P3030" i="1"/>
  <c r="P668" i="1"/>
  <c r="P1626" i="1"/>
  <c r="P3349" i="1"/>
  <c r="P1651" i="1"/>
  <c r="P3003" i="1"/>
  <c r="P1581" i="1"/>
  <c r="P1315" i="1"/>
  <c r="P2084" i="1"/>
  <c r="P3247" i="1"/>
  <c r="P2040" i="1"/>
  <c r="P3168" i="1"/>
  <c r="P2455" i="1"/>
  <c r="P2885" i="1"/>
  <c r="P1137" i="1"/>
  <c r="P346" i="1"/>
  <c r="P586" i="1"/>
  <c r="P345" i="1"/>
  <c r="P3727" i="1"/>
  <c r="P3214" i="1"/>
  <c r="P3510" i="1"/>
  <c r="P476" i="1"/>
  <c r="P344" i="1"/>
  <c r="P3326" i="1"/>
  <c r="P3538" i="1"/>
  <c r="P3172" i="1"/>
  <c r="P3860" i="1"/>
  <c r="P2391" i="1"/>
  <c r="P1385" i="1"/>
  <c r="P3859" i="1"/>
  <c r="P907" i="1"/>
  <c r="P343" i="1"/>
  <c r="P2136" i="1"/>
  <c r="P342" i="1"/>
  <c r="P3915" i="1"/>
  <c r="P597" i="1"/>
  <c r="P2252" i="1"/>
  <c r="P3858" i="1"/>
  <c r="P3772" i="1"/>
  <c r="P437" i="1"/>
  <c r="P4096" i="1"/>
  <c r="P2823" i="1"/>
  <c r="P546" i="1"/>
  <c r="P341" i="1"/>
  <c r="P1005" i="1"/>
  <c r="P2255" i="1"/>
  <c r="P1865" i="1"/>
  <c r="P3857" i="1"/>
  <c r="P2246" i="1"/>
  <c r="P3769" i="1"/>
  <c r="P3822" i="1"/>
  <c r="P1658" i="1"/>
  <c r="P602" i="1"/>
  <c r="P3928" i="1"/>
  <c r="P1882" i="1"/>
  <c r="P3477" i="1"/>
  <c r="P901" i="1"/>
  <c r="P2332" i="1"/>
  <c r="P2002" i="1"/>
  <c r="P2902" i="1"/>
  <c r="P2294" i="1"/>
  <c r="P3476" i="1"/>
  <c r="P2398" i="1"/>
  <c r="P2306" i="1"/>
  <c r="P1485" i="1"/>
  <c r="P422" i="1"/>
  <c r="P968" i="1"/>
  <c r="P2101" i="1"/>
  <c r="P3685" i="1"/>
  <c r="P1929" i="1"/>
  <c r="P1682" i="1"/>
  <c r="P3646" i="1"/>
  <c r="P340" i="1"/>
  <c r="P485" i="1"/>
  <c r="P488" i="1"/>
  <c r="P3520" i="1"/>
  <c r="P2443" i="1"/>
  <c r="P3279" i="1"/>
  <c r="P2019" i="1"/>
  <c r="P3904" i="1"/>
  <c r="P1407" i="1"/>
  <c r="P4095" i="1"/>
  <c r="P2131" i="1"/>
  <c r="P3592" i="1"/>
  <c r="P3602" i="1"/>
  <c r="P1503" i="1"/>
  <c r="P673" i="1"/>
  <c r="P414" i="1"/>
  <c r="P3964" i="1"/>
  <c r="P1062" i="1"/>
  <c r="P3431" i="1"/>
  <c r="P1301" i="1"/>
  <c r="P339" i="1"/>
  <c r="P2324" i="1"/>
  <c r="P2895" i="1"/>
  <c r="P4094" i="1"/>
  <c r="P338" i="1"/>
  <c r="P337" i="1"/>
  <c r="P4093" i="1"/>
  <c r="P336" i="1"/>
  <c r="P3749" i="1"/>
  <c r="P3037" i="1"/>
  <c r="P3523" i="1"/>
  <c r="P1851" i="1"/>
  <c r="P1773" i="1"/>
  <c r="P735" i="1"/>
  <c r="P3046" i="1"/>
  <c r="P577" i="1"/>
  <c r="P1579" i="1"/>
  <c r="P1552" i="1"/>
  <c r="P977" i="1"/>
  <c r="P2460" i="1"/>
  <c r="P1408" i="1"/>
  <c r="P3047" i="1"/>
  <c r="P3186" i="1"/>
  <c r="P1344" i="1"/>
  <c r="P1482" i="1"/>
  <c r="P690" i="1"/>
  <c r="P2504" i="1"/>
  <c r="P2469" i="1"/>
  <c r="P2736" i="1"/>
  <c r="P1371" i="1"/>
  <c r="P1541" i="1"/>
  <c r="P786" i="1"/>
  <c r="P2480" i="1"/>
  <c r="P2451" i="1"/>
  <c r="P1933" i="1"/>
  <c r="P1034" i="1"/>
  <c r="P795" i="1"/>
  <c r="P1637" i="1"/>
  <c r="P870" i="1"/>
  <c r="P599" i="1"/>
  <c r="P1501" i="1"/>
  <c r="P2508" i="1"/>
  <c r="P868" i="1"/>
  <c r="P1534" i="1"/>
  <c r="P3734" i="1"/>
  <c r="P817" i="1"/>
  <c r="P607" i="1"/>
  <c r="P1470" i="1"/>
  <c r="P1171" i="1"/>
  <c r="P793" i="1"/>
  <c r="P729" i="1"/>
  <c r="P1796" i="1"/>
  <c r="P962" i="1"/>
  <c r="P2100" i="1"/>
  <c r="P1644" i="1"/>
  <c r="P1046" i="1"/>
  <c r="P832" i="1"/>
  <c r="P2071" i="1"/>
  <c r="P3533" i="1"/>
  <c r="P2732" i="1"/>
  <c r="P2611" i="1"/>
  <c r="P1374" i="1"/>
  <c r="P507" i="1"/>
  <c r="P1337" i="1"/>
  <c r="P3101" i="1"/>
  <c r="P1147" i="1"/>
  <c r="P1096" i="1"/>
  <c r="P827" i="1"/>
  <c r="P1517" i="1"/>
  <c r="P2415" i="1"/>
  <c r="P925" i="1"/>
  <c r="P1140" i="1"/>
  <c r="P2165" i="1"/>
  <c r="P1112" i="1"/>
  <c r="P1843" i="1"/>
  <c r="P2230" i="1"/>
  <c r="P572" i="1"/>
  <c r="P1013" i="1"/>
  <c r="P1760" i="1"/>
  <c r="P1360" i="1"/>
  <c r="P1672" i="1"/>
  <c r="P1645" i="1"/>
  <c r="P1473" i="1"/>
  <c r="P2861" i="1"/>
  <c r="P3427" i="1"/>
  <c r="P1160" i="1"/>
  <c r="P2155" i="1"/>
  <c r="P335" i="1"/>
  <c r="P334" i="1"/>
  <c r="P333" i="1"/>
  <c r="P1392" i="1"/>
  <c r="P1975" i="1"/>
  <c r="P2012" i="1"/>
  <c r="P332" i="1"/>
  <c r="P664" i="1"/>
  <c r="P669" i="1"/>
  <c r="P3639" i="1"/>
  <c r="P331" i="1"/>
  <c r="P3782" i="1"/>
  <c r="P4002" i="1"/>
  <c r="P1587" i="1"/>
  <c r="P4092" i="1"/>
  <c r="P330" i="1"/>
  <c r="P1287" i="1"/>
  <c r="P329" i="1"/>
  <c r="P660" i="1"/>
  <c r="P4091" i="1"/>
  <c r="P1618" i="1"/>
  <c r="P525" i="1"/>
  <c r="P991" i="1"/>
  <c r="P3073" i="1"/>
  <c r="P3027" i="1"/>
  <c r="P1438" i="1"/>
  <c r="P1798" i="1"/>
  <c r="P2658" i="1"/>
  <c r="P1526" i="1"/>
  <c r="P1487" i="1"/>
  <c r="P794" i="1"/>
  <c r="P580" i="1"/>
  <c r="P2876" i="1"/>
  <c r="P1118" i="1"/>
  <c r="P1750" i="1"/>
  <c r="P741" i="1"/>
  <c r="P3295" i="1"/>
  <c r="P1574" i="1"/>
  <c r="P2822" i="1"/>
  <c r="P2478" i="1"/>
  <c r="P3891" i="1"/>
  <c r="P1919" i="1"/>
  <c r="P2618" i="1"/>
  <c r="P3593" i="1"/>
  <c r="P653" i="1"/>
  <c r="P4090" i="1"/>
  <c r="P1688" i="1"/>
  <c r="P2685" i="1"/>
  <c r="P4088" i="1"/>
  <c r="P3618" i="1"/>
  <c r="P2432" i="1"/>
  <c r="P4087" i="1"/>
  <c r="P1629" i="1"/>
  <c r="P3069" i="1"/>
  <c r="P3642" i="1"/>
  <c r="P3475" i="1"/>
  <c r="P328" i="1"/>
  <c r="P3412" i="1"/>
  <c r="P714" i="1"/>
  <c r="P2452" i="1"/>
  <c r="P3921" i="1"/>
  <c r="P327" i="1"/>
  <c r="P3781" i="1"/>
  <c r="P3312" i="1"/>
  <c r="P3387" i="1"/>
  <c r="P3909" i="1"/>
  <c r="P1607" i="1"/>
  <c r="P326" i="1"/>
  <c r="P3963" i="1"/>
  <c r="P3856" i="1"/>
  <c r="P3423" i="1"/>
  <c r="P2706" i="1"/>
  <c r="P501" i="1"/>
  <c r="P2082" i="1"/>
  <c r="P325" i="1"/>
  <c r="P1341" i="1"/>
  <c r="P3329" i="1"/>
  <c r="P3702" i="1"/>
  <c r="P1169" i="1"/>
  <c r="P324" i="1"/>
  <c r="P4004" i="1"/>
  <c r="P1442" i="1"/>
  <c r="P1044" i="1"/>
  <c r="P323" i="1"/>
  <c r="P3086" i="1"/>
  <c r="P1573" i="1"/>
  <c r="P3115" i="1"/>
  <c r="P1212" i="1"/>
  <c r="P2527" i="1"/>
  <c r="P3558" i="1"/>
  <c r="P322" i="1"/>
  <c r="P3748" i="1"/>
  <c r="P3617" i="1"/>
  <c r="P3650" i="1"/>
  <c r="P3402" i="1"/>
  <c r="P3308" i="1"/>
  <c r="P3132" i="1"/>
  <c r="P321" i="1"/>
  <c r="P465" i="1"/>
  <c r="P3501" i="1"/>
  <c r="P2188" i="1"/>
  <c r="P3300" i="1"/>
  <c r="P320" i="1"/>
  <c r="P3700" i="1"/>
  <c r="P319" i="1"/>
  <c r="P3514" i="1"/>
  <c r="P3962" i="1"/>
  <c r="P3531" i="1"/>
  <c r="P318" i="1"/>
  <c r="P317" i="1"/>
  <c r="P2166" i="1"/>
  <c r="P3294" i="1"/>
  <c r="P316" i="1"/>
  <c r="P315" i="1"/>
  <c r="P3855" i="1"/>
  <c r="P3624" i="1"/>
  <c r="P1001" i="1"/>
  <c r="P2769" i="1"/>
  <c r="P2920" i="1"/>
  <c r="P2786" i="1"/>
  <c r="P3603" i="1"/>
  <c r="P2020" i="1"/>
  <c r="P1567" i="1"/>
  <c r="P3275" i="1"/>
  <c r="P2056" i="1"/>
  <c r="P563" i="1"/>
  <c r="P3122" i="1"/>
  <c r="P1318" i="1"/>
  <c r="P1224" i="1"/>
  <c r="P1113" i="1"/>
  <c r="P2160" i="1"/>
  <c r="P3883" i="1"/>
  <c r="P2057" i="1"/>
  <c r="P3346" i="1"/>
  <c r="P3742" i="1"/>
  <c r="P2529" i="1"/>
  <c r="P3522" i="1"/>
  <c r="P3450" i="1"/>
  <c r="P2813" i="1"/>
  <c r="P3445" i="1"/>
  <c r="P3048" i="1"/>
  <c r="P1915" i="1"/>
  <c r="P1398" i="1"/>
  <c r="P2664" i="1"/>
  <c r="P1022" i="1"/>
  <c r="P1993" i="1"/>
  <c r="P1931" i="1"/>
  <c r="P2778" i="1"/>
  <c r="P3498" i="1"/>
  <c r="P1432" i="1"/>
  <c r="P3169" i="1"/>
  <c r="P2490" i="1"/>
  <c r="P2824" i="1"/>
  <c r="P2760" i="1"/>
  <c r="P3072" i="1"/>
  <c r="P1505" i="1"/>
  <c r="P2790" i="1"/>
  <c r="P3071" i="1"/>
  <c r="P3474" i="1"/>
  <c r="P839" i="1"/>
  <c r="P1794" i="1"/>
  <c r="P2646" i="1"/>
  <c r="P997" i="1"/>
  <c r="P1246" i="1"/>
  <c r="P3238" i="1"/>
  <c r="P2954" i="1"/>
  <c r="P3060" i="1"/>
  <c r="P1974" i="1"/>
  <c r="P3640" i="1"/>
  <c r="P1958" i="1"/>
  <c r="P2683" i="1"/>
  <c r="P314" i="1"/>
  <c r="P2425" i="1"/>
  <c r="P1387" i="1"/>
  <c r="P3854" i="1"/>
  <c r="P2720" i="1"/>
  <c r="P1749" i="1"/>
  <c r="P2795" i="1"/>
  <c r="P4086" i="1"/>
  <c r="P313" i="1"/>
  <c r="P312" i="1"/>
  <c r="P2078" i="1"/>
  <c r="P4085" i="1"/>
  <c r="P3310" i="1"/>
  <c r="P3473" i="1"/>
  <c r="P311" i="1"/>
  <c r="P3293" i="1"/>
  <c r="P3472" i="1"/>
  <c r="P3882" i="1"/>
  <c r="P310" i="1"/>
  <c r="P2442" i="1"/>
  <c r="P2982" i="1"/>
  <c r="P3961" i="1"/>
  <c r="P3228" i="1"/>
  <c r="P3675" i="1"/>
  <c r="P309" i="1"/>
  <c r="P2662" i="1"/>
  <c r="P2970" i="1"/>
  <c r="P308" i="1"/>
  <c r="P307" i="1"/>
  <c r="P2356" i="1"/>
  <c r="P3753" i="1"/>
  <c r="P3131" i="1"/>
  <c r="P3098" i="1"/>
  <c r="P3017" i="1"/>
  <c r="P306" i="1"/>
  <c r="P2915" i="1"/>
  <c r="P3654" i="1"/>
  <c r="P3562" i="1"/>
  <c r="P468" i="1"/>
  <c r="P797" i="1"/>
  <c r="P765" i="1"/>
  <c r="P3574" i="1"/>
  <c r="P475" i="1"/>
  <c r="P1938" i="1"/>
  <c r="P521" i="1"/>
  <c r="P1876" i="1"/>
  <c r="P576" i="1"/>
  <c r="P461" i="1"/>
  <c r="P3907" i="1"/>
  <c r="P1361" i="1"/>
  <c r="P1914" i="1"/>
  <c r="P2909" i="1"/>
  <c r="P757" i="1"/>
  <c r="P1370" i="1"/>
  <c r="P999" i="1"/>
  <c r="P1402" i="1"/>
  <c r="P2046" i="1"/>
  <c r="P2263" i="1"/>
  <c r="P1362" i="1"/>
  <c r="P1176" i="1"/>
  <c r="P2521" i="1"/>
  <c r="P2383" i="1"/>
  <c r="P1540" i="1"/>
  <c r="P781" i="1"/>
  <c r="P1840" i="1"/>
  <c r="P851" i="1"/>
  <c r="P632" i="1"/>
  <c r="P790" i="1"/>
  <c r="P427" i="1"/>
  <c r="P955" i="1"/>
  <c r="P3156" i="1"/>
  <c r="P3671" i="1"/>
  <c r="P305" i="1"/>
  <c r="P3755" i="1"/>
  <c r="P1076" i="1"/>
  <c r="P1466" i="1"/>
  <c r="P3519" i="1"/>
  <c r="P4084" i="1"/>
  <c r="P3747" i="1"/>
  <c r="P3471" i="1"/>
  <c r="P3670" i="1"/>
  <c r="P1803" i="1"/>
  <c r="P4083" i="1"/>
  <c r="P3934" i="1"/>
  <c r="P304" i="1"/>
  <c r="P303" i="1"/>
  <c r="P3853" i="1"/>
  <c r="P672" i="1"/>
  <c r="P3790" i="1"/>
  <c r="P1539" i="1"/>
  <c r="P3377" i="1"/>
  <c r="P1893" i="1"/>
  <c r="P2789" i="1"/>
  <c r="P455" i="1"/>
  <c r="P996" i="1"/>
  <c r="P1990" i="1"/>
  <c r="P978" i="1"/>
  <c r="P775" i="1"/>
  <c r="P1854" i="1"/>
  <c r="P3170" i="1"/>
  <c r="P2884" i="1"/>
  <c r="P1405" i="1"/>
  <c r="P1696" i="1"/>
  <c r="P1386" i="1"/>
  <c r="P746" i="1"/>
  <c r="P504" i="1"/>
  <c r="P570" i="1"/>
  <c r="P1525" i="1"/>
  <c r="P3984" i="1"/>
  <c r="P3547" i="1"/>
  <c r="P1363" i="1"/>
  <c r="P1114" i="1"/>
  <c r="P1788" i="1"/>
  <c r="P3890" i="1"/>
  <c r="P1559" i="1"/>
  <c r="P1638" i="1"/>
  <c r="P536" i="1"/>
  <c r="P1828" i="1"/>
  <c r="P2888" i="1"/>
  <c r="P3666" i="1"/>
  <c r="P3789" i="1"/>
  <c r="P1676" i="1"/>
  <c r="P1422" i="1"/>
  <c r="P2964" i="1"/>
  <c r="P302" i="1"/>
  <c r="P3726" i="1"/>
  <c r="P2721" i="1"/>
  <c r="P3825" i="1"/>
  <c r="P3446" i="1"/>
  <c r="P3220" i="1"/>
  <c r="P3041" i="1"/>
  <c r="P920" i="1"/>
  <c r="P2965" i="1"/>
  <c r="P1468" i="1"/>
  <c r="P3137" i="1"/>
  <c r="P1648" i="1"/>
  <c r="P2984" i="1"/>
  <c r="P2055" i="1"/>
  <c r="P2785" i="1"/>
  <c r="P3576" i="1"/>
  <c r="P2318" i="1"/>
  <c r="P3371" i="1"/>
  <c r="P3226" i="1"/>
  <c r="P3061" i="1"/>
  <c r="P3405" i="1"/>
  <c r="P2680" i="1"/>
  <c r="P1756" i="1"/>
  <c r="P3108" i="1"/>
  <c r="P648" i="1"/>
  <c r="P3370" i="1"/>
  <c r="P1032" i="1"/>
  <c r="P2677" i="1"/>
  <c r="P1186" i="1"/>
  <c r="P2237" i="1"/>
  <c r="P1561" i="1"/>
  <c r="P2329" i="1"/>
  <c r="P820" i="1"/>
  <c r="P2221" i="1"/>
  <c r="P1597" i="1"/>
  <c r="P3240" i="1"/>
  <c r="P2150" i="1"/>
  <c r="P2016" i="1"/>
  <c r="P3109" i="1"/>
  <c r="P1654" i="1"/>
  <c r="P3567" i="1"/>
  <c r="P1090" i="1"/>
  <c r="P3659" i="1"/>
  <c r="P1565" i="1"/>
  <c r="P3787" i="1"/>
  <c r="P540" i="1"/>
  <c r="P1349" i="1"/>
  <c r="P301" i="1"/>
  <c r="P3768" i="1"/>
  <c r="P300" i="1"/>
  <c r="P3960" i="1"/>
  <c r="P3323" i="1"/>
  <c r="P658" i="1"/>
  <c r="P3959" i="1"/>
  <c r="P299" i="1"/>
  <c r="P4081" i="1"/>
  <c r="P2634" i="1"/>
  <c r="P3435" i="1"/>
  <c r="P3541" i="1"/>
  <c r="P298" i="1"/>
  <c r="P297" i="1"/>
  <c r="P296" i="1"/>
  <c r="P295" i="1"/>
  <c r="P294" i="1"/>
  <c r="P293" i="1"/>
  <c r="P292" i="1"/>
  <c r="P2099" i="1"/>
  <c r="P3309" i="1"/>
  <c r="P1807" i="1"/>
  <c r="P2187" i="1"/>
  <c r="P291" i="1"/>
  <c r="P1286" i="1"/>
  <c r="P290" i="1"/>
  <c r="P289" i="1"/>
  <c r="P3470" i="1"/>
  <c r="P288" i="1"/>
  <c r="P890" i="1"/>
  <c r="P3106" i="1"/>
  <c r="P1730" i="1"/>
  <c r="P3306" i="1"/>
  <c r="P3539" i="1"/>
  <c r="P2130" i="1"/>
  <c r="P2987" i="1"/>
  <c r="P731" i="1"/>
  <c r="P1937" i="1"/>
  <c r="P2799" i="1"/>
  <c r="P2801" i="1"/>
  <c r="P780" i="1"/>
  <c r="P2605" i="1"/>
  <c r="P2176" i="1"/>
  <c r="P2049" i="1"/>
  <c r="P3280" i="1"/>
  <c r="P2328" i="1"/>
  <c r="P2200" i="1"/>
  <c r="P1358" i="1"/>
  <c r="P761" i="1"/>
  <c r="P1285" i="1"/>
  <c r="P571" i="1"/>
  <c r="P848" i="1"/>
  <c r="P2145" i="1"/>
  <c r="P1774" i="1"/>
  <c r="P934" i="1"/>
  <c r="P2426" i="1"/>
  <c r="P2267" i="1"/>
  <c r="P919" i="1"/>
  <c r="P1264" i="1"/>
  <c r="P733" i="1"/>
  <c r="P709" i="1"/>
  <c r="P287" i="1"/>
  <c r="P3692" i="1"/>
  <c r="P286" i="1"/>
  <c r="P285" i="1"/>
  <c r="P1693" i="1"/>
  <c r="P284" i="1"/>
  <c r="P283" i="1"/>
  <c r="P282" i="1"/>
  <c r="P3036" i="1"/>
  <c r="P3100" i="1"/>
  <c r="P281" i="1"/>
  <c r="P280" i="1"/>
  <c r="P3725" i="1"/>
  <c r="P279" i="1"/>
  <c r="P278" i="1"/>
  <c r="P277" i="1"/>
  <c r="P3679" i="1"/>
  <c r="P2931" i="1"/>
  <c r="P3529" i="1"/>
  <c r="P2654" i="1"/>
  <c r="P2431" i="1"/>
  <c r="P1635" i="1"/>
  <c r="P447" i="1"/>
  <c r="P2734" i="1"/>
  <c r="P2990" i="1"/>
  <c r="P1306" i="1"/>
  <c r="P3366" i="1"/>
  <c r="P2479" i="1"/>
  <c r="P3018" i="1"/>
  <c r="P2106" i="1"/>
  <c r="P2602" i="1"/>
  <c r="P3406" i="1"/>
  <c r="P2530" i="1"/>
  <c r="P2705" i="1"/>
  <c r="P1985" i="1"/>
  <c r="P2937" i="1"/>
  <c r="P2659" i="1"/>
  <c r="P591" i="1"/>
  <c r="P3452" i="1"/>
  <c r="P974" i="1"/>
  <c r="P3243" i="1"/>
  <c r="P2137" i="1"/>
  <c r="P3211" i="1"/>
  <c r="P961" i="1"/>
  <c r="P2835" i="1"/>
  <c r="P1324" i="1"/>
  <c r="P3026" i="1"/>
  <c r="P3341" i="1"/>
  <c r="P3328" i="1"/>
  <c r="P3057" i="1"/>
  <c r="P3372" i="1"/>
  <c r="P2639" i="1"/>
  <c r="P3414" i="1"/>
  <c r="P2474" i="1"/>
  <c r="P3254" i="1"/>
  <c r="P3338" i="1"/>
  <c r="P1439" i="1"/>
  <c r="P998" i="1"/>
  <c r="P1162" i="1"/>
  <c r="P1896" i="1"/>
  <c r="P694" i="1"/>
  <c r="P2918" i="1"/>
  <c r="P3158" i="1"/>
  <c r="P566" i="1"/>
  <c r="P1886" i="1"/>
  <c r="P2405" i="1"/>
  <c r="P2113" i="1"/>
  <c r="P852" i="1"/>
  <c r="P2650" i="1"/>
  <c r="P3230" i="1"/>
  <c r="P1728" i="1"/>
  <c r="P2404" i="1"/>
  <c r="P966" i="1"/>
  <c r="P1616" i="1"/>
  <c r="P1765" i="1"/>
  <c r="P276" i="1"/>
  <c r="P275" i="1"/>
  <c r="P3557" i="1"/>
  <c r="P539" i="1"/>
  <c r="P3767" i="1"/>
  <c r="P274" i="1"/>
  <c r="P4079" i="1"/>
  <c r="P3817" i="1"/>
  <c r="P4077" i="1"/>
  <c r="P4076" i="1"/>
  <c r="P273" i="1"/>
  <c r="P4075" i="1"/>
  <c r="P3895" i="1"/>
  <c r="P4074" i="1"/>
  <c r="P1883" i="1"/>
  <c r="P272" i="1"/>
  <c r="P4072" i="1"/>
  <c r="P271" i="1"/>
  <c r="P3957" i="1"/>
  <c r="P2323" i="1"/>
  <c r="P3893" i="1"/>
  <c r="P270" i="1"/>
  <c r="P2533" i="1"/>
  <c r="P269" i="1"/>
  <c r="P1712" i="1"/>
  <c r="P3724" i="1"/>
  <c r="P771" i="1"/>
  <c r="P1554" i="1"/>
  <c r="P2308" i="1"/>
  <c r="P268" i="1"/>
  <c r="P3682" i="1"/>
  <c r="P2454" i="1"/>
  <c r="P3560" i="1"/>
  <c r="P267" i="1"/>
  <c r="P266" i="1"/>
  <c r="P265" i="1"/>
  <c r="P264" i="1"/>
  <c r="P3852" i="1"/>
  <c r="P263" i="1"/>
  <c r="P4015" i="1"/>
  <c r="P2573" i="1"/>
  <c r="P262" i="1"/>
  <c r="P3469" i="1"/>
  <c r="P261" i="1"/>
  <c r="P3292" i="1"/>
  <c r="P2256" i="1"/>
  <c r="P260" i="1"/>
  <c r="P1117" i="1"/>
  <c r="P4071" i="1"/>
  <c r="P3035" i="1"/>
  <c r="P3649" i="1"/>
  <c r="P259" i="1"/>
  <c r="P258" i="1"/>
  <c r="P257" i="1"/>
  <c r="P1606" i="1"/>
  <c r="P256" i="1"/>
  <c r="P3851" i="1"/>
  <c r="P2572" i="1"/>
  <c r="P3291" i="1"/>
  <c r="P255" i="1"/>
  <c r="P3597" i="1"/>
  <c r="P254" i="1"/>
  <c r="P2571" i="1"/>
  <c r="P2648" i="1"/>
  <c r="P1330" i="1"/>
  <c r="P253" i="1"/>
  <c r="P252" i="1"/>
  <c r="P251" i="1"/>
  <c r="P2186" i="1"/>
  <c r="P250" i="1"/>
  <c r="P4011" i="1"/>
  <c r="P509" i="1"/>
  <c r="P249" i="1"/>
  <c r="P248" i="1"/>
  <c r="P247" i="1"/>
  <c r="P3376" i="1"/>
  <c r="P3468" i="1"/>
  <c r="P246" i="1"/>
  <c r="P245" i="1"/>
  <c r="P3707" i="1"/>
  <c r="P244" i="1"/>
  <c r="P243" i="1"/>
  <c r="P3723" i="1"/>
  <c r="P3766" i="1"/>
  <c r="P242" i="1"/>
  <c r="P4070" i="1"/>
  <c r="P545" i="1"/>
  <c r="P241" i="1"/>
  <c r="P1215" i="1"/>
  <c r="P1961" i="1"/>
  <c r="P1015" i="1"/>
  <c r="P1769" i="1"/>
  <c r="P2637" i="1"/>
  <c r="P1088" i="1"/>
  <c r="P2156" i="1"/>
  <c r="P3744" i="1"/>
  <c r="P2903" i="1"/>
  <c r="P629" i="1"/>
  <c r="P642" i="1"/>
  <c r="P2668" i="1"/>
  <c r="P2361" i="1"/>
  <c r="P1177" i="1"/>
  <c r="P3802" i="1"/>
  <c r="P3437" i="1"/>
  <c r="P3290" i="1"/>
  <c r="P3587" i="1"/>
  <c r="P2029" i="1"/>
  <c r="P2142" i="1"/>
  <c r="P2857" i="1"/>
  <c r="P3053" i="1"/>
  <c r="P1689" i="1"/>
  <c r="P2932" i="1"/>
  <c r="P3023" i="1"/>
  <c r="P2316" i="1"/>
  <c r="P2898" i="1"/>
  <c r="P2018" i="1"/>
  <c r="P2193" i="1"/>
  <c r="P3362" i="1"/>
  <c r="P2496" i="1"/>
  <c r="P1154" i="1"/>
  <c r="P1906" i="1"/>
  <c r="P2711" i="1"/>
  <c r="P3232" i="1"/>
  <c r="P1746" i="1"/>
  <c r="P2427" i="1"/>
  <c r="P1819" i="1"/>
  <c r="P2780" i="1"/>
  <c r="P1997" i="1"/>
  <c r="P3160" i="1"/>
  <c r="P2696" i="1"/>
  <c r="P1263" i="1"/>
  <c r="P2034" i="1"/>
  <c r="P2936" i="1"/>
  <c r="P2501" i="1"/>
  <c r="P1185" i="1"/>
  <c r="P2714" i="1"/>
  <c r="P2080" i="1"/>
  <c r="P1084" i="1"/>
  <c r="P2526" i="1"/>
  <c r="P1589" i="1"/>
  <c r="P2640" i="1"/>
  <c r="P2253" i="1"/>
  <c r="P2022" i="1"/>
  <c r="P3181" i="1"/>
  <c r="P3274" i="1"/>
  <c r="P3039" i="1"/>
  <c r="P3737" i="1"/>
  <c r="P2833" i="1"/>
  <c r="P1180" i="1"/>
  <c r="P2587" i="1"/>
  <c r="P858" i="1"/>
  <c r="P699" i="1"/>
  <c r="P3490" i="1"/>
  <c r="P3120" i="1"/>
  <c r="P3504" i="1"/>
  <c r="P881" i="1"/>
  <c r="P3358" i="1"/>
  <c r="P3054" i="1"/>
  <c r="P3703" i="1"/>
  <c r="P1377" i="1"/>
  <c r="P3581" i="1"/>
  <c r="P2865" i="1"/>
  <c r="P3794" i="1"/>
  <c r="P1183" i="1"/>
  <c r="P1316" i="1"/>
  <c r="P3516" i="1"/>
  <c r="P481" i="1"/>
  <c r="P3197" i="1"/>
  <c r="P2228" i="1"/>
  <c r="P2794" i="1"/>
  <c r="P2006" i="1"/>
  <c r="P3979" i="1"/>
  <c r="P2386" i="1"/>
  <c r="P2596" i="1"/>
  <c r="P1741" i="1"/>
  <c r="P2025" i="1"/>
  <c r="P3563" i="1"/>
  <c r="P933" i="1"/>
  <c r="P2882" i="1"/>
  <c r="P3588" i="1"/>
  <c r="P3451" i="1"/>
  <c r="P3391" i="1"/>
  <c r="P3578" i="1"/>
  <c r="P3440" i="1"/>
  <c r="P1609" i="1"/>
  <c r="P1923" i="1"/>
  <c r="P2158" i="1"/>
  <c r="P783" i="1"/>
  <c r="P647" i="1"/>
  <c r="P3394" i="1"/>
  <c r="P3049" i="1"/>
  <c r="P2486" i="1"/>
  <c r="P2403" i="1"/>
  <c r="P3210" i="1"/>
  <c r="P2673" i="1"/>
  <c r="P3551" i="1"/>
  <c r="P3418" i="1"/>
  <c r="P1795" i="1"/>
  <c r="P3850" i="1"/>
  <c r="P2327" i="1"/>
  <c r="P2912" i="1"/>
  <c r="P2118" i="1"/>
  <c r="P2536" i="1"/>
  <c r="P2843" i="1"/>
  <c r="P3189" i="1"/>
  <c r="P2847" i="1"/>
  <c r="P3386" i="1"/>
  <c r="P2796" i="1"/>
  <c r="P2976" i="1"/>
  <c r="P3712" i="1"/>
  <c r="P2434" i="1"/>
  <c r="P1604" i="1"/>
  <c r="P1980" i="1"/>
  <c r="P1918" i="1"/>
  <c r="P2636" i="1"/>
  <c r="P2134" i="1"/>
  <c r="P1729" i="1"/>
  <c r="P2934" i="1"/>
  <c r="P3087" i="1"/>
  <c r="P1902" i="1"/>
  <c r="P2787" i="1"/>
  <c r="P2289" i="1"/>
  <c r="P2320" i="1"/>
  <c r="P853" i="1"/>
  <c r="P1188" i="1"/>
  <c r="P3236" i="1"/>
  <c r="P2259" i="1"/>
  <c r="P1900" i="1"/>
  <c r="P1706" i="1"/>
  <c r="P2925" i="1"/>
  <c r="P1983" i="1"/>
  <c r="P1474" i="1"/>
  <c r="P1941" i="1"/>
  <c r="P1992" i="1"/>
  <c r="P2207" i="1"/>
  <c r="P1704" i="1"/>
  <c r="P1443" i="1"/>
  <c r="P3185" i="1"/>
  <c r="P3568" i="1"/>
  <c r="P2036" i="1"/>
  <c r="P3556" i="1"/>
  <c r="P3305" i="1"/>
  <c r="P1922" i="1"/>
  <c r="P1743" i="1"/>
  <c r="P1508" i="1"/>
  <c r="P3104" i="1"/>
  <c r="P3765" i="1"/>
  <c r="P2063" i="1"/>
  <c r="P506" i="1"/>
  <c r="P3661" i="1"/>
  <c r="P3543" i="1"/>
  <c r="P4069" i="1"/>
  <c r="P3889" i="1"/>
  <c r="P3780" i="1"/>
  <c r="P3626" i="1"/>
  <c r="P1255" i="1"/>
  <c r="P239" i="1"/>
  <c r="P4068" i="1"/>
  <c r="P2598" i="1"/>
  <c r="P4067" i="1"/>
  <c r="P2487" i="1"/>
  <c r="P3444" i="1"/>
  <c r="P2545" i="1"/>
  <c r="P2502" i="1"/>
  <c r="P3327" i="1"/>
  <c r="P3808" i="1"/>
  <c r="P3404" i="1"/>
  <c r="P3571" i="1"/>
  <c r="P3144" i="1"/>
  <c r="P3583" i="1"/>
  <c r="P3892" i="1"/>
  <c r="P3586" i="1"/>
  <c r="P3625" i="1"/>
  <c r="P3467" i="1"/>
  <c r="P3152" i="1"/>
  <c r="P3237" i="1"/>
  <c r="P3542" i="1"/>
  <c r="P3849" i="1"/>
  <c r="P1237" i="1"/>
  <c r="P3350" i="1"/>
  <c r="P1070" i="1"/>
  <c r="P1419" i="1"/>
  <c r="P1668" i="1"/>
  <c r="P458" i="1"/>
  <c r="P1379" i="1"/>
  <c r="P3105" i="1"/>
  <c r="P1903" i="1"/>
  <c r="P3390" i="1"/>
  <c r="P2430" i="1"/>
  <c r="P1198" i="1"/>
  <c r="P3050" i="1"/>
  <c r="P2484" i="1"/>
  <c r="P3361" i="1"/>
  <c r="P1313" i="1"/>
  <c r="P3094" i="1"/>
  <c r="P2481" i="1"/>
  <c r="P3270" i="1"/>
  <c r="P2081" i="1"/>
  <c r="P701" i="1"/>
  <c r="P1671" i="1"/>
  <c r="P2802" i="1"/>
  <c r="P2233" i="1"/>
  <c r="P1951" i="1"/>
  <c r="P1134" i="1"/>
  <c r="P1496" i="1"/>
  <c r="P2268" i="1"/>
  <c r="P2619" i="1"/>
  <c r="P2709" i="1"/>
  <c r="P2112" i="1"/>
  <c r="P1095" i="1"/>
  <c r="P1463" i="1"/>
  <c r="P1852" i="1"/>
  <c r="P3166" i="1"/>
  <c r="P2798" i="1"/>
  <c r="P1800" i="1"/>
  <c r="P1254" i="1"/>
  <c r="P2663" i="1"/>
  <c r="P456" i="1"/>
  <c r="P538" i="1"/>
  <c r="P1078" i="1"/>
  <c r="P3598" i="1"/>
  <c r="P649" i="1"/>
  <c r="P528" i="1"/>
  <c r="P615" i="1"/>
  <c r="P662" i="1"/>
  <c r="P578" i="1"/>
  <c r="P598" i="1"/>
  <c r="P517" i="1"/>
  <c r="P2089" i="1"/>
  <c r="P1942" i="1"/>
  <c r="P2495" i="1"/>
  <c r="P1521" i="1"/>
  <c r="P1028" i="1"/>
  <c r="P452" i="1"/>
  <c r="P830" i="1"/>
  <c r="P3083" i="1"/>
  <c r="P1100" i="1"/>
  <c r="P3812" i="1"/>
  <c r="P2735" i="1"/>
  <c r="P911" i="1"/>
  <c r="P1305" i="1"/>
  <c r="P2050" i="1"/>
  <c r="P2869" i="1"/>
  <c r="P527" i="1"/>
  <c r="P2816" i="1"/>
  <c r="P561" i="1"/>
  <c r="P1624" i="1"/>
  <c r="P1414" i="1"/>
  <c r="P2326" i="1"/>
  <c r="P834" i="1"/>
  <c r="P3076" i="1"/>
  <c r="P1493" i="1"/>
  <c r="P882" i="1"/>
  <c r="P3382" i="1"/>
  <c r="P478" i="1"/>
  <c r="P782" i="1"/>
  <c r="P1867" i="1"/>
  <c r="P2699" i="1"/>
  <c r="P448" i="1"/>
  <c r="P558" i="1"/>
  <c r="P886" i="1"/>
  <c r="P1050" i="1"/>
  <c r="P1049" i="1"/>
  <c r="P1348" i="1"/>
  <c r="P622" i="1"/>
  <c r="P1783" i="1"/>
  <c r="P623" i="1"/>
  <c r="P473" i="1"/>
  <c r="P859" i="1"/>
  <c r="P3521" i="1"/>
  <c r="P863" i="1"/>
  <c r="P1786" i="1"/>
  <c r="P687" i="1"/>
  <c r="P2538" i="1"/>
  <c r="P1481" i="1"/>
  <c r="P750" i="1"/>
  <c r="P2043" i="1"/>
  <c r="P483" i="1"/>
  <c r="P498" i="1"/>
  <c r="P2761" i="1"/>
  <c r="P1544" i="1"/>
  <c r="P491" i="1"/>
  <c r="P682" i="1"/>
  <c r="P524" i="1"/>
  <c r="P1416" i="1"/>
  <c r="P1674" i="1"/>
  <c r="P979" i="1"/>
  <c r="P3466" i="1"/>
  <c r="P3176" i="1"/>
  <c r="P236" i="1"/>
  <c r="P3422" i="1"/>
  <c r="P234" i="1"/>
  <c r="P4066" i="1"/>
  <c r="P2693" i="1"/>
  <c r="P1253" i="1"/>
  <c r="P2570" i="1"/>
  <c r="P3465" i="1"/>
  <c r="P1568" i="1"/>
  <c r="P4065" i="1"/>
  <c r="P3774" i="1"/>
  <c r="P474" i="1"/>
  <c r="P1479" i="1"/>
  <c r="P3229" i="1"/>
  <c r="P1426" i="1"/>
  <c r="P559" i="1"/>
  <c r="P419" i="1"/>
  <c r="P596" i="1"/>
  <c r="P3314" i="1"/>
  <c r="P958" i="1"/>
  <c r="P703" i="1"/>
  <c r="P593" i="1"/>
  <c r="P1845" i="1"/>
  <c r="P565" i="1"/>
  <c r="P1627" i="1"/>
  <c r="P2128" i="1"/>
  <c r="P717" i="1"/>
  <c r="P923" i="1"/>
  <c r="P988" i="1"/>
  <c r="P721" i="1"/>
  <c r="P1064" i="1"/>
  <c r="P2079" i="1"/>
  <c r="P1934" i="1"/>
  <c r="P415" i="1"/>
  <c r="P1772" i="1"/>
  <c r="P1718" i="1"/>
  <c r="P451" i="1"/>
  <c r="P432" i="1"/>
  <c r="P610" i="1"/>
  <c r="P1251" i="1"/>
  <c r="P986" i="1"/>
  <c r="P2485" i="1"/>
  <c r="P2311" i="1"/>
  <c r="P698" i="1"/>
  <c r="P3123" i="1"/>
  <c r="P804" i="1"/>
  <c r="P460" i="1"/>
  <c r="P739" i="1"/>
  <c r="P1898" i="1"/>
  <c r="P1504" i="1"/>
  <c r="P2027" i="1"/>
  <c r="P3089" i="1"/>
  <c r="P1094" i="1"/>
  <c r="P835" i="1"/>
  <c r="P2993" i="1"/>
  <c r="P2173" i="1"/>
  <c r="P2372" i="1"/>
  <c r="P1643" i="1"/>
  <c r="P1378" i="1"/>
  <c r="P2632" i="1"/>
  <c r="P2612" i="1"/>
  <c r="P2829" i="1"/>
  <c r="P1694" i="1"/>
  <c r="P2304" i="1"/>
  <c r="P3383" i="1"/>
  <c r="P3224" i="1"/>
  <c r="P1231" i="1"/>
  <c r="P3537" i="1"/>
  <c r="P3079" i="1"/>
  <c r="P2897" i="1"/>
  <c r="P3304" i="1"/>
  <c r="P3336" i="1"/>
  <c r="P413" i="1"/>
  <c r="P3681" i="1"/>
  <c r="P4010" i="1"/>
  <c r="P3289" i="1"/>
  <c r="P3496" i="1"/>
  <c r="P1855" i="1"/>
  <c r="P3848" i="1"/>
  <c r="P1067" i="1"/>
  <c r="P969" i="1"/>
  <c r="P1170" i="1"/>
  <c r="P3585" i="1"/>
  <c r="P636" i="1"/>
  <c r="P3816" i="1"/>
  <c r="P3464" i="1"/>
  <c r="P3159" i="1"/>
  <c r="P3983" i="1"/>
  <c r="P1193" i="1"/>
  <c r="P2517" i="1"/>
  <c r="P3345" i="1"/>
  <c r="P1899" i="1"/>
  <c r="P3107" i="1"/>
  <c r="P2821" i="1"/>
  <c r="P679" i="1"/>
  <c r="P2277" i="1"/>
  <c r="P2257" i="1"/>
  <c r="P3415" i="1"/>
  <c r="P1499" i="1"/>
  <c r="P1859" i="1"/>
  <c r="P2622" i="1"/>
  <c r="P2694" i="1"/>
  <c r="P487" i="1"/>
  <c r="P2512" i="1"/>
  <c r="P2457" i="1"/>
  <c r="P3200" i="1"/>
  <c r="P2870" i="1"/>
  <c r="P2599" i="1"/>
  <c r="P2864" i="1"/>
  <c r="P3998" i="1"/>
  <c r="P232" i="1"/>
  <c r="P3680" i="1"/>
  <c r="P3764" i="1"/>
  <c r="P3658" i="1"/>
  <c r="P3691" i="1"/>
  <c r="P2607" i="1"/>
  <c r="P1830" i="1"/>
  <c r="P3847" i="1"/>
  <c r="P2098" i="1"/>
  <c r="P4009" i="1"/>
  <c r="P2250" i="1"/>
  <c r="P1429" i="1"/>
  <c r="P228" i="1"/>
  <c r="P1853" i="1"/>
  <c r="P2916" i="1"/>
  <c r="P926" i="1"/>
  <c r="P2408" i="1"/>
  <c r="P1856" i="1"/>
  <c r="P2245" i="1"/>
  <c r="P943" i="1"/>
  <c r="P2546" i="1"/>
  <c r="P2497" i="1"/>
  <c r="P3028" i="1"/>
  <c r="P941" i="1"/>
  <c r="P1662" i="1"/>
  <c r="P1311" i="1"/>
  <c r="P2436" i="1"/>
  <c r="P1719" i="1"/>
  <c r="P1400" i="1"/>
  <c r="P1041" i="1"/>
  <c r="P1736" i="1"/>
  <c r="P2728" i="1"/>
  <c r="P3095" i="1"/>
  <c r="P2129" i="1"/>
  <c r="P719" i="1"/>
  <c r="P2670" i="1"/>
  <c r="P963" i="1"/>
  <c r="P2854" i="1"/>
  <c r="P3463" i="1"/>
  <c r="P1781" i="1"/>
  <c r="P1940" i="1"/>
  <c r="P1725" i="1"/>
  <c r="P486" i="1"/>
  <c r="P1560" i="1"/>
  <c r="P2416" i="1"/>
  <c r="P2852" i="1"/>
  <c r="P1745" i="1"/>
  <c r="P3494" i="1"/>
  <c r="P3389" i="1"/>
  <c r="P2211" i="1"/>
  <c r="P641" i="1"/>
  <c r="P3917" i="1"/>
  <c r="P1376" i="1"/>
  <c r="P1543" i="1"/>
  <c r="P2850" i="1"/>
  <c r="P3029" i="1"/>
  <c r="P3902" i="1"/>
  <c r="P2846" i="1"/>
  <c r="P1029" i="1"/>
  <c r="P1889" i="1"/>
  <c r="P1776" i="1"/>
  <c r="P1944" i="1"/>
  <c r="P1218" i="1"/>
  <c r="P1821" i="1"/>
  <c r="P1375" i="1"/>
  <c r="P2060" i="1"/>
  <c r="P3800" i="1"/>
  <c r="P2218" i="1"/>
  <c r="P2631" i="1"/>
  <c r="P2614" i="1"/>
  <c r="P944" i="1"/>
  <c r="P2338" i="1"/>
  <c r="P3616" i="1"/>
  <c r="P3399" i="1"/>
  <c r="P1157" i="1"/>
  <c r="P3846" i="1"/>
  <c r="P3637" i="1"/>
  <c r="P2054" i="1"/>
  <c r="P3248" i="1"/>
  <c r="P2174" i="1"/>
  <c r="P2491" i="1"/>
  <c r="P1836" i="1"/>
  <c r="P2213" i="1"/>
  <c r="P1681" i="1"/>
  <c r="P1217" i="1"/>
  <c r="P1970" i="1"/>
  <c r="P2004" i="1"/>
  <c r="P1563" i="1"/>
  <c r="P758" i="1"/>
  <c r="P1490" i="1"/>
  <c r="P1314" i="1"/>
  <c r="P2747" i="1"/>
  <c r="P3091" i="1"/>
  <c r="P845" i="1"/>
  <c r="P2606" i="1"/>
  <c r="P3785" i="1"/>
  <c r="P2231" i="1"/>
  <c r="P224" i="1"/>
  <c r="P1814" i="1"/>
  <c r="P1234" i="1"/>
  <c r="P3114" i="1"/>
  <c r="P2475" i="1"/>
  <c r="P1621" i="1"/>
  <c r="P2840" i="1"/>
  <c r="P2678" i="1"/>
  <c r="P3901" i="1"/>
  <c r="P1225" i="1"/>
  <c r="P472" i="1"/>
  <c r="P3143" i="1"/>
  <c r="P1631" i="1"/>
  <c r="P1369" i="1"/>
  <c r="P511" i="1"/>
  <c r="P2202" i="1"/>
  <c r="P645" i="1"/>
  <c r="P1395" i="1"/>
  <c r="P2052" i="1"/>
  <c r="P3429" i="1"/>
  <c r="P4064" i="1"/>
  <c r="P3615" i="1"/>
  <c r="P2297" i="1"/>
  <c r="P3565" i="1"/>
  <c r="P222" i="1"/>
  <c r="P221" i="1"/>
  <c r="P220" i="1"/>
  <c r="P219" i="1"/>
  <c r="P218" i="1"/>
  <c r="P1020" i="1"/>
  <c r="P4062" i="1"/>
  <c r="P915" i="1"/>
  <c r="P2109" i="1"/>
  <c r="P4061" i="1"/>
  <c r="P217" i="1"/>
  <c r="P3356" i="1"/>
  <c r="P3798" i="1"/>
  <c r="P3034" i="1"/>
  <c r="P3161" i="1"/>
  <c r="P2569" i="1"/>
  <c r="P3927" i="1"/>
  <c r="P1087" i="1"/>
  <c r="P216" i="1"/>
  <c r="P3165" i="1"/>
  <c r="P3584" i="1"/>
  <c r="P215" i="1"/>
  <c r="P2375" i="1"/>
  <c r="P214" i="1"/>
  <c r="P213" i="1"/>
  <c r="P3434" i="1"/>
  <c r="P4060" i="1"/>
  <c r="P3954" i="1"/>
  <c r="P1978" i="1"/>
  <c r="P2378" i="1"/>
  <c r="P212" i="1"/>
  <c r="P1099" i="1"/>
  <c r="P2139" i="1"/>
  <c r="P3953" i="1"/>
  <c r="P3130" i="1"/>
  <c r="P811" i="1"/>
  <c r="P573" i="1"/>
  <c r="P2260" i="1"/>
  <c r="P755" i="1"/>
  <c r="P1652" i="1"/>
  <c r="P3657" i="1"/>
  <c r="P3509" i="1"/>
  <c r="P1519" i="1"/>
  <c r="P1721" i="1"/>
  <c r="P1759" i="1"/>
  <c r="P2682" i="1"/>
  <c r="P2097" i="1"/>
  <c r="P3077" i="1"/>
  <c r="P808" i="1"/>
  <c r="P2923" i="1"/>
  <c r="P1464" i="1"/>
  <c r="P2731" i="1"/>
  <c r="P2972" i="1"/>
  <c r="P3417" i="1"/>
  <c r="P2768" i="1"/>
  <c r="P2390" i="1"/>
  <c r="P1848" i="1"/>
  <c r="P2438" i="1"/>
  <c r="P2893" i="1"/>
  <c r="P2755" i="1"/>
  <c r="P3149" i="1"/>
  <c r="P3171" i="1"/>
  <c r="P954" i="1"/>
  <c r="P1649" i="1"/>
  <c r="P3364" i="1"/>
  <c r="P3777" i="1"/>
  <c r="P1770" i="1"/>
  <c r="P821" i="1"/>
  <c r="P2991" i="1"/>
  <c r="P2463" i="1"/>
  <c r="P2023" i="1"/>
  <c r="P1256" i="1"/>
  <c r="P1484" i="1"/>
  <c r="P2676" i="1"/>
  <c r="P3217" i="1"/>
  <c r="P1107" i="1"/>
  <c r="P3407" i="1"/>
  <c r="P1527" i="1"/>
  <c r="P769" i="1"/>
  <c r="P2828" i="1"/>
  <c r="P1328" i="1"/>
  <c r="P2949" i="1"/>
  <c r="P1368" i="1"/>
  <c r="P2986" i="1"/>
  <c r="P2396" i="1"/>
  <c r="P1932" i="1"/>
  <c r="P2088" i="1"/>
  <c r="P751" i="1"/>
  <c r="P1518" i="1"/>
  <c r="P1069" i="1"/>
  <c r="P1724" i="1"/>
  <c r="P2723" i="1"/>
  <c r="P2122" i="1"/>
  <c r="P1753" i="1"/>
  <c r="P1119" i="1"/>
  <c r="P2675" i="1"/>
  <c r="P2851" i="1"/>
  <c r="P789" i="1"/>
  <c r="P1965" i="1"/>
  <c r="P1510" i="1"/>
  <c r="P2242" i="1"/>
  <c r="P2026" i="1"/>
  <c r="P1968" i="1"/>
  <c r="P1945" i="1"/>
  <c r="P1956" i="1"/>
  <c r="P2978" i="1"/>
  <c r="P2567" i="1"/>
  <c r="P2620" i="1"/>
  <c r="P2429" i="1"/>
  <c r="P1847" i="1"/>
  <c r="P1500" i="1"/>
  <c r="P914" i="1"/>
  <c r="P2613" i="1"/>
  <c r="P1955" i="1"/>
  <c r="P2684" i="1"/>
  <c r="P2628" i="1"/>
  <c r="P2905" i="1"/>
  <c r="P209" i="1"/>
  <c r="P4059" i="1"/>
  <c r="P3462" i="1"/>
  <c r="P3596" i="1"/>
  <c r="P4058" i="1"/>
  <c r="P207" i="1"/>
  <c r="P2772" i="1"/>
  <c r="P462" i="1"/>
  <c r="P206" i="1"/>
  <c r="P205" i="1"/>
  <c r="P4057" i="1"/>
  <c r="P960" i="1"/>
  <c r="P203" i="1"/>
  <c r="P3722" i="1"/>
  <c r="P3253" i="1"/>
  <c r="P3952" i="1"/>
  <c r="P202" i="1"/>
  <c r="P3741" i="1"/>
  <c r="P2489" i="1"/>
  <c r="P3375" i="1"/>
  <c r="P2011" i="1"/>
  <c r="P1989" i="1"/>
  <c r="P1545" i="1"/>
  <c r="P1762" i="1"/>
  <c r="P2875" i="1"/>
  <c r="P3614" i="1"/>
  <c r="P2651" i="1"/>
  <c r="P828" i="1"/>
  <c r="P3398" i="1"/>
  <c r="P1173" i="1"/>
  <c r="P1284" i="1"/>
  <c r="P3845" i="1"/>
  <c r="P2838" i="1"/>
  <c r="P200" i="1"/>
  <c r="P1947" i="1"/>
  <c r="P3528" i="1"/>
  <c r="P3797" i="1"/>
  <c r="P1283" i="1"/>
  <c r="P2301" i="1"/>
  <c r="P199" i="1"/>
  <c r="P198" i="1"/>
  <c r="P956" i="1"/>
  <c r="P196" i="1"/>
  <c r="P3736" i="1"/>
  <c r="P3351" i="1"/>
  <c r="P2185" i="1"/>
  <c r="P3413" i="1"/>
  <c r="P194" i="1"/>
  <c r="P3844" i="1"/>
  <c r="P3613" i="1"/>
  <c r="P3997" i="1"/>
  <c r="P723" i="1"/>
  <c r="P1357" i="1"/>
  <c r="P822" i="1"/>
  <c r="P1343" i="1"/>
  <c r="P1977" i="1"/>
  <c r="P2635" i="1"/>
  <c r="P1538" i="1"/>
  <c r="P1592" i="1"/>
  <c r="P2298" i="1"/>
  <c r="P2382" i="1"/>
  <c r="P2433" i="1"/>
  <c r="P2346" i="1"/>
  <c r="P1312" i="1"/>
  <c r="P3212" i="1"/>
  <c r="P1354" i="1"/>
  <c r="P945" i="1"/>
  <c r="P760" i="1"/>
  <c r="P2048" i="1"/>
  <c r="P965" i="1"/>
  <c r="P812" i="1"/>
  <c r="P430" i="1"/>
  <c r="P841" i="1"/>
  <c r="P2325" i="1"/>
  <c r="P2241" i="1"/>
  <c r="P1722" i="1"/>
  <c r="P2950" i="1"/>
  <c r="P1136" i="1"/>
  <c r="P1336" i="1"/>
  <c r="P1687" i="1"/>
  <c r="P2989" i="1"/>
  <c r="P2642" i="1"/>
  <c r="P1943" i="1"/>
  <c r="P2288" i="1"/>
  <c r="P1928" i="1"/>
  <c r="P1326" i="1"/>
  <c r="P3951" i="1"/>
  <c r="P3636" i="1"/>
  <c r="P4055" i="1"/>
  <c r="P193" i="1"/>
  <c r="P192" i="1"/>
  <c r="P2921" i="1"/>
  <c r="P191" i="1"/>
  <c r="P3721" i="1"/>
  <c r="P1282" i="1"/>
  <c r="P2679" i="1"/>
  <c r="P2184" i="1"/>
  <c r="P189" i="1"/>
  <c r="P3698" i="1"/>
  <c r="P3461" i="1"/>
  <c r="P3669" i="1"/>
  <c r="P1406" i="1"/>
  <c r="P3255" i="1"/>
  <c r="P3320" i="1"/>
  <c r="P1440" i="1"/>
  <c r="P2811" i="1"/>
  <c r="P2044" i="1"/>
  <c r="P2776" i="1"/>
  <c r="P3006" i="1"/>
  <c r="P1240" i="1"/>
  <c r="P1338" i="1"/>
  <c r="P3536" i="1"/>
  <c r="P850" i="1"/>
  <c r="P3190" i="1"/>
  <c r="P1709" i="1"/>
  <c r="P2437" i="1"/>
  <c r="P3139" i="1"/>
  <c r="P3113" i="1"/>
  <c r="P3333" i="1"/>
  <c r="P2766" i="1"/>
  <c r="P187" i="1"/>
  <c r="P186" i="1"/>
  <c r="P185" i="1"/>
  <c r="P2627" i="1"/>
  <c r="P3720" i="1"/>
  <c r="P183" i="1"/>
  <c r="P182" i="1"/>
  <c r="P4054" i="1"/>
  <c r="P181" i="1"/>
  <c r="P3460" i="1"/>
  <c r="P179" i="1"/>
  <c r="P177" i="1"/>
  <c r="P4052" i="1"/>
  <c r="P3288" i="1"/>
  <c r="P1748" i="1"/>
  <c r="P3062" i="1"/>
  <c r="P3004" i="1"/>
  <c r="P3900" i="1"/>
  <c r="P1636" i="1"/>
  <c r="P1633" i="1"/>
  <c r="P173" i="1"/>
  <c r="P3719" i="1"/>
  <c r="P1220" i="1"/>
  <c r="P172" i="1"/>
  <c r="P171" i="1"/>
  <c r="P1156" i="1"/>
  <c r="P1281" i="1"/>
  <c r="P3763" i="1"/>
  <c r="P1280" i="1"/>
  <c r="P4051" i="1"/>
  <c r="P2771" i="1"/>
  <c r="P3919" i="1"/>
  <c r="P3374" i="1"/>
  <c r="P170" i="1"/>
  <c r="P1469" i="1"/>
  <c r="P4050" i="1"/>
  <c r="P1279" i="1"/>
  <c r="P3492" i="1"/>
  <c r="P4003" i="1"/>
  <c r="P4049" i="1"/>
  <c r="P169" i="1"/>
  <c r="P3788" i="1"/>
  <c r="P3899" i="1"/>
  <c r="P3949" i="1"/>
  <c r="P2633" i="1"/>
  <c r="P2110" i="1"/>
  <c r="P3507" i="1"/>
  <c r="P2472" i="1"/>
  <c r="P3678" i="1"/>
  <c r="P2120" i="1"/>
  <c r="P1763" i="1"/>
  <c r="P2652" i="1"/>
  <c r="P2385" i="1"/>
  <c r="P678" i="1"/>
  <c r="P3385" i="1"/>
  <c r="P2841" i="1"/>
  <c r="P801" i="1"/>
  <c r="P3580" i="1"/>
  <c r="P2175" i="1"/>
  <c r="P1866" i="1"/>
  <c r="P2096" i="1"/>
  <c r="P1979" i="1"/>
  <c r="P1895" i="1"/>
  <c r="P2537" i="1"/>
  <c r="P2303" i="1"/>
  <c r="P1789" i="1"/>
  <c r="P3589" i="1"/>
  <c r="P1775" i="1"/>
  <c r="P3267" i="1"/>
  <c r="P2615" i="1"/>
  <c r="P2331" i="1"/>
  <c r="P2086" i="1"/>
  <c r="P2817" i="1"/>
  <c r="P663" i="1"/>
  <c r="P2992" i="1"/>
  <c r="P1187" i="1"/>
  <c r="P1690" i="1"/>
  <c r="P2061" i="1"/>
  <c r="P2066" i="1"/>
  <c r="P2028" i="1"/>
  <c r="P1602" i="1"/>
  <c r="P2944" i="1"/>
  <c r="P2800" i="1"/>
  <c r="P3342" i="1"/>
  <c r="P3216" i="1"/>
  <c r="P2930" i="1"/>
  <c r="P1908" i="1"/>
  <c r="P3000" i="1"/>
  <c r="P1833" i="1"/>
  <c r="P3442" i="1"/>
  <c r="P3499" i="1"/>
  <c r="P3227" i="1"/>
  <c r="P2190" i="1"/>
  <c r="P1954" i="1"/>
  <c r="P2203" i="1"/>
  <c r="P611" i="1"/>
  <c r="P2623" i="1"/>
  <c r="P2395" i="1"/>
  <c r="P2908" i="1"/>
  <c r="P816" i="1"/>
  <c r="P1278" i="1"/>
  <c r="P500" i="1"/>
  <c r="P168" i="1"/>
  <c r="P1456" i="1"/>
  <c r="P1976" i="1"/>
  <c r="P738" i="1"/>
  <c r="P502" i="1"/>
  <c r="P535" i="1"/>
  <c r="P2466" i="1"/>
  <c r="P166" i="1"/>
  <c r="P1258" i="1"/>
  <c r="P818" i="1"/>
  <c r="P2744" i="1"/>
  <c r="P1077" i="1"/>
  <c r="P1244" i="1"/>
  <c r="P2161" i="1"/>
  <c r="P2364" i="1"/>
  <c r="P3273" i="1"/>
  <c r="P3410" i="1"/>
  <c r="P773" i="1"/>
  <c r="P1333" i="1"/>
  <c r="P2741" i="1"/>
  <c r="P446" i="1"/>
  <c r="P4048" i="1"/>
  <c r="P792" i="1"/>
  <c r="P1250" i="1"/>
  <c r="P3360" i="1"/>
  <c r="P433" i="1"/>
  <c r="P972" i="1"/>
  <c r="P508" i="1"/>
  <c r="P3299" i="1"/>
  <c r="P982" i="1"/>
  <c r="P665" i="1"/>
  <c r="P1436" i="1"/>
  <c r="P837" i="1"/>
  <c r="P2564" i="1"/>
  <c r="P1844" i="1"/>
  <c r="P767" i="1"/>
  <c r="P2067" i="1"/>
  <c r="P1410" i="1"/>
  <c r="P2449" i="1"/>
  <c r="P3368" i="1"/>
  <c r="P984" i="1"/>
  <c r="P1230" i="1"/>
  <c r="P2781" i="1"/>
  <c r="P3080" i="1"/>
  <c r="P1982" i="1"/>
  <c r="P3506" i="1"/>
  <c r="P1617" i="1"/>
  <c r="P3213" i="1"/>
  <c r="P2000" i="1"/>
  <c r="P1352" i="1"/>
  <c r="P1935" i="1"/>
  <c r="P1221" i="1"/>
  <c r="P981" i="1"/>
  <c r="P1790" i="1"/>
  <c r="P2422" i="1"/>
  <c r="P3001" i="1"/>
  <c r="P2715" i="1"/>
  <c r="P2094" i="1"/>
  <c r="P1578" i="1"/>
  <c r="P1711" i="1"/>
  <c r="P696" i="1"/>
  <c r="P595" i="1"/>
  <c r="P1927" i="1"/>
  <c r="P1309" i="1"/>
  <c r="P1703" i="1"/>
  <c r="P900" i="1"/>
  <c r="P691" i="1"/>
  <c r="P2072" i="1"/>
  <c r="P3225" i="1"/>
  <c r="P2804" i="1"/>
  <c r="P1692" i="1"/>
  <c r="P2985" i="1"/>
  <c r="P2511" i="1"/>
  <c r="P3392" i="1"/>
  <c r="P3015" i="1"/>
  <c r="P1409" i="1"/>
  <c r="P1320" i="1"/>
  <c r="P2330" i="1"/>
  <c r="P1373" i="1"/>
  <c r="P2830" i="1"/>
  <c r="P3155" i="1"/>
  <c r="P1584" i="1"/>
  <c r="P2031" i="1"/>
  <c r="P2041" i="1"/>
  <c r="P1530" i="1"/>
  <c r="P896" i="1"/>
  <c r="P2712" i="1"/>
  <c r="P2770" i="1"/>
  <c r="P3948" i="1"/>
  <c r="P1757" i="1"/>
  <c r="P3278" i="1"/>
  <c r="P2204" i="1"/>
  <c r="P164" i="1"/>
  <c r="P163" i="1"/>
  <c r="P3633" i="1"/>
  <c r="P2943" i="1"/>
  <c r="P161" i="1"/>
  <c r="P3459" i="1"/>
  <c r="P159" i="1"/>
  <c r="P2625" i="1"/>
  <c r="P2788" i="1"/>
  <c r="P2223" i="1"/>
  <c r="P1080" i="1"/>
  <c r="P1615" i="1"/>
  <c r="P3517" i="1"/>
  <c r="P1125" i="1"/>
  <c r="P1243" i="1"/>
  <c r="P745" i="1"/>
  <c r="P856" i="1"/>
  <c r="P1829" i="1"/>
  <c r="P1205" i="1"/>
  <c r="P2124" i="1"/>
  <c r="P2988" i="1"/>
  <c r="P467" i="1"/>
  <c r="P912" i="1"/>
  <c r="P646" i="1"/>
  <c r="P1014" i="1"/>
  <c r="P3209" i="1"/>
  <c r="P643" i="1"/>
  <c r="P605" i="1"/>
  <c r="P779" i="1"/>
  <c r="P713" i="1"/>
  <c r="P2339" i="1"/>
  <c r="P2236" i="1"/>
  <c r="P548" i="1"/>
  <c r="P1026" i="1"/>
  <c r="P1716" i="1"/>
  <c r="P1663" i="1"/>
  <c r="P2302" i="1"/>
  <c r="P1656" i="1"/>
  <c r="P3632" i="1"/>
  <c r="P1465" i="1"/>
  <c r="P2458" i="1"/>
  <c r="P1115" i="1"/>
  <c r="P3021" i="1"/>
  <c r="P967" i="1"/>
  <c r="P2005" i="1"/>
  <c r="P1047" i="1"/>
  <c r="P2123" i="1"/>
  <c r="P3182" i="1"/>
  <c r="P3815" i="1"/>
  <c r="P4019" i="1"/>
  <c r="P1890" i="1"/>
  <c r="P444" i="1"/>
  <c r="P3947" i="1"/>
  <c r="P158" i="1"/>
  <c r="P3843" i="1"/>
  <c r="P2010" i="1"/>
  <c r="P2695" i="1"/>
  <c r="P3287" i="1"/>
  <c r="P157" i="1"/>
  <c r="P3458" i="1"/>
  <c r="P3924" i="1"/>
  <c r="P522" i="1"/>
  <c r="P2135" i="1"/>
  <c r="P1580" i="1"/>
  <c r="P156" i="1"/>
  <c r="P155" i="1"/>
  <c r="P3668" i="1"/>
  <c r="P154" i="1"/>
  <c r="P2159" i="1"/>
  <c r="P3796" i="1"/>
  <c r="P2532" i="1"/>
  <c r="P153" i="1"/>
  <c r="P3527" i="1"/>
  <c r="P1168" i="1"/>
  <c r="P2562" i="1"/>
  <c r="P2163" i="1"/>
  <c r="P152" i="1"/>
  <c r="P3033" i="1"/>
  <c r="P3500" i="1"/>
  <c r="P151" i="1"/>
  <c r="P2783" i="1"/>
  <c r="P1277" i="1"/>
  <c r="P150" i="1"/>
  <c r="P3534" i="1"/>
  <c r="P148" i="1"/>
  <c r="P147" i="1"/>
  <c r="P3245" i="1"/>
  <c r="P582" i="1"/>
  <c r="P2751" i="1"/>
  <c r="P2561" i="1"/>
  <c r="P4047" i="1"/>
  <c r="P3612" i="1"/>
  <c r="P1132" i="1"/>
  <c r="P146" i="1"/>
  <c r="P3987" i="1"/>
  <c r="P3814" i="1"/>
  <c r="P4046" i="1"/>
  <c r="P3439" i="1"/>
  <c r="P3945" i="1"/>
  <c r="P2164" i="1"/>
  <c r="P3986" i="1"/>
  <c r="P144" i="1"/>
  <c r="P3920" i="1"/>
  <c r="P143" i="1"/>
  <c r="P3074" i="1"/>
  <c r="P3820" i="1"/>
  <c r="P3662" i="1"/>
  <c r="P3752" i="1"/>
  <c r="P3988" i="1"/>
  <c r="P3943" i="1"/>
  <c r="P1265" i="1"/>
  <c r="P3535" i="1"/>
  <c r="P3718" i="1"/>
  <c r="P3138" i="1"/>
  <c r="P3525" i="1"/>
  <c r="P1831" i="1"/>
  <c r="P1642" i="1"/>
  <c r="P3696" i="1"/>
  <c r="P3665" i="1"/>
  <c r="P3912" i="1"/>
  <c r="P3842" i="1"/>
  <c r="P3457" i="1"/>
  <c r="P1596" i="1"/>
  <c r="P3914" i="1"/>
  <c r="P568" i="1"/>
  <c r="P1021" i="1"/>
  <c r="P3810" i="1"/>
  <c r="P3996" i="1"/>
  <c r="P3779" i="1"/>
  <c r="P3942" i="1"/>
  <c r="P3512" i="1"/>
  <c r="P2809" i="1"/>
  <c r="P141" i="1"/>
  <c r="P3898" i="1"/>
  <c r="P1105" i="1"/>
  <c r="P140" i="1"/>
  <c r="P3995" i="1"/>
  <c r="P3647" i="1"/>
  <c r="P3024" i="1"/>
  <c r="P2792" i="1"/>
  <c r="P2630" i="1"/>
  <c r="P3717" i="1"/>
  <c r="P1111" i="1"/>
  <c r="P3841" i="1"/>
  <c r="P3773" i="1"/>
  <c r="P3128" i="1"/>
  <c r="P2919" i="1"/>
  <c r="P3805" i="1"/>
  <c r="P3762" i="1"/>
  <c r="P3157" i="1"/>
  <c r="P3695" i="1"/>
  <c r="P1987" i="1"/>
  <c r="P2661" i="1"/>
  <c r="P137" i="1"/>
  <c r="P2560" i="1"/>
  <c r="P134" i="1"/>
  <c r="P3716" i="1"/>
  <c r="P130" i="1"/>
  <c r="P129" i="1"/>
  <c r="P128" i="1"/>
  <c r="P127" i="1"/>
  <c r="P2424" i="1"/>
  <c r="P4044" i="1"/>
  <c r="P3188" i="1"/>
  <c r="P3994" i="1"/>
  <c r="P3318" i="1"/>
  <c r="P3840" i="1"/>
  <c r="P125" i="1"/>
  <c r="P590" i="1"/>
  <c r="P3582" i="1"/>
  <c r="P3097" i="1"/>
  <c r="P2617" i="1"/>
  <c r="P3511" i="1"/>
  <c r="P2001" i="1"/>
  <c r="P2974" i="1"/>
  <c r="P2144" i="1"/>
  <c r="P2819" i="1"/>
  <c r="P1667" i="1"/>
  <c r="P2718" i="1"/>
  <c r="P2273" i="1"/>
  <c r="P1822" i="1"/>
  <c r="P496" i="1"/>
  <c r="P3078" i="1"/>
  <c r="P3252" i="1"/>
  <c r="P3564" i="1"/>
  <c r="P1201" i="1"/>
  <c r="P2411" i="1"/>
  <c r="P1478" i="1"/>
  <c r="P800" i="1"/>
  <c r="P1755" i="1"/>
  <c r="P2942" i="1"/>
  <c r="P689" i="1"/>
  <c r="P1353" i="1"/>
  <c r="P418" i="1"/>
  <c r="P1747" i="1"/>
  <c r="P2009" i="1"/>
  <c r="P589" i="1"/>
  <c r="P744" i="1"/>
  <c r="P3317" i="1"/>
  <c r="P426" i="1"/>
  <c r="P635" i="1"/>
  <c r="P640" i="1"/>
  <c r="P937" i="1"/>
  <c r="P420" i="1"/>
  <c r="P411" i="1"/>
  <c r="P552" i="1"/>
  <c r="P833" i="1"/>
  <c r="P3761" i="1"/>
  <c r="P1630" i="1"/>
  <c r="P482" i="1"/>
  <c r="P1457" i="1"/>
  <c r="P1072" i="1"/>
  <c r="P3272" i="1"/>
  <c r="P3760" i="1"/>
  <c r="P2446" i="1"/>
  <c r="P799" i="1"/>
  <c r="P1128" i="1"/>
  <c r="P1595" i="1"/>
  <c r="P3117" i="1"/>
  <c r="P754" i="1"/>
  <c r="P4043" i="1"/>
  <c r="P4001" i="1"/>
  <c r="P2643" i="1"/>
  <c r="P543" i="1"/>
  <c r="P1726" i="1"/>
  <c r="P802" i="1"/>
  <c r="P1164" i="1"/>
  <c r="P1391" i="1"/>
  <c r="P2483" i="1"/>
  <c r="P831" i="1"/>
  <c r="P2746" i="1"/>
  <c r="P787" i="1"/>
  <c r="P421" i="1"/>
  <c r="P3409" i="1"/>
  <c r="P2793" i="1"/>
  <c r="P2209" i="1"/>
  <c r="P2593" i="1"/>
  <c r="P3271" i="1"/>
  <c r="P2862" i="1"/>
  <c r="P3635" i="1"/>
  <c r="P510" i="1"/>
  <c r="P924" i="1"/>
  <c r="P1110" i="1"/>
  <c r="P2465" i="1"/>
  <c r="P3187" i="1"/>
  <c r="P2516" i="1"/>
  <c r="P718" i="1"/>
  <c r="P1467" i="1"/>
  <c r="P3447" i="1"/>
  <c r="P1298" i="1"/>
  <c r="P815" i="1"/>
  <c r="P2239" i="1"/>
  <c r="P2981" i="1"/>
  <c r="P2183" i="1"/>
  <c r="P123" i="1"/>
  <c r="P2280" i="1"/>
  <c r="P826" i="1"/>
  <c r="P1884" i="1"/>
  <c r="P3508" i="1"/>
  <c r="P2868" i="1"/>
  <c r="P3043" i="1"/>
  <c r="P1138" i="1"/>
  <c r="P3611" i="1"/>
  <c r="P3456" i="1"/>
  <c r="P3610" i="1"/>
  <c r="P122" i="1"/>
  <c r="P3455" i="1"/>
  <c r="P2182" i="1"/>
  <c r="P2717" i="1"/>
  <c r="P3644" i="1"/>
  <c r="P1892" i="1"/>
  <c r="P121" i="1"/>
  <c r="P2309" i="1"/>
  <c r="P120" i="1"/>
  <c r="P119" i="1"/>
  <c r="P3218" i="1"/>
  <c r="P3569" i="1"/>
  <c r="P2353" i="1"/>
  <c r="P695" i="1"/>
  <c r="P608" i="1"/>
  <c r="P118" i="1"/>
  <c r="P1276" i="1"/>
  <c r="P3627" i="1"/>
  <c r="P3286" i="1"/>
  <c r="P117" i="1"/>
  <c r="P116" i="1"/>
  <c r="P3715" i="1"/>
  <c r="P115" i="1"/>
  <c r="P3493" i="1"/>
  <c r="P2008" i="1"/>
  <c r="P114" i="1"/>
  <c r="P113" i="1"/>
  <c r="P112" i="1"/>
  <c r="P3201" i="1"/>
  <c r="P2531" i="1"/>
  <c r="P2941" i="1"/>
  <c r="P3285" i="1"/>
  <c r="P111" i="1"/>
  <c r="P3813" i="1"/>
  <c r="P3126" i="1"/>
  <c r="P110" i="1"/>
  <c r="P3365" i="1"/>
  <c r="P861" i="1"/>
  <c r="P2940" i="1"/>
  <c r="P883" i="1"/>
  <c r="P3335" i="1"/>
  <c r="P3244" i="1"/>
  <c r="P1778" i="1"/>
  <c r="P3656" i="1"/>
  <c r="P109" i="1"/>
  <c r="P3315" i="1"/>
  <c r="P3099" i="1"/>
  <c r="P3839" i="1"/>
  <c r="P1570" i="1"/>
  <c r="P3575" i="1"/>
  <c r="P3284" i="1"/>
  <c r="P3739" i="1"/>
  <c r="P3579" i="1"/>
  <c r="P3205" i="1"/>
  <c r="P2698" i="1"/>
  <c r="P3343" i="1"/>
  <c r="P108" i="1"/>
  <c r="P3141" i="1"/>
  <c r="P3880" i="1"/>
  <c r="P3204" i="1"/>
  <c r="P3395" i="1"/>
  <c r="P3786" i="1"/>
  <c r="P516" i="1"/>
  <c r="P2559" i="1"/>
  <c r="P2247" i="1"/>
  <c r="P3555" i="1"/>
  <c r="P3154" i="1"/>
  <c r="P3655" i="1"/>
  <c r="P2837" i="1"/>
  <c r="P2523" i="1"/>
  <c r="P2831" i="1"/>
  <c r="P3549" i="1"/>
  <c r="P2558" i="1"/>
  <c r="P3222" i="1"/>
  <c r="P3283" i="1"/>
  <c r="P2205" i="1"/>
  <c r="P3045" i="1"/>
  <c r="P2692" i="1"/>
  <c r="P2871" i="1"/>
  <c r="P3641" i="1"/>
  <c r="P3838" i="1"/>
  <c r="P3347" i="1"/>
  <c r="P3162" i="1"/>
  <c r="P3065" i="1"/>
  <c r="P2077" i="1"/>
  <c r="P1949" i="1"/>
  <c r="P2384" i="1"/>
  <c r="P2068" i="1"/>
  <c r="P2162" i="1"/>
  <c r="P2655" i="1"/>
  <c r="P2608" i="1"/>
  <c r="P2229" i="1"/>
  <c r="P1347" i="1"/>
  <c r="P855" i="1"/>
  <c r="P1321" i="1"/>
  <c r="P742" i="1"/>
  <c r="P2167" i="1"/>
  <c r="P3203" i="1"/>
  <c r="P3068" i="1"/>
  <c r="P3355" i="1"/>
  <c r="P1106" i="1"/>
  <c r="P989" i="1"/>
  <c r="P2953" i="1"/>
  <c r="P2805" i="1"/>
  <c r="P2467" i="1"/>
  <c r="P619" i="1"/>
  <c r="P1858" i="1"/>
  <c r="P3251" i="1"/>
  <c r="P3340" i="1"/>
  <c r="P2969" i="1"/>
  <c r="P1303" i="1"/>
  <c r="P2738" i="1"/>
  <c r="P3488" i="1"/>
  <c r="P3369" i="1"/>
  <c r="P1514" i="1"/>
  <c r="P2244" i="1"/>
  <c r="P1659" i="1"/>
  <c r="P1222" i="1"/>
  <c r="P1777" i="1"/>
  <c r="P2243" i="1"/>
  <c r="P541" i="1"/>
  <c r="P1758" i="1"/>
  <c r="P1622" i="1"/>
  <c r="P2797" i="1"/>
  <c r="P2911" i="1"/>
  <c r="P727" i="1"/>
  <c r="P2708" i="1"/>
  <c r="P2739" i="1"/>
  <c r="P1116" i="1"/>
  <c r="P1535" i="1"/>
  <c r="P813" i="1"/>
  <c r="P2863" i="1"/>
  <c r="P2157" i="1"/>
  <c r="P1399" i="1"/>
  <c r="P953" i="1"/>
  <c r="P2192" i="1"/>
  <c r="P1634" i="1"/>
  <c r="P796" i="1"/>
  <c r="P3250" i="1"/>
  <c r="P1245" i="1"/>
  <c r="P2065" i="1"/>
  <c r="P2557" i="1"/>
  <c r="P2834" i="1"/>
  <c r="P3002" i="1"/>
  <c r="P1957" i="1"/>
  <c r="P4008" i="1"/>
  <c r="P3908" i="1"/>
  <c r="P2075" i="1"/>
  <c r="P3164" i="1"/>
  <c r="P2980" i="1"/>
  <c r="P3697" i="1"/>
  <c r="P2556" i="1"/>
  <c r="P3837" i="1"/>
  <c r="P107" i="1"/>
  <c r="P3223" i="1"/>
  <c r="P106" i="1"/>
  <c r="P2215" i="1"/>
  <c r="P105" i="1"/>
  <c r="P2275" i="1"/>
  <c r="P104" i="1"/>
  <c r="P3941" i="1"/>
  <c r="P103" i="1"/>
  <c r="P2973" i="1"/>
  <c r="P102" i="1"/>
  <c r="P2482" i="1"/>
  <c r="P940" i="1"/>
  <c r="P3042" i="1"/>
  <c r="P3040" i="1"/>
  <c r="P2842" i="1"/>
  <c r="P469" i="1"/>
  <c r="P2413" i="1"/>
  <c r="P2274" i="1"/>
  <c r="P1697" i="1"/>
  <c r="P1350" i="1"/>
  <c r="P2733" i="1"/>
  <c r="P987" i="1"/>
  <c r="P3153" i="1"/>
  <c r="P1585" i="1"/>
  <c r="P1939" i="1"/>
  <c r="P897" i="1"/>
  <c r="P1910" i="1"/>
  <c r="P2977" i="1"/>
  <c r="P2296" i="1"/>
  <c r="P1210" i="1"/>
  <c r="P702" i="1"/>
  <c r="P3664" i="1"/>
  <c r="P3975" i="1"/>
  <c r="P1477" i="1"/>
  <c r="P1300" i="1"/>
  <c r="P2803" i="1"/>
  <c r="P2154" i="1"/>
  <c r="P3070" i="1"/>
  <c r="P1809" i="1"/>
  <c r="P885" i="1"/>
  <c r="P2477" i="1"/>
  <c r="P638" i="1"/>
  <c r="P1551" i="1"/>
  <c r="P1952" i="1"/>
  <c r="P3631" i="1"/>
  <c r="P3554" i="1"/>
  <c r="P1717" i="1"/>
  <c r="P2765" i="1"/>
  <c r="P1085" i="1"/>
  <c r="P1641" i="1"/>
  <c r="P677" i="1"/>
  <c r="P3416" i="1"/>
  <c r="P1296" i="1"/>
  <c r="P101" i="1"/>
  <c r="P3269" i="1"/>
  <c r="P3513" i="1"/>
  <c r="P100" i="1"/>
  <c r="P680" i="1"/>
  <c r="P1033" i="1"/>
  <c r="P1039" i="1"/>
  <c r="P1012" i="1"/>
  <c r="P3759" i="1"/>
  <c r="P1031" i="1"/>
  <c r="P457" i="1"/>
  <c r="P3599" i="1"/>
  <c r="P4042" i="1"/>
  <c r="P1430" i="1"/>
  <c r="P1040" i="1"/>
  <c r="P3916" i="1"/>
  <c r="P3421" i="1"/>
  <c r="P1806" i="1"/>
  <c r="P519" i="1"/>
  <c r="P449" i="1"/>
  <c r="P99" i="1"/>
  <c r="P2342" i="1"/>
  <c r="P732" i="1"/>
  <c r="P1308" i="1"/>
  <c r="P3751" i="1"/>
  <c r="P4041" i="1"/>
  <c r="P843" i="1"/>
  <c r="P1381" i="1"/>
  <c r="P950" i="1"/>
  <c r="P2133" i="1"/>
  <c r="P3150" i="1"/>
  <c r="P3897" i="1"/>
  <c r="P1912" i="1"/>
  <c r="P2534" i="1"/>
  <c r="P436" i="1"/>
  <c r="P1536" i="1"/>
  <c r="P417" i="1"/>
  <c r="P3384" i="1"/>
  <c r="P726" i="1"/>
  <c r="P4007" i="1"/>
  <c r="P825" i="1"/>
  <c r="P3249" i="1"/>
  <c r="P1275" i="1"/>
  <c r="P2979" i="1"/>
  <c r="P3811" i="1"/>
  <c r="P1537" i="1"/>
  <c r="P884" i="1"/>
  <c r="P1151" i="1"/>
  <c r="P693" i="1"/>
  <c r="P1017" i="1"/>
  <c r="P2825" i="1"/>
  <c r="P3231" i="1"/>
  <c r="P1355" i="1"/>
  <c r="P1181" i="1"/>
  <c r="P601" i="1"/>
  <c r="P3119" i="1"/>
  <c r="P2832" i="1"/>
  <c r="P416" i="1"/>
  <c r="P1000" i="1"/>
  <c r="P2975" i="1"/>
  <c r="P3526" i="1"/>
  <c r="P1784" i="1"/>
  <c r="P747" i="1"/>
  <c r="P840" i="1"/>
  <c r="P4040" i="1"/>
  <c r="P3993" i="1"/>
  <c r="P98" i="1"/>
  <c r="P3982" i="1"/>
  <c r="P4006" i="1"/>
  <c r="P4039" i="1"/>
  <c r="P2591" i="1"/>
  <c r="P97" i="1"/>
  <c r="P3836" i="1"/>
  <c r="P1074" i="1"/>
  <c r="P96" i="1"/>
  <c r="P1123" i="1"/>
  <c r="P95" i="1"/>
  <c r="P94" i="1"/>
  <c r="P93" i="1"/>
  <c r="P3019" i="1"/>
  <c r="P1509" i="1"/>
  <c r="P544" i="1"/>
  <c r="P4038" i="1"/>
  <c r="P92" i="1"/>
  <c r="P3609" i="1"/>
  <c r="P91" i="1"/>
  <c r="P90" i="1"/>
  <c r="P89" i="1"/>
  <c r="P1202" i="1"/>
  <c r="P88" i="1"/>
  <c r="P87" i="1"/>
  <c r="P86" i="1"/>
  <c r="P3940" i="1"/>
  <c r="P551" i="1"/>
  <c r="P85" i="1"/>
  <c r="P3835" i="1"/>
  <c r="P3690" i="1"/>
  <c r="P84" i="1"/>
  <c r="P2742" i="1"/>
  <c r="P83" i="1"/>
  <c r="P3530" i="1"/>
  <c r="P1274" i="1"/>
  <c r="P3706" i="1"/>
  <c r="P1023" i="1"/>
  <c r="P3834" i="1"/>
  <c r="P3992" i="1"/>
  <c r="P2410" i="1"/>
  <c r="P3758" i="1"/>
  <c r="P3688" i="1"/>
  <c r="P588" i="1"/>
  <c r="P3268" i="1"/>
  <c r="P3489" i="1"/>
  <c r="P4037" i="1"/>
  <c r="P844" i="1"/>
  <c r="P3740" i="1"/>
  <c r="P82" i="1"/>
  <c r="P3939" i="1"/>
  <c r="P4036" i="1"/>
  <c r="P81" i="1"/>
  <c r="P80" i="1"/>
  <c r="P4035" i="1"/>
  <c r="P3125" i="1"/>
  <c r="P4005" i="1"/>
  <c r="P3833" i="1"/>
  <c r="P4034" i="1"/>
  <c r="P2021" i="1"/>
  <c r="P3608" i="1"/>
  <c r="P3007" i="1"/>
  <c r="P79" i="1"/>
  <c r="P2423" i="1"/>
  <c r="P893" i="1"/>
  <c r="P3607" i="1"/>
  <c r="P2610" i="1"/>
  <c r="P78" i="1"/>
  <c r="P77" i="1"/>
  <c r="P4032" i="1"/>
  <c r="P3163" i="1"/>
  <c r="P76" i="1"/>
  <c r="P3373" i="1"/>
  <c r="P3981" i="1"/>
  <c r="P2555" i="1"/>
  <c r="P75" i="1"/>
  <c r="P1913" i="1"/>
  <c r="P671" i="1"/>
  <c r="P74" i="1"/>
  <c r="P2037" i="1"/>
  <c r="P3595" i="1"/>
  <c r="P73" i="1"/>
  <c r="P935" i="1"/>
  <c r="P3879" i="1"/>
  <c r="P72" i="1"/>
  <c r="P3420" i="1"/>
  <c r="P3124" i="1"/>
  <c r="P3454" i="1"/>
  <c r="P4030" i="1"/>
  <c r="P3449" i="1"/>
  <c r="P1269" i="1"/>
  <c r="P3142" i="1"/>
  <c r="P526" i="1"/>
  <c r="P1839" i="1"/>
  <c r="P975" i="1"/>
  <c r="P994" i="1"/>
  <c r="P1511" i="1"/>
  <c r="P2775" i="1"/>
  <c r="P2058" i="1"/>
  <c r="P1761" i="1"/>
  <c r="P425" i="1"/>
  <c r="P3316" i="1"/>
  <c r="P1823" i="1"/>
  <c r="P1389" i="1"/>
  <c r="P847" i="1"/>
  <c r="P2971" i="1"/>
  <c r="P71" i="1"/>
  <c r="P1911" i="1"/>
  <c r="P70" i="1"/>
  <c r="P3684" i="1"/>
  <c r="P1247" i="1"/>
  <c r="P3926" i="1"/>
  <c r="P3282" i="1"/>
  <c r="P69" i="1"/>
  <c r="P3832" i="1"/>
  <c r="P947" i="1"/>
  <c r="P2051" i="1"/>
  <c r="P3985" i="1"/>
  <c r="P1946" i="1"/>
  <c r="P3776" i="1"/>
  <c r="P2270" i="1"/>
  <c r="P68" i="1"/>
  <c r="P2389" i="1"/>
  <c r="P1785" i="1"/>
  <c r="P927" i="1"/>
  <c r="P3831" i="1"/>
  <c r="P4029" i="1"/>
  <c r="P67" i="1"/>
  <c r="P3821" i="1"/>
  <c r="P66" i="1"/>
  <c r="P65" i="1"/>
  <c r="P64" i="1"/>
  <c r="P63" i="1"/>
  <c r="P1826" i="1"/>
  <c r="P62" i="1"/>
  <c r="P61" i="1"/>
  <c r="P2554" i="1"/>
  <c r="P1963" i="1"/>
  <c r="P2492" i="1"/>
  <c r="P3830" i="1"/>
  <c r="P1507" i="1"/>
  <c r="P2337" i="1"/>
  <c r="P1472" i="1"/>
  <c r="P60" i="1"/>
  <c r="P59" i="1"/>
  <c r="P2959" i="1"/>
  <c r="P58" i="1"/>
  <c r="P2125" i="1"/>
  <c r="P3353" i="1"/>
  <c r="P3005" i="1"/>
  <c r="P3433" i="1"/>
  <c r="P57" i="1"/>
  <c r="P56" i="1"/>
  <c r="P1131" i="1"/>
  <c r="P3709" i="1"/>
  <c r="P3677" i="1"/>
  <c r="P4027" i="1"/>
  <c r="P1108" i="1"/>
  <c r="P55" i="1"/>
  <c r="P54" i="1"/>
  <c r="P3778" i="1"/>
  <c r="P3453" i="1"/>
  <c r="P3683" i="1"/>
  <c r="P53" i="1"/>
  <c r="P3600" i="1"/>
  <c r="P3553" i="1"/>
  <c r="P3689" i="1"/>
  <c r="P3757" i="1"/>
  <c r="P2939" i="1"/>
  <c r="P52" i="1"/>
  <c r="P2299" i="1"/>
  <c r="P3878" i="1"/>
  <c r="P3594" i="1"/>
  <c r="P2647" i="1"/>
  <c r="P4026" i="1"/>
  <c r="P2553" i="1"/>
  <c r="P3937" i="1"/>
  <c r="P51" i="1"/>
  <c r="P3936" i="1"/>
  <c r="P50" i="1"/>
  <c r="P759" i="1"/>
  <c r="P49" i="1"/>
  <c r="P48" i="1"/>
  <c r="P2095" i="1"/>
  <c r="P47" i="1"/>
  <c r="P1837" i="1"/>
  <c r="P2461" i="1"/>
  <c r="P46" i="1"/>
  <c r="P2453" i="1"/>
  <c r="P45" i="1"/>
  <c r="P3687" i="1"/>
  <c r="P3990" i="1"/>
  <c r="P2904" i="1"/>
  <c r="P3090" i="1"/>
  <c r="P2542" i="1"/>
  <c r="P3976" i="1"/>
  <c r="P1141" i="1"/>
  <c r="P633" i="1"/>
  <c r="P659" i="1"/>
  <c r="P2638" i="1"/>
  <c r="P1920" i="1"/>
  <c r="P1420" i="1"/>
  <c r="P1677" i="1"/>
  <c r="P2261" i="1"/>
  <c r="P1002" i="1"/>
  <c r="P715" i="1"/>
  <c r="P2730" i="1"/>
  <c r="P805" i="1"/>
  <c r="P1403" i="1"/>
  <c r="P1522" i="1"/>
  <c r="P2348" i="1"/>
  <c r="P951" i="1"/>
  <c r="P1740" i="1"/>
  <c r="P1981" i="1"/>
  <c r="P720" i="1"/>
  <c r="P902" i="1"/>
  <c r="P2300" i="1"/>
  <c r="P1605" i="1"/>
  <c r="P2226" i="1"/>
  <c r="P1209" i="1"/>
  <c r="P819" i="1"/>
  <c r="P1435" i="1"/>
  <c r="P1227" i="1"/>
  <c r="P1835" i="1"/>
  <c r="P1471" i="1"/>
  <c r="P880" i="1"/>
  <c r="P2707" i="1"/>
  <c r="P1121" i="1"/>
  <c r="P2235" i="1"/>
  <c r="P2820" i="1"/>
  <c r="P1875" i="1"/>
  <c r="P1226" i="1"/>
  <c r="P1091" i="1"/>
  <c r="P1071" i="1"/>
  <c r="P2924" i="1"/>
  <c r="P2376" i="1"/>
  <c r="P2827" i="1"/>
  <c r="P2749" i="1"/>
  <c r="P1452" i="1"/>
  <c r="P2866" i="1"/>
  <c r="P798" i="1"/>
  <c r="P442" i="1"/>
  <c r="P2826" i="1"/>
  <c r="P1512" i="1"/>
  <c r="P555" i="1"/>
  <c r="P600" i="1"/>
  <c r="P1917" i="1"/>
  <c r="P515" i="1"/>
  <c r="P906" i="1"/>
  <c r="P904" i="1"/>
  <c r="P686" i="1"/>
  <c r="P1523" i="1"/>
  <c r="P1664" i="1"/>
  <c r="P594" i="1"/>
  <c r="P1003" i="1"/>
  <c r="P1235" i="1"/>
  <c r="P2910" i="1"/>
  <c r="P2758" i="1"/>
  <c r="P970" i="1"/>
  <c r="P1516" i="1"/>
  <c r="P1437" i="1"/>
  <c r="P1297" i="1"/>
  <c r="P1037" i="1"/>
  <c r="P2240" i="1"/>
  <c r="P1926" i="1"/>
  <c r="P871" i="1"/>
  <c r="P1802" i="1"/>
  <c r="P1869" i="1"/>
  <c r="P1323" i="1"/>
  <c r="P2206" i="1"/>
  <c r="P1152" i="1"/>
  <c r="P869" i="1"/>
  <c r="P700" i="1"/>
  <c r="P654" i="1"/>
  <c r="P1332" i="1"/>
  <c r="P1219" i="1"/>
  <c r="P2073" i="1"/>
  <c r="P823" i="1"/>
  <c r="P803" i="1"/>
  <c r="P866" i="1"/>
  <c r="P1842" i="1"/>
  <c r="P1206" i="1"/>
  <c r="P1101" i="1"/>
  <c r="P876" i="1"/>
  <c r="P1196" i="1"/>
  <c r="P936" i="1"/>
  <c r="P1135" i="1"/>
  <c r="P2590" i="1"/>
  <c r="P1359" i="1"/>
  <c r="P1175" i="1"/>
  <c r="P667" i="1"/>
  <c r="P3215" i="1"/>
  <c r="P1646" i="1"/>
  <c r="P2132" i="1"/>
  <c r="P3334" i="1"/>
  <c r="P1449" i="1"/>
  <c r="P2090" i="1"/>
  <c r="P2836" i="1"/>
  <c r="P3066" i="1"/>
  <c r="P2473" i="1"/>
  <c r="P1200" i="1"/>
  <c r="P2535" i="1"/>
  <c r="P1396" i="1"/>
  <c r="P2126" i="1"/>
  <c r="P1532" i="1"/>
  <c r="P1791" i="1"/>
  <c r="P2305" i="1"/>
  <c r="P894" i="1"/>
  <c r="P1268" i="1"/>
  <c r="P1273" i="1"/>
  <c r="P666" i="1"/>
  <c r="P829" i="1"/>
  <c r="P2687" i="1"/>
  <c r="P3344" i="1"/>
  <c r="P1930" i="1"/>
  <c r="P1092" i="1"/>
  <c r="P1025" i="1"/>
  <c r="P2290" i="1"/>
  <c r="P2350" i="1"/>
  <c r="P1252" i="1"/>
  <c r="P581" i="1"/>
  <c r="P1558" i="1"/>
  <c r="P2362" i="1"/>
  <c r="P1502" i="1"/>
  <c r="P1325" i="1"/>
  <c r="P1365" i="1"/>
  <c r="P2727" i="1"/>
  <c r="P1598" i="1"/>
  <c r="P1150" i="1"/>
  <c r="P2266" i="1"/>
  <c r="P1404" i="1"/>
  <c r="P2541" i="1"/>
  <c r="P1678" i="1"/>
  <c r="P2922" i="1"/>
  <c r="P1356" i="1"/>
  <c r="P2014" i="1"/>
  <c r="P3266" i="1"/>
  <c r="P2887" i="1"/>
  <c r="P1327" i="1"/>
  <c r="P1027" i="1"/>
  <c r="P1211" i="1"/>
  <c r="P1953" i="1"/>
  <c r="P1986" i="1"/>
  <c r="P2740" i="1"/>
  <c r="P637" i="1"/>
  <c r="P1531" i="1"/>
  <c r="P2285" i="1"/>
  <c r="P1808" i="1"/>
  <c r="P2641" i="1"/>
  <c r="P450" i="1"/>
  <c r="P1172" i="1"/>
  <c r="P1905" i="1"/>
  <c r="P2667" i="1"/>
  <c r="P1686" i="1"/>
  <c r="P1797" i="1"/>
  <c r="P2552" i="1"/>
  <c r="P44" i="1"/>
  <c r="P2551" i="1"/>
  <c r="P43" i="1"/>
  <c r="P42" i="1"/>
  <c r="P1647" i="1"/>
  <c r="P41" i="1"/>
  <c r="P3704" i="1"/>
  <c r="P40" i="1"/>
  <c r="P3281" i="1"/>
  <c r="P39" i="1"/>
  <c r="P38" i="1"/>
  <c r="P37" i="1"/>
  <c r="P1009" i="1"/>
  <c r="P36" i="1"/>
  <c r="P35" i="1"/>
  <c r="P34" i="1"/>
  <c r="P2007" i="1"/>
  <c r="P33" i="1"/>
  <c r="P1036" i="1"/>
  <c r="P1082" i="1"/>
  <c r="P1272" i="1"/>
  <c r="P532" i="1"/>
  <c r="P523" i="1"/>
  <c r="P3829" i="1"/>
  <c r="P4024" i="1"/>
  <c r="P3606" i="1"/>
  <c r="P4023" i="1"/>
  <c r="P707" i="1"/>
  <c r="P1415" i="1"/>
  <c r="P32" i="1"/>
  <c r="P31" i="1"/>
  <c r="P788" i="1"/>
  <c r="P30" i="1"/>
  <c r="P1394" i="1"/>
  <c r="P29" i="1"/>
  <c r="P2370" i="1"/>
  <c r="P1506" i="1"/>
  <c r="P28" i="1"/>
  <c r="P2700" i="1"/>
  <c r="P3198" i="1"/>
  <c r="P1701" i="1"/>
  <c r="P27" i="1"/>
  <c r="P4022" i="1"/>
  <c r="P26" i="1"/>
  <c r="P1572" i="1"/>
  <c r="P2550" i="1"/>
  <c r="P1891" i="1"/>
  <c r="P25" i="1"/>
  <c r="P806" i="1"/>
  <c r="P24" i="1"/>
  <c r="P628" i="1"/>
  <c r="P3432" i="1"/>
  <c r="P505" i="1"/>
  <c r="P23" i="1"/>
  <c r="P722" i="1"/>
  <c r="P3259" i="1"/>
  <c r="P1271" i="1"/>
  <c r="P22" i="1"/>
  <c r="P3425" i="1"/>
  <c r="P21" i="1"/>
  <c r="P2588" i="1"/>
  <c r="P20" i="1"/>
  <c r="P19" i="1"/>
  <c r="P18" i="1"/>
  <c r="P4021" i="1"/>
  <c r="P3202" i="1"/>
  <c r="P2317" i="1"/>
  <c r="P1167" i="1"/>
  <c r="P3925" i="1"/>
  <c r="P412" i="1"/>
  <c r="P17" i="1"/>
  <c r="P1421" i="1"/>
  <c r="P16" i="1"/>
  <c r="P2806" i="1"/>
  <c r="P3935" i="1"/>
  <c r="P15" i="1"/>
  <c r="P3828" i="1"/>
  <c r="P14" i="1"/>
  <c r="P3980" i="1"/>
  <c r="P1045" i="1"/>
  <c r="P3601" i="1"/>
  <c r="P3088" i="1"/>
  <c r="P3714" i="1"/>
  <c r="P3359" i="1"/>
  <c r="P3708" i="1"/>
  <c r="P3605" i="1"/>
  <c r="P13" i="1"/>
  <c r="P3009" i="1"/>
  <c r="P3031" i="1"/>
  <c r="P2321" i="1"/>
  <c r="P12" i="1"/>
  <c r="P3827" i="1"/>
  <c r="P2710" i="1"/>
  <c r="P11" i="1"/>
  <c r="P1619" i="1"/>
  <c r="P10" i="1"/>
  <c r="P9" i="1"/>
  <c r="P1632" i="1"/>
  <c r="P8" i="1"/>
  <c r="P7" i="1"/>
  <c r="P1372" i="1"/>
  <c r="P6" i="1"/>
  <c r="P5" i="1"/>
  <c r="P4" i="1"/>
  <c r="P533" i="1"/>
  <c r="P2660" i="1"/>
  <c r="P1195" i="1"/>
  <c r="P3795" i="1"/>
  <c r="P3" i="1"/>
  <c r="P3448" i="1"/>
  <c r="P2" i="1"/>
  <c r="P4020" i="1"/>
  <c r="P3826" i="1"/>
  <c r="P1412" i="1"/>
  <c r="P879" i="1"/>
  <c r="P774" i="1"/>
  <c r="P1874" i="1"/>
  <c r="P3339" i="1"/>
  <c r="P1483" i="1"/>
  <c r="P1441" i="1"/>
  <c r="P2042" i="1"/>
  <c r="P1249" i="1"/>
  <c r="P1991" i="1"/>
  <c r="P2691" i="1"/>
  <c r="P1675" i="1"/>
  <c r="P705" i="1"/>
  <c r="P2966" i="1"/>
  <c r="P2181" i="1"/>
  <c r="P3363" i="1"/>
  <c r="P1055" i="1"/>
  <c r="P1270" i="1"/>
  <c r="P2907" i="1"/>
  <c r="P2295" i="1"/>
  <c r="P2417" i="1"/>
  <c r="P2519" i="1"/>
  <c r="P3566" i="1"/>
  <c r="P3572" i="1"/>
  <c r="P1779" i="1"/>
  <c r="P1019" i="1"/>
  <c r="P3241" i="1"/>
  <c r="P1016" i="1"/>
  <c r="P2180" i="1"/>
  <c r="P1223" i="1"/>
  <c r="P1825" i="1"/>
  <c r="P1834" i="1"/>
  <c r="P3701" i="1"/>
  <c r="P2938" i="1"/>
  <c r="P562" i="1"/>
  <c r="P2928" i="1"/>
  <c r="P2997" i="1"/>
  <c r="P2169" i="1"/>
  <c r="P3264" i="1"/>
  <c r="P1524" i="1"/>
  <c r="P3629" i="1"/>
  <c r="P2549" i="1"/>
  <c r="P2248" i="1"/>
  <c r="P1877" i="1"/>
  <c r="P3044" i="1"/>
  <c r="P2108" i="1"/>
  <c r="P3590" i="1"/>
  <c r="P1079" i="1"/>
  <c r="P1425" i="1"/>
  <c r="P957" i="1"/>
  <c r="P1513" i="1"/>
  <c r="P3112" i="1"/>
  <c r="P1339" i="1"/>
  <c r="P529" i="1"/>
  <c r="P2818" i="1"/>
  <c r="P445" i="1"/>
  <c r="P917" i="1"/>
  <c r="P2600" i="1"/>
  <c r="P976" i="1"/>
  <c r="P683" i="1"/>
  <c r="P3357" i="1"/>
  <c r="P621" i="1"/>
  <c r="P3388" i="1"/>
  <c r="P2293" i="1"/>
  <c r="P1705" i="1"/>
  <c r="P681" i="1"/>
  <c r="P1317" i="1"/>
  <c r="P946" i="1"/>
  <c r="P1068" i="1"/>
  <c r="P1066" i="1"/>
  <c r="P1207" i="1"/>
  <c r="P992" i="1"/>
  <c r="P842" i="1"/>
  <c r="P2873" i="1"/>
  <c r="P809" i="1"/>
  <c r="P684" i="1"/>
  <c r="P2199" i="1"/>
  <c r="P2589" i="1"/>
  <c r="P1562" i="1"/>
  <c r="P530" i="1"/>
  <c r="P3756" i="1"/>
  <c r="P1715" i="1"/>
  <c r="P3233" i="1"/>
  <c r="P763" i="1"/>
  <c r="P854" i="1"/>
  <c r="P1248" i="1"/>
  <c r="P2284" i="1"/>
  <c r="P1969" i="1"/>
  <c r="P1242" i="1"/>
  <c r="P2488" i="1"/>
  <c r="P674" i="1"/>
  <c r="P1650" i="1"/>
  <c r="P2313" i="1"/>
  <c r="P1393" i="1"/>
  <c r="P2859" i="1"/>
  <c r="P753" i="1"/>
  <c r="P3570" i="1"/>
  <c r="P862" i="1"/>
  <c r="P1145" i="1"/>
  <c r="P2191" i="1"/>
  <c r="P1640" i="1"/>
  <c r="P814" i="1"/>
  <c r="P3239" i="1"/>
  <c r="P553" i="1"/>
  <c r="P807" i="1"/>
  <c r="P867" i="1"/>
  <c r="P1390" i="1"/>
  <c r="P692" i="1"/>
  <c r="P1887" i="1"/>
  <c r="P3713" i="1"/>
  <c r="P2053" i="1"/>
  <c r="E11" i="9" l="1"/>
  <c r="H11" i="9" s="1"/>
  <c r="E12" i="9"/>
  <c r="G12" i="9" s="1"/>
  <c r="E8" i="9"/>
  <c r="H8" i="9" s="1"/>
  <c r="E4" i="9"/>
  <c r="F4" i="9" s="1"/>
  <c r="E7" i="9"/>
  <c r="E3" i="9"/>
  <c r="G3" i="9" s="1"/>
  <c r="E2" i="9"/>
  <c r="G2" i="9" s="1"/>
  <c r="E10" i="9"/>
  <c r="G10" i="9" s="1"/>
  <c r="E6" i="9"/>
  <c r="F6" i="9" s="1"/>
  <c r="E13" i="9"/>
  <c r="H13" i="9" s="1"/>
  <c r="E9" i="9"/>
  <c r="G9" i="9" s="1"/>
  <c r="E5" i="9"/>
  <c r="F5" i="9" s="1"/>
  <c r="G11" i="9" l="1"/>
  <c r="F11" i="9"/>
  <c r="H5" i="9"/>
  <c r="H3" i="9"/>
  <c r="G13" i="9"/>
  <c r="F10" i="9"/>
  <c r="F12" i="9"/>
  <c r="H10" i="9"/>
  <c r="H4" i="9"/>
  <c r="F13" i="9"/>
  <c r="G5" i="9"/>
  <c r="F8" i="9"/>
  <c r="H12" i="9"/>
  <c r="F3" i="9"/>
  <c r="F2" i="9"/>
  <c r="H2" i="9"/>
  <c r="F9" i="9"/>
  <c r="H6" i="9"/>
  <c r="H7" i="9"/>
  <c r="G7" i="9"/>
  <c r="G8" i="9"/>
  <c r="F7" i="9"/>
  <c r="G6" i="9"/>
  <c r="H9" i="9"/>
  <c r="G4" i="9"/>
</calcChain>
</file>

<file path=xl/sharedStrings.xml><?xml version="1.0" encoding="utf-8"?>
<sst xmlns="http://schemas.openxmlformats.org/spreadsheetml/2006/main" count="24816" uniqueCount="8400">
  <si>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</si>
  <si>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</si>
  <si>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</si>
  <si>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</si>
  <si>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</si>
  <si>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</si>
  <si>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</si>
  <si>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</si>
  <si>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</si>
  <si>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</si>
  <si>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</si>
  <si>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</si>
  <si>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</si>
  <si>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</si>
  <si>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</si>
  <si>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</si>
  <si>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</si>
  <si>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</si>
  <si>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</si>
  <si>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</si>
  <si>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</si>
  <si>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</si>
  <si>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</si>
  <si>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</si>
  <si>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</si>
  <si>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</si>
  <si>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</si>
  <si>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</si>
  <si>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</si>
  <si>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</si>
  <si>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</si>
  <si>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</si>
  <si>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</si>
  <si>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</si>
  <si>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</si>
  <si>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</si>
  <si>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</si>
  <si>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</si>
  <si>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</si>
  <si>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</si>
  <si>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</si>
  <si>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</si>
  <si>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</si>
  <si>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</si>
  <si>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</si>
  <si>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</si>
  <si>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</si>
  <si>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</si>
  <si>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</si>
  <si>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</si>
  <si>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</si>
  <si>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</si>
  <si>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</si>
  <si>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</si>
  <si>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</si>
  <si>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</si>
  <si>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</si>
  <si>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</si>
  <si>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</si>
  <si>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</si>
  <si>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</si>
  <si>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</si>
  <si>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</si>
  <si>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</si>
  <si>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</si>
  <si>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</si>
  <si>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</si>
  <si>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</si>
  <si>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</si>
  <si>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</si>
  <si>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</si>
  <si>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</si>
  <si>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</si>
  <si>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</si>
  <si>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</si>
  <si>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</si>
  <si>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</si>
  <si>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</si>
  <si>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</si>
  <si>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</si>
  <si>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</si>
  <si>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</si>
  <si>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</si>
  <si>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</si>
  <si>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</si>
  <si>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</si>
  <si>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</si>
  <si>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</si>
  <si>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</si>
  <si>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</si>
  <si>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</si>
  <si>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</si>
  <si>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</si>
  <si>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</si>
  <si>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</si>
  <si>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</si>
  <si>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</si>
  <si>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</si>
  <si>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</si>
  <si>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</si>
  <si>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</si>
  <si>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</si>
  <si>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</si>
  <si>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</si>
  <si>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</si>
  <si>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</si>
  <si>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</si>
  <si>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</si>
  <si>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</si>
  <si>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</si>
  <si>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</si>
  <si>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</si>
  <si>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</si>
  <si>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</si>
  <si>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</si>
  <si>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</si>
  <si>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</si>
  <si>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</si>
  <si>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</si>
  <si>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</si>
  <si>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</si>
  <si>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</si>
  <si>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</si>
  <si>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</si>
  <si>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</si>
  <si>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</si>
  <si>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</si>
  <si>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</si>
  <si>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</si>
  <si>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</si>
  <si>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</si>
  <si>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</si>
  <si>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</si>
  <si>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</si>
  <si>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</si>
  <si>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</si>
  <si>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</si>
  <si>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</si>
  <si>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</si>
  <si>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</si>
  <si>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</si>
  <si>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</si>
  <si>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</si>
  <si>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</si>
  <si>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</si>
  <si>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</si>
  <si>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</si>
  <si>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</si>
  <si>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</si>
  <si>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</si>
  <si>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</si>
  <si>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</si>
  <si>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</si>
  <si>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</si>
  <si>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</si>
  <si>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</si>
  <si>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</si>
  <si>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</si>
  <si>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</si>
  <si>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</si>
  <si>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</si>
  <si>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</si>
  <si>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</si>
  <si>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</si>
  <si>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</si>
  <si>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</si>
  <si>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</si>
  <si>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</si>
  <si>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</si>
  <si>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</si>
  <si>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</si>
  <si>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</si>
  <si>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</si>
  <si>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</si>
  <si>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</si>
  <si>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</si>
  <si>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</si>
  <si>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</si>
  <si>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</si>
  <si>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</si>
  <si>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</si>
  <si>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</si>
  <si>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</si>
  <si>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</si>
  <si>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</si>
  <si>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</si>
  <si>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</si>
  <si>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</si>
  <si>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</si>
  <si>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</si>
  <si>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</si>
  <si>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</si>
  <si>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</si>
  <si>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</si>
  <si>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</si>
  <si>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</si>
  <si>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</si>
  <si>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</si>
  <si>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</si>
  <si>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</si>
  <si>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</si>
  <si>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</si>
  <si>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</si>
  <si>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</si>
  <si>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</si>
  <si>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</si>
  <si>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</si>
  <si>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</si>
  <si>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</si>
  <si>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</si>
  <si>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</si>
  <si>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</si>
  <si>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</si>
  <si>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</si>
  <si>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</si>
  <si>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</si>
  <si>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</si>
  <si>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</si>
  <si>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</si>
  <si>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</si>
  <si>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</si>
  <si>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</si>
  <si>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</si>
  <si>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</si>
  <si>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</si>
  <si>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</si>
  <si>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</si>
  <si>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</si>
  <si>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</si>
  <si>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</si>
  <si>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</si>
  <si>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</si>
  <si>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</si>
  <si>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</si>
  <si>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</si>
  <si>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</si>
  <si>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</si>
  <si>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</si>
  <si>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</si>
  <si>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</si>
  <si>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</si>
  <si>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</si>
  <si>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</si>
  <si>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</si>
  <si>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</si>
  <si>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</si>
  <si>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</si>
  <si>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</si>
  <si>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</si>
  <si>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</si>
  <si>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</si>
  <si>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</si>
  <si>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</si>
  <si>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</si>
  <si>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</si>
  <si>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</si>
  <si>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</si>
  <si>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</si>
  <si>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</si>
  <si>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</si>
  <si>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</si>
  <si>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</si>
  <si>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</si>
  <si>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</si>
  <si>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</si>
  <si>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</si>
  <si>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</si>
  <si>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</si>
  <si>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</si>
  <si>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</si>
  <si>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</si>
  <si>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</si>
  <si>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</si>
  <si>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</si>
  <si>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</si>
  <si>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</si>
  <si>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</si>
  <si>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</si>
  <si>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</si>
  <si>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</si>
  <si>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</si>
  <si>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</si>
  <si>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</si>
  <si>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</si>
  <si>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</si>
  <si>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</si>
  <si>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</si>
  <si>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</si>
  <si>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</si>
  <si>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</si>
  <si>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</si>
  <si>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</si>
  <si>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</si>
  <si>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</si>
  <si>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</si>
  <si>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</si>
  <si>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</si>
  <si>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</si>
  <si>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</si>
  <si>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</si>
  <si>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</si>
  <si>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</si>
  <si>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</si>
  <si>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</si>
  <si>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</si>
  <si>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</si>
  <si>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</si>
  <si>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</si>
  <si>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</si>
  <si>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</si>
  <si>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</si>
  <si>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</si>
  <si>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</si>
  <si>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</si>
  <si>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</si>
  <si>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</si>
  <si>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</si>
  <si>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</si>
  <si>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</si>
  <si>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</si>
  <si>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</si>
  <si>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</si>
  <si>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</si>
  <si>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</si>
  <si>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</si>
  <si>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</si>
  <si>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</si>
  <si>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</si>
  <si>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</si>
  <si>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</si>
  <si>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</si>
  <si>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</si>
  <si>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</si>
  <si>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</si>
  <si>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</si>
  <si>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</si>
  <si>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</si>
  <si>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</si>
  <si>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</si>
  <si>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</si>
  <si>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</si>
  <si>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</si>
  <si>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</si>
  <si>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</si>
  <si>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</si>
  <si>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</si>
  <si>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</si>
  <si>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</si>
  <si>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</si>
  <si>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</si>
  <si>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</si>
  <si>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</si>
  <si>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</si>
  <si>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</si>
  <si>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</si>
  <si>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</si>
  <si>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</si>
  <si>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</si>
  <si>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</si>
  <si>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</si>
  <si>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</si>
  <si>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</si>
  <si>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</si>
  <si>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</si>
  <si>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</si>
  <si>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</si>
  <si>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</si>
  <si>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</si>
  <si>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</si>
  <si>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</si>
  <si>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</si>
  <si>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</si>
  <si>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</si>
  <si>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</si>
  <si>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</si>
  <si>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</si>
  <si>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</si>
  <si>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</si>
  <si>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</si>
  <si>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</si>
  <si>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</si>
  <si>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</si>
  <si>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</si>
  <si>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</si>
  <si>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</si>
  <si>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</si>
  <si>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</si>
  <si>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</si>
  <si>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</si>
  <si>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</si>
  <si>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</si>
  <si>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</si>
  <si>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</si>
  <si>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</si>
  <si>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</si>
  <si>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</si>
  <si>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</si>
  <si>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</si>
  <si>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</si>
  <si>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</si>
  <si>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</si>
  <si>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</si>
  <si>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</si>
  <si>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</si>
  <si>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</si>
  <si>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</si>
  <si>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</si>
  <si>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</si>
  <si>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</si>
  <si>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</si>
  <si>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</si>
  <si>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</si>
  <si>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</si>
  <si>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</si>
  <si>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</si>
  <si>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</si>
  <si>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</si>
  <si>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</si>
  <si>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</si>
  <si>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</si>
  <si>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</si>
  <si>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</si>
  <si>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</si>
  <si>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</si>
  <si>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</si>
  <si>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</si>
  <si>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</si>
  <si>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</si>
  <si>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</si>
  <si>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</si>
  <si>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</si>
  <si>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</si>
  <si>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</si>
  <si>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</si>
  <si>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</si>
  <si>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</si>
  <si>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</si>
  <si>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</si>
  <si>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</si>
  <si>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</si>
  <si>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</si>
  <si>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</si>
  <si>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</si>
  <si>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</si>
  <si>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</si>
  <si>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</si>
  <si>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</si>
  <si>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</si>
  <si>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</si>
  <si>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</si>
  <si>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</si>
  <si>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</si>
  <si>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</si>
  <si>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</si>
  <si>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</si>
  <si>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</si>
  <si>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</si>
  <si>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</si>
  <si>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</si>
  <si>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</si>
  <si>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</si>
  <si>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</si>
  <si>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</si>
  <si>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</si>
  <si>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</si>
  <si>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</si>
  <si>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</si>
  <si>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</si>
  <si>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</si>
  <si>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</si>
  <si>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</si>
  <si>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</si>
  <si>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</si>
  <si>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</si>
  <si>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</si>
  <si>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</si>
  <si>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</si>
  <si>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</si>
  <si>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</si>
  <si>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</si>
  <si>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</si>
  <si>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</si>
  <si>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</si>
  <si>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</si>
  <si>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</si>
  <si>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</si>
  <si>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</si>
  <si>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</si>
  <si>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</si>
  <si>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</si>
  <si>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</si>
  <si>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</si>
  <si>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</si>
  <si>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</si>
  <si>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</si>
  <si>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</si>
  <si>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</si>
  <si>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</si>
  <si>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</si>
  <si>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</si>
  <si>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</si>
  <si>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</si>
  <si>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</si>
  <si>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</si>
  <si>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</si>
  <si>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</si>
  <si>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</si>
  <si>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</si>
  <si>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</si>
  <si>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</si>
  <si>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</si>
  <si>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</si>
  <si>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</si>
  <si>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</si>
  <si>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</si>
  <si>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</si>
  <si>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</si>
  <si>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</si>
  <si>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</si>
  <si>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</si>
  <si>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</si>
  <si>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</si>
  <si>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</si>
  <si>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</si>
  <si>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</si>
  <si>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</si>
  <si>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</si>
  <si>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</si>
  <si>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</si>
  <si>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</si>
  <si>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</si>
  <si>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</si>
  <si>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</si>
  <si>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</si>
  <si>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</si>
  <si>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</si>
  <si>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</si>
  <si>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</si>
  <si>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</si>
  <si>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</si>
  <si>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</si>
  <si>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</si>
  <si>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</si>
  <si>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</si>
  <si>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</si>
  <si>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</si>
  <si>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</si>
  <si>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</si>
  <si>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</si>
  <si>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</si>
  <si>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</si>
  <si>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</si>
  <si>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</si>
  <si>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</si>
  <si>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</si>
  <si>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</si>
  <si>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</si>
  <si>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</si>
  <si>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</si>
  <si>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</si>
  <si>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</si>
  <si>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</si>
  <si>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</si>
  <si>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</si>
  <si>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</si>
  <si>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</si>
  <si>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</si>
  <si>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</si>
  <si>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</si>
  <si>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</si>
  <si>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</si>
  <si>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</si>
  <si>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</si>
  <si>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</si>
  <si>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</si>
  <si>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</si>
  <si>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</si>
  <si>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</si>
  <si>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</si>
  <si>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</si>
  <si>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</si>
  <si>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</si>
  <si>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</si>
  <si>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</si>
  <si>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</si>
  <si>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</si>
  <si>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</si>
  <si>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</si>
  <si>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</si>
  <si>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</si>
  <si>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</si>
  <si>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</si>
  <si>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</si>
  <si>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</si>
  <si>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</si>
  <si>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</si>
  <si>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</si>
  <si>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</si>
  <si>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</si>
  <si>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</si>
  <si>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</si>
  <si>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</si>
  <si>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</si>
  <si>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</si>
  <si>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</si>
  <si>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</si>
  <si>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</si>
  <si>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</si>
  <si>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</si>
  <si>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</si>
  <si>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</si>
  <si>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</si>
  <si>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</si>
  <si>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</si>
  <si>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</si>
  <si>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</si>
  <si>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</si>
  <si>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</si>
  <si>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</si>
  <si>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</si>
  <si>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</si>
  <si>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</si>
  <si>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</si>
  <si>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</si>
  <si>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</si>
  <si>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</si>
  <si>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</si>
  <si>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</si>
  <si>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</si>
  <si>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</si>
  <si>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</si>
  <si>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</si>
  <si>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</si>
  <si>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</si>
  <si>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</si>
  <si>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</si>
  <si>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</si>
  <si>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</si>
  <si>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</si>
  <si>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</si>
  <si>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</si>
  <si>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</si>
  <si>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</si>
  <si>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</si>
  <si>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</si>
  <si>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</si>
  <si>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</si>
  <si>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</si>
  <si>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</si>
  <si>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</si>
  <si>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</si>
  <si>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</si>
  <si>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</si>
  <si>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</si>
  <si>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</si>
  <si>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</si>
  <si>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</si>
  <si>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</si>
  <si>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</si>
  <si>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</si>
  <si>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</si>
  <si>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</si>
  <si>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</si>
  <si>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</si>
  <si>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</si>
  <si>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</si>
  <si>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</si>
  <si>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</si>
  <si>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</si>
  <si>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</si>
  <si>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</si>
  <si>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</si>
  <si>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</si>
  <si>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</si>
  <si>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</si>
  <si>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</si>
  <si>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</si>
  <si>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</si>
  <si>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</si>
  <si>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</si>
  <si>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</si>
  <si>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</si>
  <si>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</si>
  <si>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</si>
  <si>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</si>
  <si>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</si>
  <si>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</si>
  <si>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</si>
  <si>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</si>
  <si>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</si>
  <si>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</si>
  <si>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</si>
  <si>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</si>
  <si>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</si>
  <si>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</si>
  <si>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</si>
  <si>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</si>
  <si>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</si>
  <si>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</si>
  <si>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</si>
  <si>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</si>
  <si>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</si>
  <si>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</si>
  <si>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</si>
  <si>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</si>
  <si>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</si>
  <si>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</si>
  <si>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</si>
  <si>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</si>
  <si>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</si>
  <si>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</si>
  <si>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</si>
  <si>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</si>
  <si>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</si>
  <si>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</si>
  <si>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</si>
  <si>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</si>
  <si>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</si>
  <si>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</si>
  <si>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</si>
  <si>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</si>
  <si>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</si>
  <si>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</si>
  <si>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</si>
  <si>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</si>
  <si>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</si>
  <si>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</si>
  <si>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</si>
  <si>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</si>
  <si>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</si>
  <si>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</si>
  <si>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</si>
  <si>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</si>
  <si>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</si>
  <si>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</si>
  <si>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</si>
  <si>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</si>
  <si>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</si>
  <si>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</si>
  <si>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</si>
  <si>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</si>
  <si>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</si>
  <si>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</si>
  <si>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</si>
  <si>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</si>
  <si>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</si>
  <si>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</si>
  <si>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</si>
  <si>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</si>
  <si>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</si>
  <si>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</si>
  <si>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</si>
  <si>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</si>
  <si>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</si>
  <si>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</si>
  <si>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</si>
  <si>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</si>
  <si>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</si>
  <si>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</si>
  <si>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</si>
  <si>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</si>
  <si>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</si>
  <si>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</si>
  <si>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</si>
  <si>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</si>
  <si>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</si>
  <si>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</si>
  <si>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</si>
  <si>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</si>
  <si>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</si>
  <si>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</si>
  <si>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</si>
  <si>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</si>
  <si>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</si>
  <si>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</si>
  <si>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</si>
  <si>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</si>
  <si>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</si>
  <si>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</si>
  <si>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</si>
  <si>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</si>
  <si>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</si>
  <si>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</si>
  <si>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</si>
  <si>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</si>
  <si>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</si>
  <si>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</si>
  <si>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</si>
  <si>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</si>
  <si>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</si>
  <si>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</si>
  <si>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</si>
  <si>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</si>
  <si>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</si>
  <si>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</si>
  <si>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</si>
  <si>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</si>
  <si>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</si>
  <si>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</si>
  <si>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</si>
  <si>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</si>
  <si>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</si>
  <si>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</si>
  <si>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</si>
  <si>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</si>
  <si>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</si>
  <si>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</si>
  <si>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</si>
  <si>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</si>
  <si>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</si>
  <si>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</si>
  <si>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</si>
  <si>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</si>
  <si>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</si>
  <si>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</si>
  <si>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</si>
  <si>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</si>
  <si>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</si>
  <si>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</si>
  <si>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</si>
  <si>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</si>
  <si>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</si>
  <si>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</si>
  <si>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</si>
  <si>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</si>
  <si>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</si>
  <si>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</si>
  <si>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</si>
  <si>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</si>
  <si>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</si>
  <si>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</si>
  <si>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</si>
  <si>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</si>
  <si>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</si>
  <si>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</si>
  <si>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</si>
  <si>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</si>
  <si>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</si>
  <si>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</si>
  <si>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</si>
  <si>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</si>
  <si>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</si>
  <si>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</si>
  <si>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</si>
  <si>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</si>
  <si>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</si>
  <si>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</si>
  <si>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</si>
  <si>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</si>
  <si>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</si>
  <si>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</si>
  <si>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</si>
  <si>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</si>
  <si>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</si>
  <si>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</si>
  <si>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</si>
  <si>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</si>
  <si>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</si>
  <si>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</si>
  <si>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</si>
  <si>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</si>
  <si>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</si>
  <si>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</si>
  <si>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</si>
  <si>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</si>
  <si>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</si>
  <si>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</si>
  <si>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</si>
  <si>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</si>
  <si>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</si>
  <si>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</si>
  <si>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</si>
  <si>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</si>
  <si>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</si>
  <si>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</si>
  <si>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</si>
  <si>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</si>
  <si>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</si>
  <si>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</si>
  <si>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</si>
  <si>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</si>
  <si>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</si>
  <si>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</si>
  <si>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</si>
  <si>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</si>
  <si>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</si>
  <si>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</si>
  <si>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</si>
  <si>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</si>
  <si>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</si>
  <si>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</si>
  <si>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</si>
  <si>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</si>
  <si>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</si>
  <si>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</si>
  <si>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</si>
  <si>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</si>
  <si>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</si>
  <si>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</si>
  <si>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</si>
  <si>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</si>
  <si>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</si>
  <si>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</si>
  <si>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</si>
  <si>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</si>
  <si>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</si>
  <si>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</si>
  <si>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</si>
  <si>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</si>
  <si>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</si>
  <si>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</si>
  <si>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</si>
  <si>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</si>
  <si>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</si>
  <si>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</si>
  <si>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</si>
  <si>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</si>
  <si>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</si>
  <si>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</si>
  <si>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</si>
  <si>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</si>
  <si>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</si>
  <si>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</si>
  <si>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</si>
  <si>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</si>
  <si>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</si>
  <si>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</si>
  <si>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</si>
  <si>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</si>
  <si>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</si>
  <si>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</si>
  <si>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</si>
  <si>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</si>
  <si>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</si>
  <si>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</si>
  <si>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</si>
  <si>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</si>
  <si>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</si>
  <si>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</si>
  <si>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</si>
  <si>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</si>
  <si>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</si>
  <si>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</si>
  <si>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</si>
  <si>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</si>
  <si>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</si>
  <si>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</si>
  <si>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</si>
  <si>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</si>
  <si>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</si>
  <si>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</si>
  <si>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</si>
  <si>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</si>
  <si>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</si>
  <si>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</si>
  <si>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</si>
  <si>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</si>
  <si>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</si>
  <si>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</si>
  <si>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</si>
  <si>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</si>
  <si>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</si>
  <si>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</si>
  <si>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</si>
  <si>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</si>
  <si>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</si>
  <si>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</si>
  <si>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</si>
  <si>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</si>
  <si>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</si>
  <si>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</si>
  <si>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</si>
  <si>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</si>
  <si>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</si>
  <si>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</si>
  <si>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</si>
  <si>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</si>
  <si>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</si>
  <si>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</si>
  <si>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</si>
  <si>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</si>
  <si>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</si>
  <si>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</si>
  <si>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</si>
  <si>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</si>
  <si>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</si>
  <si>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</si>
  <si>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</si>
  <si>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</si>
  <si>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</si>
  <si>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</si>
  <si>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</si>
  <si>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</si>
  <si>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</si>
  <si>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</si>
  <si>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</si>
  <si>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</si>
  <si>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</si>
  <si>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</si>
  <si>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</si>
  <si>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</si>
  <si>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</si>
  <si>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</si>
  <si>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</si>
  <si>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</si>
  <si>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</si>
  <si>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</si>
  <si>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</si>
  <si>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</si>
  <si>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</si>
  <si>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</si>
  <si>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</si>
  <si>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</si>
  <si>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</si>
  <si>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</si>
  <si>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</si>
  <si>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</si>
  <si>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</si>
  <si>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</si>
  <si>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</si>
  <si>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</si>
  <si>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</si>
  <si>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</si>
  <si>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</si>
  <si>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</si>
  <si>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</si>
  <si>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</si>
  <si>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</si>
  <si>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</si>
  <si>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</si>
  <si>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</si>
  <si>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</si>
  <si>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</si>
  <si>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</si>
  <si>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</si>
  <si>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</si>
  <si>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</si>
  <si>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</si>
  <si>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</si>
  <si>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</si>
  <si>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</si>
  <si>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</si>
  <si>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</si>
  <si>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</si>
  <si>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</si>
  <si>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</si>
  <si>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</si>
  <si>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</si>
  <si>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</si>
  <si>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</si>
  <si>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</si>
  <si>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</si>
  <si>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</si>
  <si>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</si>
  <si>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</si>
  <si>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</si>
  <si>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</si>
  <si>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</si>
  <si>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</si>
  <si>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</si>
  <si>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</si>
  <si>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</si>
  <si>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</si>
  <si>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</si>
  <si>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</si>
  <si>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</si>
  <si>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</si>
  <si>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</si>
  <si>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</si>
  <si>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</si>
  <si>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</si>
  <si>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</si>
  <si>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</si>
  <si>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</si>
  <si>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</si>
  <si>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</si>
  <si>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</si>
  <si>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</si>
  <si>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</si>
  <si>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</si>
  <si>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</si>
  <si>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</si>
  <si>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</si>
  <si>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</si>
  <si>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</si>
  <si>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</si>
  <si>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</si>
  <si>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</si>
  <si>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</si>
  <si>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</si>
  <si>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</si>
  <si>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</si>
  <si>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</si>
  <si>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</si>
  <si>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</si>
  <si>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</si>
  <si>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</si>
  <si>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</si>
  <si>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</si>
  <si>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</si>
  <si>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</si>
  <si>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</si>
  <si>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</si>
  <si>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</si>
  <si>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</si>
  <si>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</si>
  <si>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</si>
  <si>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</si>
  <si>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</si>
  <si>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</si>
  <si>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</si>
  <si>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</si>
  <si>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</si>
  <si>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</si>
  <si>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</si>
  <si>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</si>
  <si>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</si>
  <si>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</si>
  <si>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</si>
  <si>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</si>
  <si>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</si>
  <si>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</si>
  <si>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</si>
  <si>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</si>
  <si>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</si>
  <si>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</si>
  <si>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</si>
  <si>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</si>
  <si>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</si>
  <si>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</si>
  <si>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</si>
  <si>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</si>
  <si>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</si>
  <si>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</si>
  <si>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</si>
  <si>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</si>
  <si>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</si>
  <si>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</si>
  <si>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</si>
  <si>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</si>
  <si>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</si>
  <si>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</si>
  <si>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</si>
  <si>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</si>
  <si>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</si>
  <si>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</si>
  <si>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</si>
  <si>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</si>
  <si>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</si>
  <si>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</si>
  <si>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</si>
  <si>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</si>
  <si>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</si>
  <si>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</si>
  <si>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</si>
  <si>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</si>
  <si>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</si>
  <si>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</si>
  <si>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</si>
  <si>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</si>
  <si>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</si>
  <si>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</si>
  <si>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</si>
  <si>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</si>
  <si>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</si>
  <si>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</si>
  <si>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</si>
  <si>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</si>
  <si>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</si>
  <si>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</si>
  <si>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</si>
  <si>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</si>
  <si>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</si>
  <si>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</si>
  <si>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</si>
  <si>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</si>
  <si>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</si>
  <si>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</si>
  <si>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</si>
  <si>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</si>
  <si>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</si>
  <si>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</si>
  <si>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</si>
  <si>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</si>
  <si>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</si>
  <si>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</si>
  <si>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</si>
  <si>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</si>
  <si>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</si>
  <si>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</si>
  <si>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</si>
  <si>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</si>
  <si>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</si>
  <si>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</si>
  <si>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</si>
  <si>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</si>
  <si>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</si>
  <si>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</si>
  <si>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</si>
  <si>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</si>
  <si>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</si>
  <si>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</si>
  <si>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</si>
  <si>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</si>
  <si>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</si>
  <si>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</si>
  <si>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</si>
  <si>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</si>
  <si>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</si>
  <si>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</si>
  <si>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</si>
  <si>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</si>
  <si>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</si>
  <si>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</si>
  <si>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</si>
  <si>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</si>
  <si>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</si>
  <si>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</si>
  <si>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</si>
  <si>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</si>
  <si>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</si>
  <si>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</si>
  <si>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</si>
  <si>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</si>
  <si>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</si>
  <si>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</si>
  <si>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</si>
  <si>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</si>
  <si>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</si>
  <si>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</si>
  <si>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</si>
  <si>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</si>
  <si>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</si>
  <si>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</si>
  <si>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</si>
  <si>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</si>
  <si>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</si>
  <si>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</si>
  <si>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</si>
  <si>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</si>
  <si>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</si>
  <si>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</si>
  <si>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</si>
  <si>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</si>
  <si>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</si>
  <si>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</si>
  <si>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</si>
  <si>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</si>
  <si>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</si>
  <si>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</si>
  <si>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</si>
  <si>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</si>
  <si>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</si>
  <si>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</si>
  <si>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</si>
  <si>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</si>
  <si>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</si>
  <si>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</si>
  <si>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</si>
  <si>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</si>
  <si>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</si>
  <si>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</si>
  <si>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</si>
  <si>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</si>
  <si>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</si>
  <si>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</si>
  <si>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</si>
  <si>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</si>
  <si>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</si>
  <si>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</si>
  <si>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</si>
  <si>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</si>
  <si>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</si>
  <si>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</si>
  <si>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</si>
  <si>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</si>
  <si>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</si>
  <si>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</si>
  <si>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</si>
  <si>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</si>
  <si>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</si>
  <si>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</si>
  <si>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</si>
  <si>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</si>
  <si>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</si>
  <si>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</si>
  <si>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</si>
  <si>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</si>
  <si>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</si>
  <si>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</si>
  <si>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</si>
  <si>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</si>
  <si>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</si>
  <si>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</si>
  <si>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</si>
  <si>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</si>
  <si>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</si>
  <si>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</si>
  <si>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</si>
  <si>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</si>
  <si>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</si>
  <si>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</si>
  <si>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</si>
  <si>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</si>
  <si>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</si>
  <si>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</si>
  <si>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</si>
  <si>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</si>
  <si>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</si>
  <si>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</si>
  <si>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</si>
  <si>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</si>
  <si>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</si>
  <si>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</si>
  <si>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</si>
  <si>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</si>
  <si>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</si>
  <si>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</si>
  <si>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</si>
  <si>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</si>
  <si>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</si>
  <si>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</si>
  <si>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</si>
  <si>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</si>
  <si>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</si>
  <si>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</si>
  <si>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</si>
  <si>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</si>
  <si>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</si>
  <si>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</si>
  <si>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</si>
  <si>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</si>
  <si>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</si>
  <si>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</si>
  <si>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</si>
  <si>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</si>
  <si>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</si>
  <si>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</si>
  <si>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</si>
  <si>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</si>
  <si>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</si>
  <si>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</si>
  <si>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</si>
  <si>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</si>
  <si>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</si>
  <si>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</si>
  <si>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</si>
  <si>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</si>
  <si>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</si>
  <si>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</si>
  <si>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</si>
  <si>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</si>
  <si>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</si>
  <si>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</si>
  <si>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</si>
  <si>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</si>
  <si>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</si>
  <si>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</si>
  <si>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</si>
  <si>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</si>
  <si>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</si>
  <si>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</si>
  <si>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</si>
  <si>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</si>
  <si>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</si>
  <si>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</si>
  <si>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</si>
  <si>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</si>
  <si>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</si>
  <si>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</si>
  <si>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</si>
  <si>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</si>
  <si>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</si>
  <si>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</si>
  <si>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</si>
  <si>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</si>
  <si>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</si>
  <si>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</si>
  <si>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</si>
  <si>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</si>
  <si>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</si>
  <si>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</si>
  <si>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</si>
  <si>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</si>
  <si>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</si>
  <si>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</si>
  <si>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</si>
  <si>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</si>
  <si>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</si>
  <si>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</si>
  <si>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</si>
  <si>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</si>
  <si>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</si>
  <si>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</si>
  <si>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</si>
  <si>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</si>
  <si>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</si>
  <si>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</si>
  <si>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</si>
  <si>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</si>
  <si>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</si>
  <si>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</si>
  <si>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</si>
  <si>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</si>
  <si>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</si>
  <si>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</si>
  <si>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</si>
  <si>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</si>
  <si>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</si>
  <si>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</si>
  <si>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</si>
  <si>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</si>
  <si>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</si>
  <si>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</si>
  <si>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</si>
  <si>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</si>
  <si>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</si>
  <si>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</si>
  <si>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</si>
  <si>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</si>
  <si>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</si>
  <si>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</si>
  <si>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</si>
  <si>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</si>
  <si>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</si>
  <si>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</si>
  <si>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</si>
  <si>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</si>
  <si>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</si>
  <si>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</si>
  <si>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</si>
  <si>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</si>
  <si>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</si>
  <si>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</si>
  <si>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</si>
  <si>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</si>
  <si>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</si>
  <si>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</si>
  <si>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</si>
  <si>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</si>
  <si>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</si>
  <si>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</si>
  <si>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</si>
  <si>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</si>
  <si>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</si>
  <si>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</si>
  <si>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</si>
  <si>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</si>
  <si>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</si>
  <si>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</si>
  <si>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</si>
  <si>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</si>
  <si>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</si>
  <si>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</si>
  <si>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</si>
  <si>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</si>
  <si>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</si>
  <si>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</si>
  <si>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</si>
  <si>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</si>
  <si>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</si>
  <si>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</si>
  <si>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</si>
  <si>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</si>
  <si>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</si>
  <si>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</si>
  <si>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</si>
  <si>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</si>
  <si>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</si>
  <si>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</si>
  <si>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</si>
  <si>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</si>
  <si>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</si>
  <si>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</si>
  <si>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</si>
  <si>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</si>
  <si>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</si>
  <si>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</si>
  <si>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</si>
  <si>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</si>
  <si>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</si>
  <si>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</si>
  <si>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</si>
  <si>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</si>
  <si>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</si>
  <si>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</si>
  <si>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</si>
  <si>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</si>
  <si>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</si>
  <si>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</si>
  <si>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</si>
  <si>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</si>
  <si>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</si>
  <si>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</si>
  <si>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</si>
  <si>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</si>
  <si>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</si>
  <si>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</si>
  <si>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</si>
  <si>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</si>
  <si>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</si>
  <si>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</si>
  <si>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</si>
  <si>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</si>
  <si>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</si>
  <si>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</si>
  <si>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</si>
  <si>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</si>
  <si>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</si>
  <si>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</si>
  <si>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</si>
  <si>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</si>
  <si>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</si>
  <si>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</si>
  <si>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</si>
  <si>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</si>
  <si>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</si>
  <si>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</si>
  <si>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</si>
  <si>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</si>
  <si>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</si>
  <si>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</si>
  <si>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</si>
  <si>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</si>
  <si>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</si>
  <si>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</si>
  <si>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</si>
  <si>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</si>
  <si>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</si>
  <si>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</si>
  <si>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</si>
  <si>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</si>
  <si>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</si>
  <si>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</si>
  <si>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</si>
  <si>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</si>
  <si>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</si>
  <si>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</si>
  <si>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</si>
  <si>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</si>
  <si>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</si>
  <si>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</si>
  <si>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</si>
  <si>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</si>
  <si>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</si>
  <si>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</si>
  <si>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</si>
  <si>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</si>
  <si>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</si>
  <si>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</si>
  <si>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</si>
  <si>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</si>
  <si>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</si>
  <si>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</si>
  <si>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</si>
  <si>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</si>
  <si>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</si>
  <si>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</si>
  <si>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</si>
  <si>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</si>
  <si>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</si>
  <si>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</si>
  <si>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</si>
  <si>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</si>
  <si>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</si>
  <si>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</si>
  <si>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</si>
  <si>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</si>
  <si>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</si>
  <si>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</si>
  <si>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</si>
  <si>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</si>
  <si>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</si>
  <si>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</si>
  <si>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</si>
  <si>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</si>
  <si>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</si>
  <si>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</si>
  <si>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</si>
  <si>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</si>
  <si>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</si>
  <si>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</si>
  <si>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</si>
  <si>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</si>
  <si>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</si>
  <si>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</si>
  <si>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</si>
  <si>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</si>
  <si>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</si>
  <si>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</si>
  <si>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</si>
  <si>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</si>
  <si>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</si>
  <si>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</si>
  <si>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</si>
  <si>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</si>
  <si>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</si>
  <si>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</si>
  <si>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</si>
  <si>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</si>
  <si>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</si>
  <si>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</si>
  <si>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</si>
  <si>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</si>
  <si>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</si>
  <si>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</si>
  <si>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</si>
  <si>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</si>
  <si>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</si>
  <si>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</si>
  <si>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</si>
  <si>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</si>
  <si>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</si>
  <si>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</si>
  <si>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</si>
  <si>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</si>
  <si>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</si>
  <si>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</si>
  <si>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</si>
  <si>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</si>
  <si>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</si>
  <si>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</si>
  <si>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</si>
  <si>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</si>
  <si>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</si>
  <si>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</si>
  <si>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</si>
  <si>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</si>
  <si>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</si>
  <si>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</si>
  <si>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</si>
  <si>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</si>
  <si>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</si>
  <si>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</si>
  <si>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</si>
  <si>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</si>
  <si>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</si>
  <si>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</si>
  <si>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</si>
  <si>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</si>
  <si>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</si>
  <si>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</si>
  <si>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</si>
  <si>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</si>
  <si>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</si>
  <si>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</si>
  <si>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</si>
  <si>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</si>
  <si>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</si>
  <si>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</si>
  <si>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</si>
  <si>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</si>
  <si>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</si>
  <si>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</si>
  <si>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</si>
  <si>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</si>
  <si>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</si>
  <si>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</si>
  <si>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</si>
  <si>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</si>
  <si>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</si>
  <si>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</si>
  <si>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</si>
  <si>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</si>
  <si>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</si>
  <si>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</si>
  <si>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</si>
  <si>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</si>
  <si>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</si>
  <si>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</si>
  <si>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</si>
  <si>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</si>
  <si>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</si>
  <si>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</si>
  <si>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</si>
  <si>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</si>
  <si>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</si>
  <si>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</si>
  <si>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</si>
  <si>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</si>
  <si>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</si>
  <si>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</si>
  <si>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</si>
  <si>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</si>
  <si>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</si>
  <si>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</si>
  <si>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</si>
  <si>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</si>
  <si>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</si>
  <si>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</si>
  <si>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</si>
  <si>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</si>
  <si>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</si>
  <si>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</si>
  <si>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</si>
  <si>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</si>
  <si>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</si>
  <si>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</si>
  <si>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</si>
  <si>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</si>
  <si>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</si>
  <si>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</si>
  <si>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</si>
  <si>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</si>
  <si>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</si>
  <si>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</si>
  <si>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</si>
  <si>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</si>
  <si>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</si>
  <si>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</si>
  <si>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</si>
  <si>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</si>
  <si>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</si>
  <si>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</si>
  <si>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</si>
  <si>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</si>
  <si>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</si>
  <si>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</si>
  <si>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</si>
  <si>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</si>
  <si>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</si>
  <si>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</si>
  <si>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</si>
  <si>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</si>
  <si>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</si>
  <si>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</si>
  <si>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</si>
  <si>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</si>
  <si>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</si>
  <si>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</si>
  <si>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</si>
  <si>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</si>
  <si>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</si>
  <si>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</si>
  <si>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</si>
  <si>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</si>
  <si>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</si>
  <si>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</si>
  <si>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</si>
  <si>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</si>
  <si>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</si>
  <si>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</si>
  <si>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</si>
  <si>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</si>
  <si>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</si>
  <si>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</si>
  <si>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</si>
  <si>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</si>
  <si>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</si>
  <si>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</si>
  <si>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</si>
  <si>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</si>
  <si>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</si>
  <si>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</si>
  <si>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</si>
  <si>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</si>
  <si>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</si>
  <si>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</si>
  <si>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</si>
  <si>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</si>
  <si>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</si>
  <si>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</si>
  <si>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</si>
  <si>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</si>
  <si>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</si>
  <si>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</si>
  <si>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</si>
  <si>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</si>
  <si>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</si>
  <si>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</si>
  <si>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</si>
  <si>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</si>
  <si>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</si>
  <si>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</si>
  <si>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</si>
  <si>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</si>
  <si>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</si>
  <si>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</si>
  <si>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</si>
  <si>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</si>
  <si>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</si>
  <si>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</si>
  <si>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</si>
  <si>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</si>
  <si>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</si>
  <si>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</si>
  <si>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</si>
  <si>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</si>
  <si>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</si>
  <si>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</si>
  <si>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</si>
  <si>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</si>
  <si>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</si>
  <si>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</si>
  <si>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</si>
  <si>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</si>
  <si>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</si>
  <si>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</si>
  <si>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</si>
  <si>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</si>
  <si>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</si>
  <si>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</si>
  <si>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</si>
  <si>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</si>
  <si>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</si>
  <si>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</si>
  <si>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</si>
  <si>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</si>
  <si>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</si>
  <si>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</si>
  <si>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</si>
  <si>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</si>
  <si>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</si>
  <si>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</si>
  <si>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</si>
  <si>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</si>
  <si>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</si>
  <si>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</si>
  <si>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</si>
  <si>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</si>
  <si>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</si>
  <si>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</si>
  <si>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</si>
  <si>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</si>
  <si>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</si>
  <si>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</si>
  <si>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</si>
  <si>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</si>
  <si>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</si>
  <si>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</si>
  <si>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</si>
  <si>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</si>
  <si>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</si>
  <si>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</si>
  <si>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</si>
  <si>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</si>
  <si>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</si>
  <si>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</si>
  <si>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</si>
  <si>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</si>
  <si>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</si>
  <si>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</si>
  <si>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</si>
  <si>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</si>
  <si>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</si>
  <si>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</si>
  <si>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</si>
  <si>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</si>
  <si>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</si>
  <si>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</si>
  <si>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</si>
  <si>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</si>
  <si>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</si>
  <si>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</si>
  <si>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</si>
  <si>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</si>
  <si>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</si>
  <si>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</si>
  <si>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</si>
  <si>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</si>
  <si>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</si>
  <si>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</si>
  <si>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</si>
  <si>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</si>
  <si>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</si>
  <si>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</si>
  <si>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</si>
  <si>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</si>
  <si>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</si>
  <si>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</si>
  <si>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</si>
  <si>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</si>
  <si>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</si>
  <si>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</si>
  <si>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</si>
  <si>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</si>
  <si>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</si>
  <si>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</si>
  <si>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</si>
  <si>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</si>
  <si>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</si>
  <si>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</si>
  <si>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</si>
  <si>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</si>
  <si>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</si>
  <si>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</si>
  <si>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</si>
  <si>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</si>
  <si>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</si>
  <si>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</si>
  <si>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</si>
  <si>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</si>
  <si>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</si>
  <si>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</si>
  <si>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</si>
  <si>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</si>
  <si>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</si>
  <si>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</si>
  <si>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</si>
  <si>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</si>
  <si>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</si>
  <si>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</si>
  <si>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</si>
  <si>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</si>
  <si>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</si>
  <si>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</si>
  <si>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</si>
  <si>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</si>
  <si>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</si>
  <si>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</si>
  <si>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</si>
  <si>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</si>
  <si>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</si>
  <si>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</si>
  <si>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</si>
  <si>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</si>
  <si>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</si>
  <si>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</si>
  <si>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</si>
  <si>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</si>
  <si>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</si>
  <si>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</si>
  <si>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</si>
  <si>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</si>
  <si>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</si>
  <si>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</si>
  <si>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</si>
  <si>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</si>
  <si>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</si>
  <si>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</si>
  <si>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</si>
  <si>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</si>
  <si>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</si>
  <si>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</si>
  <si>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</si>
  <si>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</si>
  <si>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</si>
  <si>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</si>
  <si>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</si>
  <si>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</si>
  <si>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</si>
  <si>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</si>
  <si>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</si>
  <si>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</si>
  <si>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</si>
  <si>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</si>
  <si>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</si>
  <si>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</si>
  <si>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</si>
  <si>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</si>
  <si>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</si>
  <si>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</si>
  <si>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</si>
  <si>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</si>
  <si>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</si>
  <si>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</si>
  <si>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</si>
  <si>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</si>
  <si>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</si>
  <si>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</si>
  <si>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</si>
  <si>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</si>
  <si>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</si>
  <si>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</si>
  <si>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</si>
  <si>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</si>
  <si>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</si>
  <si>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</si>
  <si>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</si>
  <si>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</si>
  <si>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</si>
  <si>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</si>
  <si>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</si>
  <si>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</si>
  <si>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</si>
  <si>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</si>
  <si>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</si>
  <si>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</si>
  <si>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</si>
  <si>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</si>
  <si>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</si>
  <si>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</si>
  <si>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</si>
  <si>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</si>
  <si>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</si>
  <si>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</si>
  <si>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</si>
  <si>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</si>
  <si>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</si>
  <si>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</si>
  <si>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</si>
  <si>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</si>
  <si>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</si>
  <si>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</si>
  <si>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</si>
  <si>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</si>
  <si>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</si>
  <si>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</si>
  <si>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</si>
  <si>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</si>
  <si>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</si>
  <si>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</si>
  <si>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</si>
  <si>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</si>
  <si>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</si>
  <si>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</si>
  <si>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</si>
  <si>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</si>
  <si>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</si>
  <si>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</si>
  <si>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</si>
  <si>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</si>
  <si>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</si>
  <si>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</si>
  <si>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</si>
  <si>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</si>
  <si>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</si>
  <si>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</si>
  <si>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</si>
  <si>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</si>
  <si>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</si>
  <si>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</si>
  <si>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</si>
  <si>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</si>
  <si>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</si>
  <si>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</si>
  <si>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</si>
  <si>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</si>
  <si>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</si>
  <si>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</si>
  <si>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</si>
  <si>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</si>
  <si>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</si>
  <si>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</si>
  <si>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</si>
  <si>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</si>
  <si>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</si>
  <si>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</si>
  <si>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</si>
  <si>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</si>
  <si>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</si>
  <si>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</si>
  <si>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</si>
  <si>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</si>
  <si>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</si>
  <si>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</si>
  <si>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</si>
  <si>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</si>
  <si>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</si>
  <si>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</si>
  <si>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</si>
  <si>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</si>
  <si>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</si>
  <si>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</si>
  <si>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</si>
  <si>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</si>
  <si>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</si>
  <si>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</si>
  <si>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</si>
  <si>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</si>
  <si>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</si>
  <si>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</si>
  <si>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</si>
  <si>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</si>
  <si>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</si>
  <si>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</si>
  <si>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</si>
  <si>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</si>
  <si>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</si>
  <si>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</si>
  <si>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</si>
  <si>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</si>
  <si>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</si>
  <si>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</si>
  <si>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</si>
  <si>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</si>
  <si>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</si>
  <si>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</si>
  <si>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</si>
  <si>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</si>
  <si>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</si>
  <si>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</si>
  <si>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</si>
  <si>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</si>
  <si>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</si>
  <si>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</si>
  <si>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</si>
  <si>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</si>
  <si>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</si>
  <si>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</si>
  <si>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</si>
  <si>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</si>
  <si>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</si>
  <si>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</si>
  <si>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</si>
  <si>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</si>
  <si>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</si>
  <si>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</si>
  <si>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</si>
  <si>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</si>
  <si>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</si>
  <si>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</si>
  <si>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</si>
  <si>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</si>
  <si>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</si>
  <si>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</si>
  <si>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</si>
  <si>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</si>
  <si>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</si>
  <si>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</si>
  <si>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</si>
  <si>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</si>
  <si>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</si>
  <si>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</si>
  <si>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</si>
  <si>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</si>
  <si>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</si>
  <si>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</si>
  <si>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</si>
  <si>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</si>
  <si>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</si>
  <si>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</si>
  <si>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</si>
  <si>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</si>
  <si>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</si>
  <si>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</si>
  <si>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</si>
  <si>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</si>
  <si>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</si>
  <si>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</si>
  <si>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</si>
  <si>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</si>
  <si>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</si>
  <si>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</si>
  <si>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</si>
  <si>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</si>
  <si>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</si>
  <si>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</si>
  <si>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</si>
  <si>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</si>
  <si>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</si>
  <si>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</si>
  <si>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</si>
  <si>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</si>
  <si>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</si>
  <si>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</si>
  <si>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</si>
  <si>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</si>
  <si>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</si>
  <si>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</si>
  <si>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</si>
  <si>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</si>
  <si>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</si>
  <si>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</si>
  <si>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</si>
  <si>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</si>
  <si>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</si>
  <si>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</si>
  <si>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</si>
  <si>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</si>
  <si>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</si>
  <si>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</si>
  <si>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</si>
  <si>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</si>
  <si>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</si>
  <si>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</si>
  <si>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</si>
  <si>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</si>
  <si>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</si>
  <si>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</si>
  <si>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</si>
  <si>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</si>
  <si>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</si>
  <si>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</si>
  <si>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</si>
  <si>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</si>
  <si>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</si>
  <si>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</si>
  <si>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</si>
  <si>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</si>
  <si>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</si>
  <si>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</si>
  <si>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</si>
  <si>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</si>
  <si>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</si>
  <si>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</si>
  <si>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</si>
  <si>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</si>
  <si>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</si>
  <si>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</si>
  <si>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</si>
  <si>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</si>
  <si>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</si>
  <si>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</si>
  <si>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</si>
  <si>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</si>
  <si>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</si>
  <si>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</si>
  <si>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</si>
  <si>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</si>
  <si>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</si>
  <si>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</si>
  <si>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</si>
  <si>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</si>
  <si>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</si>
  <si>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</si>
  <si>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</si>
  <si>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</si>
  <si>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</si>
  <si>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</si>
  <si>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</si>
  <si>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</si>
  <si>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</si>
  <si>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</si>
  <si>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</si>
  <si>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</si>
  <si>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</si>
  <si>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</si>
  <si>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</si>
  <si>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</si>
  <si>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</si>
  <si>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</si>
  <si>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</si>
  <si>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</si>
  <si>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</si>
  <si>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</si>
  <si>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</si>
  <si>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</si>
  <si>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</si>
  <si>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</si>
  <si>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</si>
  <si>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</si>
  <si>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</si>
  <si>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</si>
  <si>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</si>
  <si>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</si>
  <si>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</si>
  <si>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</si>
  <si>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</si>
  <si>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</si>
  <si>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</si>
  <si>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</si>
  <si>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</si>
  <si>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</si>
  <si>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</si>
  <si>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</si>
  <si>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</si>
  <si>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</si>
  <si>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</si>
  <si>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</si>
  <si>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</si>
  <si>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</si>
  <si>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</si>
  <si>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</si>
  <si>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</si>
  <si>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</si>
  <si>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</si>
  <si>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</si>
  <si>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</si>
  <si>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</si>
  <si>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</si>
  <si>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</si>
  <si>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</si>
  <si>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</si>
  <si>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</si>
  <si>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</si>
  <si>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</si>
  <si>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</si>
  <si>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</si>
  <si>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</si>
  <si>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</si>
  <si>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</si>
  <si>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</si>
  <si>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</si>
  <si>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</si>
  <si>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</si>
  <si>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</si>
  <si>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</si>
  <si>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</si>
  <si>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</si>
  <si>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</si>
  <si>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</si>
  <si>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</si>
  <si>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</si>
  <si>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</si>
  <si>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</si>
  <si>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</si>
  <si>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</si>
  <si>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</si>
  <si>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</si>
  <si>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</si>
  <si>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</si>
  <si>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</si>
  <si>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</si>
  <si>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</si>
  <si>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</si>
  <si>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</si>
  <si>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</si>
  <si>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</si>
  <si>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</si>
  <si>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</si>
  <si>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</si>
  <si>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</si>
  <si>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</si>
  <si>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</si>
  <si>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</si>
  <si>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</si>
  <si>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</si>
  <si>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</si>
  <si>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</si>
  <si>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</si>
  <si>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</si>
  <si>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</si>
  <si>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</si>
  <si>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</si>
  <si>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</si>
  <si>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</si>
  <si>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</si>
  <si>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</si>
  <si>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</si>
  <si>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</si>
  <si>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</si>
  <si>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</si>
  <si>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</si>
  <si>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</si>
  <si>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</si>
  <si>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</si>
  <si>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</si>
  <si>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</si>
  <si>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</si>
  <si>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</si>
  <si>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</si>
  <si>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</si>
  <si>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</si>
  <si>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</si>
  <si>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</si>
  <si>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</si>
  <si>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</si>
  <si>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</si>
  <si>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</si>
  <si>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</si>
  <si>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</si>
  <si>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</si>
  <si>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</si>
  <si>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</si>
  <si>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</si>
  <si>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</si>
  <si>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</si>
  <si>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</si>
  <si>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</si>
  <si>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</si>
  <si>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</si>
  <si>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</si>
  <si>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</si>
  <si>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</si>
  <si>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</si>
  <si>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</si>
  <si>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</si>
  <si>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</si>
  <si>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</si>
  <si>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</si>
  <si>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</si>
  <si>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</si>
  <si>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</si>
  <si>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</si>
  <si>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</si>
  <si>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</si>
  <si>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</si>
  <si>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</si>
  <si>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</si>
  <si>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</si>
  <si>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</si>
  <si>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</si>
  <si>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</si>
  <si>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</si>
  <si>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</si>
  <si>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</si>
  <si>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</si>
  <si>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</si>
  <si>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</si>
  <si>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</si>
  <si>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</si>
  <si>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</si>
  <si>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</si>
  <si>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</si>
  <si>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</si>
  <si>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</si>
  <si>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</si>
  <si>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</si>
  <si>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</si>
  <si>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</si>
  <si>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</si>
  <si>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</si>
  <si>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</si>
  <si>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</si>
  <si>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</si>
  <si>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</si>
  <si>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</si>
  <si>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</si>
  <si>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</si>
  <si>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</si>
  <si>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</si>
  <si>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</si>
  <si>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</si>
  <si>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</si>
  <si>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</si>
  <si>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</si>
  <si>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</si>
  <si>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</si>
  <si>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</si>
  <si>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</si>
  <si>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</si>
  <si>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</si>
  <si>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</si>
  <si>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</si>
  <si>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</si>
  <si>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</si>
  <si>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</si>
  <si>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</si>
  <si>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</si>
  <si>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</si>
  <si>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</si>
  <si>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</si>
  <si>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</si>
  <si>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</si>
  <si>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</si>
  <si>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</si>
  <si>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</si>
  <si>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</si>
  <si>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</si>
  <si>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</si>
  <si>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</si>
  <si>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</si>
  <si>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</si>
  <si>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</si>
  <si>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</si>
  <si>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</si>
  <si>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</si>
  <si>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</si>
  <si>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</si>
  <si>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</si>
  <si>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</si>
  <si>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</si>
  <si>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</si>
  <si>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</si>
  <si>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</si>
  <si>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</si>
  <si>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</si>
  <si>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</si>
  <si>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</si>
  <si>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</si>
  <si>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</si>
  <si>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</si>
  <si>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</si>
  <si>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</si>
  <si>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</si>
  <si>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</si>
  <si>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</si>
  <si>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</si>
  <si>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</si>
  <si>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</si>
  <si>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</si>
  <si>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</si>
  <si>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</si>
  <si>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</si>
  <si>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</si>
  <si>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</si>
  <si>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</si>
  <si>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</si>
  <si>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</si>
  <si>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</si>
  <si>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</si>
  <si>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</si>
  <si>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</si>
  <si>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</si>
  <si>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</si>
  <si>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</si>
  <si>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</si>
  <si>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</si>
  <si>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</si>
  <si>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</si>
  <si>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</si>
  <si>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</si>
  <si>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</si>
  <si>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</si>
  <si>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</si>
  <si>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</si>
  <si>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</si>
  <si>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</si>
  <si>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</si>
  <si>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</si>
  <si>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</si>
  <si>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</si>
  <si>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</si>
  <si>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</si>
  <si>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</si>
  <si>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</si>
  <si>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</si>
  <si>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</si>
  <si>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</si>
  <si>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</si>
  <si>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</si>
  <si>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</si>
  <si>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</si>
  <si>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</si>
  <si>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</si>
  <si>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</si>
  <si>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</si>
  <si>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</si>
  <si>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</si>
  <si>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</si>
  <si>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</si>
  <si>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</si>
  <si>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</si>
  <si>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</si>
  <si>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</si>
  <si>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</si>
  <si>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</si>
  <si>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</si>
  <si>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</si>
  <si>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</si>
  <si>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</si>
  <si>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</si>
  <si>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</si>
  <si>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</si>
  <si>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</si>
  <si>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</si>
  <si>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</si>
  <si>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</si>
  <si>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</si>
  <si>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</si>
  <si>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</si>
  <si>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</si>
  <si>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</si>
  <si>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</si>
  <si>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</si>
  <si>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</si>
  <si>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</si>
  <si>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</si>
  <si>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</si>
  <si>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</si>
  <si>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</si>
  <si>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</si>
  <si>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</si>
  <si>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</si>
  <si>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</si>
  <si>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</si>
  <si>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</si>
  <si>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</si>
  <si>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</si>
  <si>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</si>
  <si>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</si>
  <si>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</si>
  <si>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</si>
  <si>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</si>
  <si>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</si>
  <si>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</si>
  <si>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</si>
  <si>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</si>
  <si>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</si>
  <si>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</si>
  <si>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</si>
  <si>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</si>
  <si>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</si>
  <si>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</si>
  <si>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</si>
  <si>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</si>
  <si>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</si>
  <si>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</si>
  <si>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</si>
  <si>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</si>
  <si>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</si>
  <si>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</si>
  <si>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</si>
  <si>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</si>
  <si>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</si>
  <si>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</si>
  <si>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</si>
  <si>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</si>
  <si>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</si>
  <si>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</si>
  <si>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</si>
  <si>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</si>
  <si>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</si>
  <si>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</si>
  <si>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</si>
  <si>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</si>
  <si>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</si>
  <si>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</si>
  <si>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</si>
  <si>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</si>
  <si>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</si>
  <si>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</si>
  <si>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</si>
  <si>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</si>
  <si>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</si>
  <si>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</si>
  <si>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</si>
  <si>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</si>
  <si>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</si>
  <si>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</si>
  <si>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</si>
  <si>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</si>
  <si>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</si>
  <si>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</si>
  <si>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</si>
  <si>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</si>
  <si>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</si>
  <si>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</si>
  <si>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</si>
  <si>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</si>
  <si>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</si>
  <si>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</si>
  <si>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</si>
  <si>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</si>
  <si>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</si>
  <si>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</si>
  <si>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</si>
  <si>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</si>
  <si>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</si>
  <si>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</si>
  <si>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</si>
  <si>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</si>
  <si>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</si>
  <si>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</si>
  <si>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</si>
  <si>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</si>
  <si>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</si>
  <si>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</si>
  <si>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</si>
  <si>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</si>
  <si>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</si>
  <si>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</si>
  <si>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</si>
  <si>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</si>
  <si>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</si>
  <si>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</si>
  <si>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</si>
  <si>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</si>
  <si>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</si>
  <si>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</si>
  <si>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</si>
  <si>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</si>
  <si>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</si>
  <si>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</si>
  <si>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</si>
  <si>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</si>
  <si>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</si>
  <si>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</si>
  <si>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</si>
  <si>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</si>
  <si>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</si>
  <si>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</si>
  <si>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</si>
  <si>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</si>
  <si>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</si>
  <si>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</si>
  <si>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</si>
  <si>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</si>
  <si>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</si>
  <si>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</si>
  <si>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</si>
  <si>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</si>
  <si>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</si>
  <si>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</si>
  <si>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</si>
  <si>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</si>
  <si>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</si>
  <si>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</si>
  <si>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</si>
  <si>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</si>
  <si>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</si>
  <si>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</si>
  <si>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</si>
  <si>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</si>
  <si>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</si>
  <si>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</si>
  <si>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</si>
  <si>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</si>
  <si>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</si>
  <si>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</si>
  <si>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</si>
  <si>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</si>
  <si>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</si>
  <si>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</si>
  <si>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</si>
  <si>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</si>
  <si>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</si>
  <si>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</si>
  <si>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</si>
  <si>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</si>
  <si>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</si>
  <si>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</si>
  <si>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</si>
  <si>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</si>
  <si>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</si>
  <si>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</si>
  <si>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</si>
  <si>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</si>
  <si>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</si>
  <si>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</si>
  <si>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</si>
  <si>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</si>
  <si>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</si>
  <si>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</si>
  <si>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</si>
  <si>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</si>
  <si>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</si>
  <si>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</si>
  <si>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</si>
  <si>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</si>
  <si>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</si>
  <si>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</si>
  <si>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</si>
  <si>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</si>
  <si>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</si>
  <si>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</si>
  <si>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</si>
  <si>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</si>
  <si>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</si>
  <si>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</si>
  <si>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</si>
  <si>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</si>
  <si>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</si>
  <si>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</si>
  <si>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</si>
  <si>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</si>
  <si>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</si>
  <si>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</si>
  <si>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</si>
  <si>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</si>
  <si>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</si>
  <si>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</si>
  <si>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</si>
  <si>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</si>
  <si>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</si>
  <si>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</si>
  <si>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</si>
  <si>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</si>
  <si>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</si>
  <si>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</si>
  <si>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</si>
  <si>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</si>
  <si>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</si>
  <si>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</si>
  <si>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</si>
  <si>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</si>
  <si>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</si>
  <si>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</si>
  <si>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</si>
  <si>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</si>
  <si>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</si>
  <si>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</si>
  <si>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</si>
  <si>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</si>
  <si>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</si>
  <si>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</si>
  <si>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</si>
  <si>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</si>
  <si>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</si>
  <si>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</si>
  <si>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</si>
  <si>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</si>
  <si>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</si>
  <si>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</si>
  <si>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</si>
  <si>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</si>
  <si>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</si>
  <si>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</si>
  <si>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</si>
  <si>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</si>
  <si>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</si>
  <si>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</si>
  <si>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</si>
  <si>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</si>
  <si>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</si>
  <si>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</si>
  <si>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</si>
  <si>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</si>
  <si>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</si>
  <si>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</si>
  <si>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</si>
  <si>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</si>
  <si>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</si>
  <si>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</si>
  <si>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</si>
  <si>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</si>
  <si>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</si>
  <si>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</si>
  <si>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</si>
  <si>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</si>
  <si>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</si>
  <si>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</si>
  <si>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</si>
  <si>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</si>
  <si>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</si>
  <si>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</si>
  <si>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</si>
  <si>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</si>
  <si>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</si>
  <si>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</si>
  <si>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</si>
  <si>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</si>
  <si>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</si>
  <si>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</si>
  <si>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</si>
  <si>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</si>
  <si>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</si>
  <si>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</si>
  <si>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</si>
  <si>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</si>
  <si>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</si>
  <si>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</si>
  <si>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</si>
  <si>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</si>
  <si>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</si>
  <si>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</si>
  <si>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</si>
  <si>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</si>
  <si>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</si>
  <si>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</si>
  <si>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</si>
  <si>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</si>
  <si>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</si>
  <si>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</si>
  <si>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</si>
  <si>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</si>
  <si>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</si>
  <si>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</si>
  <si>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</si>
  <si>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</si>
  <si>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</si>
  <si>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</si>
  <si>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</si>
  <si>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</si>
  <si>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</si>
  <si>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</si>
  <si>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</si>
  <si>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</si>
  <si>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</si>
  <si>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</si>
  <si>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</si>
  <si>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</si>
  <si>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</si>
  <si>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</si>
  <si>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</si>
  <si>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</si>
  <si>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</si>
  <si>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</si>
  <si>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</si>
  <si>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</si>
  <si>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</si>
  <si>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</si>
  <si>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</si>
  <si>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</si>
  <si>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</si>
  <si>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</si>
  <si>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</si>
  <si>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</si>
  <si>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</si>
  <si>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</si>
  <si>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</si>
  <si>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</si>
  <si>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</si>
  <si>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</si>
  <si>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</si>
  <si>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</si>
  <si>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</si>
  <si>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</si>
  <si>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</si>
  <si>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</si>
  <si>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</si>
  <si>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</si>
  <si>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</si>
  <si>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</si>
  <si>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</si>
  <si>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</si>
  <si>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</si>
  <si>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</si>
  <si>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</si>
  <si>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</si>
  <si>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</si>
  <si>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</si>
  <si>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</si>
  <si>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</si>
  <si>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</si>
  <si>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</si>
  <si>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</si>
  <si>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</si>
  <si>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</si>
  <si>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</si>
  <si>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</si>
  <si>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</si>
  <si>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</si>
  <si>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</si>
  <si>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</si>
  <si>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</si>
  <si>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</si>
  <si>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</si>
  <si>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</si>
  <si>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</si>
  <si>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</si>
  <si>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</si>
  <si>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</si>
  <si>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</si>
  <si>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</si>
  <si>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</si>
  <si>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</si>
  <si>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</si>
  <si>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</si>
  <si>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</si>
  <si>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</si>
  <si>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</si>
  <si>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</si>
  <si>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</si>
  <si>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</si>
  <si>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</si>
  <si>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</si>
  <si>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</si>
  <si>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</si>
  <si>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</si>
  <si>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</si>
  <si>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</si>
  <si>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</si>
  <si>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</si>
  <si>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</si>
  <si>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</si>
  <si>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</si>
  <si>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</si>
  <si>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</si>
  <si>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</si>
  <si>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</si>
  <si>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</si>
  <si>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</si>
  <si>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</si>
  <si>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</si>
  <si>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</si>
  <si>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</si>
  <si>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</si>
  <si>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</si>
  <si>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</si>
  <si>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</si>
  <si>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</si>
  <si>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</si>
  <si>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</si>
  <si>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</si>
  <si>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</si>
  <si>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</si>
  <si>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</si>
  <si>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</si>
  <si>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</si>
  <si>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</si>
  <si>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</si>
  <si>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</si>
  <si>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</si>
  <si>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</si>
  <si>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</si>
  <si>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</si>
  <si>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</si>
  <si>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</si>
  <si>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</si>
  <si>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</si>
  <si>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</si>
  <si>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</si>
  <si>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</si>
  <si>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</si>
  <si>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</si>
  <si>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</si>
  <si>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</si>
  <si>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</si>
  <si>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</si>
  <si>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</si>
  <si>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</si>
  <si>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</si>
  <si>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</si>
  <si>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</si>
  <si>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</si>
  <si>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</si>
  <si>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</si>
  <si>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</si>
  <si>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</si>
  <si>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</si>
  <si>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</si>
  <si>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</si>
  <si>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</si>
  <si>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</si>
  <si>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</si>
  <si>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</si>
  <si>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</si>
  <si>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</si>
  <si>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</si>
  <si>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</si>
  <si>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</si>
  <si>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</si>
  <si>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</si>
  <si>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</si>
  <si>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</si>
  <si>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</si>
  <si>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</si>
  <si>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</si>
  <si>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</si>
  <si>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</si>
  <si>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</si>
  <si>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</si>
  <si>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</si>
  <si>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</si>
  <si>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</si>
  <si>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</si>
  <si>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</si>
  <si>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</si>
  <si>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</si>
  <si>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</si>
  <si>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</si>
  <si>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</si>
  <si>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</si>
  <si>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</si>
  <si>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</si>
  <si>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</si>
  <si>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</si>
  <si>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</si>
  <si>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</si>
  <si>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</si>
  <si>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</si>
  <si>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</si>
  <si>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</si>
  <si>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</si>
  <si>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</si>
  <si>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</si>
  <si>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</si>
  <si>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</si>
  <si>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</si>
  <si>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</si>
  <si>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</si>
  <si>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</si>
  <si>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</si>
  <si>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</si>
  <si>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</si>
  <si>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</si>
  <si>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</si>
  <si>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</si>
  <si>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</si>
  <si>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</si>
  <si>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</si>
  <si>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</si>
  <si>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</si>
  <si>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</si>
  <si>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</si>
  <si>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</si>
  <si>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</si>
  <si>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</si>
  <si>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</si>
  <si>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</si>
  <si>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</si>
  <si>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</si>
  <si>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</si>
  <si>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</si>
  <si>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</si>
  <si>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</si>
  <si>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</si>
  <si>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</si>
  <si>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</si>
  <si>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</si>
  <si>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</si>
  <si>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</si>
  <si>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</si>
  <si>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</si>
  <si>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</si>
  <si>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</si>
  <si>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</si>
  <si>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</si>
  <si>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</si>
  <si>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</si>
  <si>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</si>
  <si>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</si>
  <si>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</si>
  <si>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</si>
  <si>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</si>
  <si>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</si>
  <si>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</si>
  <si>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</si>
  <si>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</si>
  <si>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</si>
  <si>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</si>
  <si>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</si>
  <si>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</si>
  <si>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</si>
  <si>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</si>
  <si>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</si>
  <si>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</si>
  <si>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</si>
  <si>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</si>
  <si>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</si>
  <si>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</si>
  <si>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</si>
  <si>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</si>
  <si>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</si>
  <si>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</si>
  <si>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</si>
  <si>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</si>
  <si>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</si>
  <si>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</si>
  <si>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</si>
  <si>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</si>
  <si>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</si>
  <si>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</si>
  <si>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</si>
  <si>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</si>
  <si>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</si>
  <si>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</si>
  <si>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</si>
  <si>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</si>
  <si>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</si>
  <si>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</si>
  <si>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</si>
  <si>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</si>
  <si>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</si>
  <si>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</si>
  <si>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</si>
  <si>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</si>
  <si>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</si>
  <si>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</si>
  <si>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</si>
  <si>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</si>
  <si>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</si>
  <si>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</si>
  <si>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</si>
  <si>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</si>
  <si>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</si>
  <si>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</si>
  <si>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</si>
  <si>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</si>
  <si>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</si>
  <si>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</si>
  <si>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</si>
  <si>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</si>
  <si>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</si>
  <si>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</si>
  <si>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</si>
  <si>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</si>
  <si>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</si>
  <si>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</si>
  <si>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</si>
  <si>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</si>
  <si>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</si>
  <si>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</si>
  <si>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</si>
  <si>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</si>
  <si>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</si>
  <si>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</si>
  <si>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</si>
  <si>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</si>
  <si>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</si>
  <si>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</si>
  <si>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</si>
  <si>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</si>
  <si>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</si>
  <si>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</si>
  <si>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</si>
  <si>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</si>
  <si>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</si>
  <si>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</si>
  <si>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</si>
  <si>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</si>
  <si>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</si>
  <si>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</si>
  <si>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</si>
  <si>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</si>
  <si>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</si>
  <si>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</si>
  <si>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</si>
  <si>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</si>
  <si>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</si>
  <si>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</si>
  <si>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</si>
  <si>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</si>
  <si>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</si>
  <si>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</si>
  <si>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</si>
  <si>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</si>
  <si>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</si>
  <si>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</si>
  <si>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</si>
  <si>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</si>
  <si>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</si>
  <si>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</si>
  <si>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</si>
  <si>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</si>
  <si>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</si>
  <si>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</si>
  <si>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</si>
  <si>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</si>
  <si>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</si>
  <si>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</si>
  <si>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</si>
  <si>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</si>
  <si>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</si>
  <si>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</si>
  <si>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</si>
  <si>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</si>
  <si>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</si>
  <si>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</si>
  <si>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</si>
  <si>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</si>
  <si>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</si>
  <si>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</si>
  <si>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</si>
  <si>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</si>
  <si>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</si>
  <si>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</si>
  <si>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</si>
  <si>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</si>
  <si>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</si>
  <si>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</si>
  <si>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</si>
  <si>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</si>
  <si>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</si>
  <si>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</si>
  <si>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</si>
  <si>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</si>
  <si>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</si>
  <si>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</si>
  <si>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</si>
  <si>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</si>
  <si>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</si>
  <si>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</si>
  <si>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</si>
  <si>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</si>
  <si>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</si>
  <si>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</si>
  <si>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</si>
  <si>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</si>
  <si>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</si>
  <si>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</si>
  <si>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</si>
  <si>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</si>
  <si>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</si>
  <si>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</si>
  <si>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</si>
  <si>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</si>
  <si>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</si>
  <si>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</si>
  <si>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</si>
  <si>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</si>
  <si>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</si>
  <si>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</si>
  <si>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</si>
  <si>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</si>
  <si>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</si>
  <si>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</si>
  <si>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</si>
  <si>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</si>
  <si>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</si>
  <si>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</si>
  <si>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</si>
  <si>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</si>
  <si>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</si>
  <si>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</si>
  <si>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</si>
  <si>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</si>
  <si>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</si>
  <si>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</si>
  <si>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</si>
  <si>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</si>
  <si>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</si>
  <si>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</si>
  <si>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</si>
  <si>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</si>
  <si>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</si>
  <si>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</si>
  <si>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</si>
  <si>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</si>
  <si>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</si>
  <si>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</si>
  <si>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</si>
  <si>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</si>
  <si>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</si>
  <si>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</si>
  <si>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</si>
  <si>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</si>
  <si>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</si>
  <si>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</si>
  <si>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</si>
  <si>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</si>
  <si>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</si>
  <si>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</si>
  <si>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</si>
  <si>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</si>
  <si>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</si>
  <si>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</si>
  <si>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</si>
  <si>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</si>
  <si>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</si>
  <si>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</si>
  <si>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</si>
  <si>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</si>
  <si>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</si>
  <si>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</si>
  <si>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</si>
  <si>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</si>
  <si>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</si>
  <si>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</si>
  <si>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</si>
  <si>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</si>
  <si>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</si>
  <si>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</si>
  <si>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</si>
  <si>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</si>
  <si>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</si>
  <si>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</si>
  <si>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</si>
  <si>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</si>
  <si>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</si>
  <si>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</si>
  <si>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</si>
  <si>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</si>
  <si>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</si>
  <si>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</si>
  <si>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</si>
  <si>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</si>
  <si>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</si>
  <si>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</si>
  <si>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</si>
  <si>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</si>
  <si>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</si>
  <si>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</si>
  <si>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</si>
  <si>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</si>
  <si>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</si>
  <si>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</si>
  <si>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</si>
  <si>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</si>
  <si>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</si>
  <si>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</si>
  <si>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</si>
  <si>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</si>
  <si>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</si>
  <si>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</si>
  <si>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</si>
  <si>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</si>
  <si>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</si>
  <si>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</si>
  <si>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</si>
  <si>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</si>
  <si>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</si>
  <si>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</si>
  <si>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</si>
  <si>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</si>
  <si>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</si>
  <si>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</si>
  <si>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</si>
  <si>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</si>
  <si>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</si>
  <si>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</si>
  <si>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</si>
  <si>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</si>
  <si>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</si>
  <si>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</si>
  <si>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</si>
  <si>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</si>
  <si>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</si>
  <si>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</si>
  <si>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</si>
  <si>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</si>
  <si>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</si>
  <si>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</si>
  <si>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</si>
  <si>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</si>
  <si>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</si>
  <si>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</si>
  <si>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</si>
  <si>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</si>
  <si>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</si>
  <si>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</si>
  <si>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</si>
  <si>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</si>
  <si>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</si>
  <si>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</si>
  <si>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</si>
  <si>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</si>
  <si>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</si>
  <si>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</si>
  <si>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</si>
  <si>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</si>
  <si>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</si>
  <si>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</si>
  <si>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</si>
  <si>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</si>
  <si>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</si>
  <si>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</si>
  <si>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</si>
  <si>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</si>
  <si>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</si>
  <si>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</si>
  <si>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</si>
  <si>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</si>
  <si>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</si>
  <si>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</si>
  <si>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</si>
  <si>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</si>
  <si>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</si>
  <si>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</si>
  <si>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</si>
  <si>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</si>
  <si>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</si>
  <si>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</si>
  <si>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</si>
  <si>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</si>
  <si>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</si>
  <si>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</si>
  <si>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</si>
  <si>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</si>
  <si>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</si>
  <si>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</si>
  <si>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</si>
  <si>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</si>
  <si>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</si>
  <si>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</si>
  <si>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</si>
  <si>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</si>
  <si>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</si>
  <si>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</si>
  <si>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</si>
  <si>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</si>
  <si>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</si>
  <si>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</si>
  <si>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</si>
  <si>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</si>
  <si>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</si>
  <si>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</si>
  <si>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</si>
  <si>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</si>
  <si>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</si>
  <si>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</si>
  <si>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</si>
  <si>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</si>
  <si>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</si>
  <si>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</si>
  <si>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</si>
  <si>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</si>
  <si>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</si>
  <si>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</si>
  <si>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</si>
  <si>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</si>
  <si>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</si>
  <si>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</si>
  <si>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</si>
  <si>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</si>
  <si>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</si>
  <si>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</si>
  <si>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</si>
  <si>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</si>
  <si>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</si>
  <si>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</si>
  <si>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</si>
  <si>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</si>
  <si>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</si>
  <si>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</si>
  <si>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</si>
  <si>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</si>
  <si>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</si>
  <si>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</si>
  <si>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</si>
  <si>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</si>
  <si>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</si>
  <si>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</si>
  <si>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</si>
  <si>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</si>
  <si>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</si>
  <si>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</si>
  <si>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</si>
  <si>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</si>
  <si>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</si>
  <si>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</si>
  <si>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</si>
  <si>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</si>
  <si>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</si>
  <si>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</si>
  <si>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</si>
  <si>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</si>
  <si>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</si>
  <si>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</si>
  <si>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</si>
  <si>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</si>
  <si>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</si>
  <si>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</si>
  <si>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</si>
  <si>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</si>
  <si>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</si>
  <si>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</si>
  <si>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</si>
  <si>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</si>
  <si>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</si>
  <si>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</si>
  <si>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</si>
  <si>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</si>
  <si>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</si>
  <si>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</si>
  <si>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</si>
  <si>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</si>
  <si>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</si>
  <si>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</si>
  <si>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</si>
  <si>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</si>
  <si>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</si>
  <si>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</si>
  <si>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</si>
  <si>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</si>
  <si>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</si>
  <si>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</si>
  <si>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</si>
  <si>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</si>
  <si>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</si>
  <si>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</si>
  <si>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</si>
  <si>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</si>
  <si>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</si>
  <si>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</si>
  <si>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</si>
  <si>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</si>
  <si>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</si>
  <si>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</si>
  <si>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</si>
  <si>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</si>
  <si>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</si>
  <si>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</si>
  <si>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</si>
  <si>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</si>
  <si>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</si>
  <si>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</si>
  <si>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</si>
  <si>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</si>
  <si>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</si>
  <si>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</si>
  <si>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</si>
  <si>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</si>
  <si>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</si>
  <si>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</si>
  <si>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</si>
  <si>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</si>
  <si>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</si>
  <si>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</si>
  <si>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</si>
  <si>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</si>
  <si>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</si>
  <si>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</si>
  <si>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</si>
  <si>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</si>
  <si>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</si>
  <si>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</si>
  <si>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</si>
  <si>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</si>
  <si>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</si>
  <si>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</si>
  <si>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</si>
  <si>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</si>
  <si>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</si>
  <si>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</si>
  <si>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</si>
  <si>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</si>
  <si>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</si>
  <si>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</si>
  <si>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</si>
  <si>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</si>
  <si>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</si>
  <si>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</si>
  <si>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</si>
  <si>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</si>
  <si>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</si>
  <si>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</si>
  <si>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</si>
  <si>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</si>
  <si>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</si>
  <si>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</si>
  <si>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</si>
  <si>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</si>
  <si>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</si>
  <si>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</si>
  <si>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</si>
  <si>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</si>
  <si>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</si>
  <si>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</si>
  <si>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</si>
  <si>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</si>
  <si>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</si>
  <si>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</si>
  <si>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</si>
  <si>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</si>
  <si>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</si>
  <si>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</si>
  <si>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</si>
  <si>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</si>
  <si>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</si>
  <si>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</si>
  <si>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</si>
  <si>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</si>
  <si>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</si>
  <si>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</si>
  <si>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</si>
  <si>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</si>
  <si>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</si>
  <si>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</si>
  <si>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</si>
  <si>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</si>
  <si>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</si>
  <si>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</si>
  <si>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</si>
  <si>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</si>
  <si>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</si>
  <si>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</si>
  <si>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</si>
  <si>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</si>
  <si>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</si>
  <si>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</si>
  <si>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</si>
  <si>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</si>
  <si>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</si>
  <si>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</si>
  <si>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</si>
  <si>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</si>
  <si>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</si>
  <si>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</si>
  <si>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</si>
  <si>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</si>
  <si>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</si>
  <si>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</si>
  <si>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</si>
  <si>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</si>
  <si>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</si>
  <si>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</si>
  <si>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</si>
  <si>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</si>
  <si>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</si>
  <si>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</si>
  <si>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</si>
  <si>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</si>
  <si>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</si>
  <si>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</si>
  <si>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</si>
  <si>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</si>
  <si>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</si>
  <si>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</si>
  <si>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</si>
  <si>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</si>
  <si>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</si>
  <si>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</si>
  <si>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</si>
  <si>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</si>
  <si>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</si>
  <si>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</si>
  <si>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</si>
  <si>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</si>
  <si>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</si>
  <si>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</si>
  <si>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</si>
  <si>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</si>
  <si>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</si>
  <si>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</si>
  <si>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</si>
  <si>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</si>
  <si>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</si>
  <si>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</si>
  <si>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</si>
  <si>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</si>
  <si>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</si>
  <si>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</si>
  <si>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</si>
  <si>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</si>
  <si>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</si>
  <si>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</si>
  <si>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</si>
  <si>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</si>
  <si>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</si>
  <si>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</si>
  <si>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</si>
  <si>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</si>
  <si>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</si>
  <si>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</si>
  <si>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</si>
  <si>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</si>
  <si>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</si>
  <si>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</si>
  <si>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</si>
  <si>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</si>
  <si>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</si>
  <si>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</si>
  <si>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</si>
  <si>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</si>
  <si>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</si>
  <si>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</si>
  <si>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</si>
  <si>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</si>
  <si>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</si>
  <si>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</si>
  <si>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</si>
  <si>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</si>
  <si>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</si>
  <si>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</si>
  <si>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</si>
  <si>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</si>
  <si>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</si>
  <si>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</si>
  <si>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</si>
  <si>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</si>
  <si>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</si>
  <si>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</si>
  <si>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</si>
  <si>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</si>
  <si>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</si>
  <si>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</si>
  <si>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</si>
  <si>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</si>
  <si>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</si>
  <si>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</si>
  <si>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</si>
  <si>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</si>
  <si>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</si>
  <si>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</si>
  <si>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</si>
  <si>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</si>
  <si>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</si>
  <si>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</si>
  <si>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</si>
  <si>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</si>
  <si>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</si>
  <si>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</si>
  <si>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</si>
  <si>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</si>
  <si>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</si>
  <si>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</si>
  <si>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</si>
  <si>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</si>
  <si>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</si>
  <si>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</si>
  <si>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</si>
  <si>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</si>
  <si>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</si>
  <si>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</si>
  <si>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</si>
  <si>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</si>
  <si>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</si>
  <si>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</si>
  <si>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</si>
  <si>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</si>
  <si>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</si>
  <si>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</si>
  <si>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</si>
  <si>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</si>
  <si>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</si>
  <si>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</si>
  <si>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</si>
  <si>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</si>
  <si>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</si>
  <si>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</si>
  <si>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</si>
  <si>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</si>
  <si>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</si>
  <si>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</si>
  <si>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</si>
  <si>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</si>
  <si>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</si>
  <si>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</si>
  <si>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</si>
  <si>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</si>
  <si>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</si>
  <si>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</si>
  <si>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</si>
  <si>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</si>
  <si>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</si>
  <si>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</si>
  <si>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</si>
  <si>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</si>
  <si>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</si>
  <si>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</si>
  <si>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</si>
  <si>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</si>
  <si>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</si>
  <si>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</si>
  <si>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</si>
  <si>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</si>
  <si>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</si>
  <si>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</si>
  <si>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</si>
  <si>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</si>
  <si>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</si>
  <si>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</si>
  <si>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</si>
  <si>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</si>
  <si>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</si>
  <si>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</si>
  <si>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</si>
  <si>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</si>
  <si>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</si>
  <si>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</si>
  <si>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</si>
  <si>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</si>
  <si>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</si>
  <si>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</si>
  <si>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</si>
  <si>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</si>
  <si>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</si>
  <si>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</si>
  <si>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</si>
  <si>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</si>
  <si>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</si>
  <si>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</si>
  <si>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</si>
  <si>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</si>
  <si>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</si>
  <si>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</si>
  <si>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</si>
  <si>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</si>
  <si>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</si>
  <si>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</si>
  <si>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</si>
  <si>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</si>
  <si>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</si>
  <si>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</si>
  <si>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</si>
  <si>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</si>
  <si>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</si>
  <si>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</si>
  <si>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</si>
  <si>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</si>
  <si>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</si>
  <si>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</si>
  <si>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</si>
  <si>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</si>
  <si>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</si>
  <si>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</si>
  <si>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</si>
  <si>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</si>
  <si>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</si>
  <si>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</si>
  <si>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</si>
  <si>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</si>
  <si>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</si>
  <si>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</si>
  <si>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</si>
  <si>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</si>
  <si>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</si>
  <si>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</si>
  <si>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</si>
  <si>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</si>
  <si>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</si>
  <si>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</si>
  <si>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</si>
  <si>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</si>
  <si>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</si>
  <si>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</si>
  <si>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</si>
  <si>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</si>
  <si>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</si>
  <si>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</si>
  <si>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</si>
  <si>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</si>
  <si>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</si>
  <si>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</si>
  <si>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</si>
  <si>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</si>
  <si>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</si>
  <si>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</si>
  <si>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</si>
  <si>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</si>
  <si>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</si>
  <si>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</si>
  <si>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</si>
  <si>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</si>
  <si>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</si>
  <si>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</si>
  <si>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</si>
  <si>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</si>
  <si>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</si>
  <si>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</si>
  <si>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</si>
  <si>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</si>
  <si>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</si>
  <si>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</si>
  <si>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</si>
  <si>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</si>
  <si>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</si>
  <si>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</si>
  <si>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</si>
  <si>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</si>
  <si>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</si>
  <si>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</si>
  <si>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</si>
  <si>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</si>
  <si>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</si>
  <si>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</si>
  <si>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</si>
  <si>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</si>
  <si>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</si>
  <si>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</si>
  <si>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</si>
  <si>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</si>
  <si>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</si>
  <si>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</si>
  <si>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</si>
  <si>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</si>
  <si>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</si>
  <si>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</si>
  <si>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</si>
  <si>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</si>
  <si>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</si>
  <si>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</si>
  <si>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</si>
  <si>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</si>
  <si>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</si>
  <si>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</si>
  <si>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</si>
  <si>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</si>
  <si>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</si>
  <si>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</si>
  <si>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</si>
  <si>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</si>
  <si>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</si>
  <si>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</si>
  <si>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</si>
  <si>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</si>
  <si>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</si>
  <si>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</si>
  <si>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</si>
  <si>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</si>
  <si>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</si>
  <si>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</si>
  <si>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</si>
  <si>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</si>
  <si>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</si>
  <si>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</si>
  <si>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</si>
  <si>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</si>
  <si>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</si>
  <si>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</si>
  <si>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</si>
  <si>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</si>
  <si>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</si>
  <si>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</si>
  <si>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</si>
  <si>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</si>
  <si>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</si>
  <si>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</si>
  <si>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</si>
  <si>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</si>
  <si>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</si>
  <si>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</si>
  <si>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</si>
  <si>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</si>
  <si>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</si>
  <si>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</si>
  <si>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</si>
  <si>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</si>
  <si>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</si>
  <si>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</si>
  <si>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</si>
  <si>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</si>
  <si>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</si>
  <si>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</si>
  <si>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</si>
  <si>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</si>
  <si>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</si>
  <si>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</si>
  <si>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</si>
  <si>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</si>
  <si>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</si>
  <si>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</si>
  <si>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</si>
  <si>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</si>
  <si>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</si>
  <si>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</si>
  <si>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</si>
  <si>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</si>
  <si>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</si>
  <si>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</si>
  <si>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</si>
  <si>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</si>
  <si>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</si>
  <si>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</si>
  <si>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</si>
  <si>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</si>
  <si>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</si>
  <si>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</si>
  <si>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</si>
  <si>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</si>
  <si>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</si>
  <si>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</si>
  <si>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</si>
  <si>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</si>
  <si>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</si>
  <si>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</si>
  <si>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</si>
  <si>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</si>
  <si>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</si>
  <si>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</si>
  <si>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</si>
  <si>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</si>
  <si>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</si>
  <si>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</si>
  <si>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</si>
  <si>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</si>
  <si>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</si>
  <si>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</si>
  <si>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</si>
  <si>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</si>
  <si>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</si>
  <si>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</si>
  <si>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</si>
  <si>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</si>
  <si>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</si>
  <si>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</si>
  <si>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</si>
  <si>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</si>
  <si>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</si>
  <si>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</si>
  <si>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</si>
  <si>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</si>
  <si>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</si>
  <si>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</si>
  <si>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</si>
  <si>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</si>
  <si>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</si>
  <si>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</si>
  <si>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</si>
  <si>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</si>
  <si>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</si>
  <si>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</si>
  <si>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</si>
  <si>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</si>
  <si>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</si>
  <si>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</si>
  <si>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</si>
  <si>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</si>
  <si>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</si>
  <si>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</si>
  <si>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</si>
  <si>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</si>
  <si>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</si>
  <si>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</si>
  <si>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</si>
  <si>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</si>
  <si>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</si>
  <si>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</si>
  <si>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</si>
  <si>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</si>
  <si>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</si>
  <si>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</si>
  <si>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</si>
  <si>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</si>
  <si>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</si>
  <si>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</si>
  <si>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</si>
  <si>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</si>
  <si>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</si>
  <si>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</si>
  <si>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</si>
  <si>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</si>
  <si>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</si>
  <si>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</si>
  <si>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</si>
  <si>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</si>
  <si>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</si>
  <si>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</si>
  <si>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</si>
  <si>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</si>
  <si>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</si>
  <si>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</si>
  <si>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</si>
  <si>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</si>
  <si>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</si>
  <si>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</si>
  <si>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</si>
  <si>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</si>
  <si>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</si>
  <si>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</si>
  <si>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</si>
  <si>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</si>
  <si>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</si>
  <si>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</si>
  <si>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</si>
  <si>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</si>
  <si>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</si>
  <si>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</si>
  <si>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</si>
  <si>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</si>
  <si>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</si>
  <si>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</si>
  <si>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</si>
  <si>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</si>
  <si>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</si>
  <si>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</si>
  <si>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</si>
  <si>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</si>
  <si>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</si>
  <si>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</si>
  <si>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</si>
  <si>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</si>
  <si>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</si>
  <si>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</si>
  <si>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</si>
  <si>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</si>
  <si>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</si>
  <si>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</si>
  <si>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</si>
  <si>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</si>
  <si>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</si>
  <si>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</si>
  <si>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</si>
  <si>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</si>
  <si>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</si>
  <si>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</si>
  <si>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</si>
  <si>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</si>
  <si>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</si>
  <si>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</si>
  <si>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</si>
  <si>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</si>
  <si>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</si>
  <si>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</si>
  <si>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</si>
  <si>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</si>
  <si>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</si>
  <si>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</si>
  <si>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</si>
  <si>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</si>
  <si>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</si>
  <si>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</si>
  <si>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</si>
  <si>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</si>
  <si>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</si>
  <si>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</si>
  <si>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</si>
  <si>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</si>
  <si>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</si>
  <si>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</si>
  <si>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</si>
  <si>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</si>
  <si>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</si>
  <si>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</si>
  <si>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</si>
  <si>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</si>
  <si>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</si>
  <si>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</si>
  <si>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</si>
  <si>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</si>
  <si>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</si>
  <si>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</si>
  <si>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</si>
  <si>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</si>
  <si>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</si>
  <si>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</si>
  <si>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</si>
  <si>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</si>
  <si>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</si>
  <si>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</si>
  <si>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</si>
  <si>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</si>
  <si>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</si>
  <si>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</si>
  <si>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</si>
  <si>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</si>
  <si>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</si>
  <si>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</si>
  <si>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</si>
  <si>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</si>
  <si>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</si>
  <si>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</si>
  <si>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</si>
  <si>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</si>
  <si>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</si>
  <si>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</si>
  <si>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</si>
  <si>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</si>
  <si>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</si>
  <si>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</si>
  <si>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</si>
  <si>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</si>
  <si>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</si>
  <si>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</si>
  <si>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</si>
  <si>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</si>
  <si>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</si>
  <si>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</si>
  <si>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</si>
  <si>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</si>
  <si>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</si>
  <si>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</si>
  <si>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</si>
  <si>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</si>
  <si>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</si>
  <si>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</si>
  <si>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</si>
  <si>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</si>
  <si>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</si>
  <si>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</si>
  <si>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</si>
  <si>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</si>
  <si>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</si>
  <si>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</si>
  <si>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</si>
  <si>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</si>
  <si>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</si>
  <si>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</si>
  <si>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</si>
  <si>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</si>
  <si>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</si>
  <si>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</si>
  <si>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</si>
  <si>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</si>
  <si>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</si>
  <si>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</si>
  <si>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</si>
  <si>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</si>
  <si>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</si>
  <si>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</si>
  <si>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</si>
  <si>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</si>
  <si>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</si>
  <si>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</si>
  <si>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</si>
  <si>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</si>
  <si>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</si>
  <si>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</si>
  <si>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</si>
  <si>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</si>
  <si>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</si>
  <si>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</si>
  <si>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</si>
  <si>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</si>
  <si>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</si>
  <si>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</si>
  <si>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</si>
  <si>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</si>
  <si>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</si>
  <si>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</si>
  <si>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</si>
  <si>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</si>
  <si>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</si>
  <si>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</si>
  <si>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</si>
  <si>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</si>
  <si>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</si>
  <si>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</si>
  <si>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</si>
  <si>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</si>
  <si>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</si>
  <si>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</si>
  <si>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</si>
  <si>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</si>
  <si>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</si>
  <si>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</si>
  <si>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</si>
  <si>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</si>
  <si>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</si>
  <si>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</si>
  <si>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</si>
  <si>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</si>
  <si>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</si>
  <si>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</si>
  <si>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</si>
  <si>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</si>
  <si>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</si>
  <si>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</si>
  <si>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</si>
  <si>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</si>
  <si>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</si>
  <si>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</si>
  <si>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</si>
  <si>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</si>
  <si>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</si>
  <si>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</si>
  <si>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</si>
  <si>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</si>
  <si>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</si>
  <si>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</si>
  <si>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</si>
  <si>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</si>
  <si>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</si>
  <si>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</si>
  <si>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</si>
  <si>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</si>
  <si>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</si>
  <si>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</si>
  <si>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</si>
  <si>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</si>
  <si>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</si>
  <si>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</si>
  <si>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</si>
  <si>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</si>
  <si>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</si>
  <si>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</si>
  <si>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</si>
  <si>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</si>
  <si>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</si>
  <si>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</si>
  <si>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</si>
  <si>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</si>
  <si>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</si>
  <si>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</si>
  <si>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</si>
  <si>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</si>
  <si>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</si>
  <si>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</si>
  <si>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</si>
  <si>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</si>
  <si>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</si>
  <si>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</si>
  <si>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</si>
  <si>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</si>
  <si>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</si>
  <si>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</si>
  <si>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</si>
  <si>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</si>
  <si>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</si>
  <si>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</si>
  <si>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</si>
  <si>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</si>
  <si>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</si>
  <si>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</si>
  <si>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</si>
  <si>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</si>
  <si>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</si>
  <si>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</si>
  <si>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</si>
  <si>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</si>
  <si>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</si>
  <si>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</si>
  <si>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</si>
  <si>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</si>
  <si>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</si>
  <si>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</si>
  <si>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</si>
  <si>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</si>
  <si>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</si>
  <si>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</si>
  <si>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</si>
  <si>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</si>
  <si>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</si>
  <si>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</si>
  <si>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</si>
  <si>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</si>
  <si>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</si>
  <si>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</si>
  <si>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</si>
  <si>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</si>
  <si>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</si>
  <si>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</si>
  <si>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</si>
  <si>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</si>
  <si>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</si>
  <si>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</si>
  <si>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</si>
  <si>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</si>
  <si>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</si>
  <si>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</si>
  <si>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</si>
  <si>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</si>
  <si>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</si>
  <si>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</si>
  <si>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</si>
  <si>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</si>
  <si>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</si>
  <si>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</si>
  <si>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</si>
  <si>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</si>
  <si>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</si>
  <si>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</si>
  <si>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</si>
  <si>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</si>
  <si>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</si>
  <si>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</si>
  <si>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</si>
  <si>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</si>
  <si>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</si>
  <si>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</si>
  <si>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</si>
  <si>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</si>
  <si>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</si>
  <si>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</si>
  <si>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</si>
  <si>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</si>
  <si>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</si>
  <si>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</si>
  <si>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</si>
  <si>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</si>
  <si>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</si>
  <si>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</si>
  <si>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</si>
  <si>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</si>
  <si>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</si>
  <si>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</si>
  <si>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</si>
  <si>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</si>
  <si>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</si>
  <si>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</si>
  <si>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</si>
  <si>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</si>
  <si>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</si>
  <si>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</si>
  <si>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</si>
  <si>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</si>
  <si>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</si>
  <si>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</si>
  <si>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</si>
  <si>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</si>
  <si>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</si>
  <si>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</si>
  <si>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</si>
  <si>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</si>
  <si>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</si>
  <si>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</si>
  <si>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</si>
  <si>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</si>
  <si>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</si>
  <si>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</si>
  <si>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</si>
  <si>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</si>
  <si>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</si>
  <si>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</si>
  <si>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</si>
  <si>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</si>
  <si>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</si>
  <si>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</si>
  <si>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</si>
  <si>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</si>
  <si>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</si>
  <si>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</si>
  <si>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</si>
  <si>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</si>
  <si>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</si>
  <si>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</si>
  <si>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</si>
  <si>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</si>
  <si>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</si>
  <si>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</si>
  <si>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</si>
  <si>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</si>
  <si>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</si>
  <si>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</si>
  <si>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</si>
  <si>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</si>
  <si>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</si>
  <si>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</si>
  <si>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</si>
  <si>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</si>
  <si>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</si>
  <si>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</si>
  <si>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</si>
  <si>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</si>
  <si>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</si>
  <si>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</si>
  <si>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</si>
  <si>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</si>
  <si>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</si>
  <si>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</si>
  <si>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</si>
  <si>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</si>
  <si>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</si>
  <si>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</si>
  <si>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</si>
  <si>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</si>
  <si>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</si>
  <si>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</si>
  <si>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</si>
  <si>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</si>
  <si>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</si>
  <si>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</si>
  <si>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</si>
  <si>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</si>
  <si>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</si>
  <si>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</si>
  <si>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</si>
  <si>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</si>
  <si>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</si>
  <si>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</si>
  <si>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</si>
  <si>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</si>
  <si>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</si>
  <si>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</si>
  <si>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</si>
  <si>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</si>
  <si>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</si>
  <si>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</si>
  <si>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</si>
  <si>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</si>
  <si>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</si>
  <si>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</si>
  <si>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</si>
  <si>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</si>
  <si>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</si>
  <si>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</si>
  <si>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</si>
  <si>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</si>
  <si>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</si>
  <si>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</si>
  <si>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</si>
  <si>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</si>
  <si>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</si>
  <si>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</si>
  <si>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</si>
  <si>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</si>
  <si>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</si>
  <si>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</si>
  <si>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</si>
  <si>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</si>
  <si>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</si>
  <si>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</si>
  <si>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</si>
  <si>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</si>
  <si>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</si>
  <si>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</si>
  <si>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</si>
  <si>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</si>
  <si>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</si>
  <si>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</si>
  <si>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</si>
  <si>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</si>
  <si>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</si>
  <si>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</si>
  <si>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</si>
  <si>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</si>
  <si>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</si>
  <si>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</si>
  <si>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</si>
  <si>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</si>
  <si>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</si>
  <si>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</si>
  <si>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</si>
  <si>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</si>
  <si>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</si>
  <si>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</si>
  <si>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</si>
  <si>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</si>
  <si>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</si>
  <si>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</si>
  <si>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</si>
  <si>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</si>
  <si>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</si>
  <si>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</si>
  <si>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</si>
  <si>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</si>
  <si>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</si>
  <si>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</si>
  <si>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</si>
  <si>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</si>
  <si>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</si>
  <si>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</si>
  <si>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</si>
  <si>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</si>
  <si>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</si>
  <si>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</si>
  <si>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</si>
  <si>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</si>
  <si>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</si>
  <si>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</si>
  <si>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</si>
  <si>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</si>
  <si>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</si>
  <si>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</si>
  <si>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</si>
  <si>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</si>
  <si>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</si>
  <si>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</si>
  <si>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</si>
  <si>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</si>
  <si>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</si>
  <si>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</si>
  <si>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</si>
  <si>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</si>
  <si>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</si>
  <si>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</si>
  <si>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</si>
  <si>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</si>
  <si>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</si>
  <si>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</si>
  <si>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</si>
  <si>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</si>
  <si>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</si>
  <si>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</si>
  <si>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</si>
  <si>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</si>
  <si>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</si>
  <si>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</si>
  <si>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</si>
  <si>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</si>
  <si>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</si>
  <si>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</si>
  <si>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</si>
  <si>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</si>
  <si>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</si>
  <si>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</si>
  <si>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</si>
  <si>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</si>
  <si>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</si>
  <si>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</si>
  <si>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</si>
  <si>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</si>
  <si>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</si>
  <si>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</si>
  <si>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</si>
  <si>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</si>
  <si>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</si>
  <si>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</si>
  <si>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</si>
  <si>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</si>
  <si>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</si>
  <si>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</si>
  <si>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</si>
  <si>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</si>
  <si>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</si>
  <si>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</si>
  <si>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</si>
  <si>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</si>
  <si>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</si>
  <si>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</si>
  <si>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</si>
  <si>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</si>
  <si>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</si>
  <si>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</si>
  <si>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</si>
  <si>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</si>
  <si>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</si>
  <si>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</si>
  <si>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</si>
  <si>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</si>
  <si>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</si>
  <si>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</si>
  <si>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</si>
  <si>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</si>
  <si>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</si>
  <si>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</si>
  <si>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</si>
  <si>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</si>
  <si>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</si>
  <si>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</si>
  <si>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</si>
  <si>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</si>
  <si>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</si>
  <si>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</si>
  <si>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</si>
  <si>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</si>
  <si>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</si>
  <si>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</si>
  <si>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</si>
  <si>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</si>
  <si>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</si>
  <si>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</si>
  <si>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</si>
  <si>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</si>
  <si>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</si>
  <si>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</si>
  <si>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</si>
  <si>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</si>
  <si>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</si>
  <si>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</si>
  <si>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</si>
  <si>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</si>
  <si>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</si>
  <si>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</si>
  <si>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</si>
  <si>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</si>
  <si>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</si>
  <si>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</si>
  <si>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</si>
  <si>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</si>
  <si>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</si>
  <si>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</si>
  <si>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</si>
  <si>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</si>
  <si>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</si>
  <si>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</si>
  <si>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</si>
  <si>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</si>
  <si>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</si>
  <si>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</si>
  <si>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</si>
  <si>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</si>
  <si>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</si>
  <si>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</si>
  <si>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</si>
  <si>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</si>
  <si>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</si>
  <si>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</si>
  <si>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</si>
  <si>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</si>
  <si>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</si>
  <si>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</si>
  <si>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</si>
  <si>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</si>
  <si>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</si>
  <si>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</si>
  <si>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</si>
  <si>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</si>
  <si>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</si>
  <si>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</si>
  <si>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</si>
  <si>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</si>
  <si>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</si>
  <si>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</si>
  <si>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</si>
  <si>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</si>
  <si>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</si>
  <si>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</si>
  <si>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</si>
  <si>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</si>
  <si>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</si>
  <si>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</si>
  <si>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</si>
  <si>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</si>
  <si>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</si>
  <si>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</si>
  <si>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</si>
  <si>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</si>
  <si>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</si>
  <si>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</si>
  <si>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</si>
  <si>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</si>
  <si>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</si>
  <si>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</si>
  <si>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</si>
  <si>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</si>
  <si>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</si>
  <si>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</si>
  <si>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</si>
  <si>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</si>
  <si>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</si>
  <si>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</si>
  <si>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</si>
  <si>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</si>
  <si>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</si>
  <si>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</si>
  <si>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</si>
  <si>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</si>
  <si>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</si>
  <si>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</si>
  <si>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</si>
  <si>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</si>
  <si>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</si>
  <si>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</si>
  <si>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</si>
  <si>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</si>
  <si>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</si>
  <si>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</si>
  <si>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</si>
  <si>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</si>
  <si>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</si>
  <si>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</si>
  <si>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</si>
  <si>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</si>
  <si>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</si>
  <si>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</si>
  <si>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</si>
  <si>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</si>
  <si>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</si>
  <si>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</si>
  <si>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</si>
  <si>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</si>
  <si>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</si>
  <si>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</si>
  <si>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</si>
  <si>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</si>
  <si>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</si>
  <si>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</si>
  <si>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</si>
  <si>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</si>
  <si>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</si>
  <si>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</si>
  <si>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</si>
  <si>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</si>
  <si>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</si>
  <si>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</si>
  <si>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</si>
  <si>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</si>
  <si>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</si>
  <si>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</si>
  <si>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</si>
  <si>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</si>
  <si>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</si>
  <si>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</si>
  <si>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</si>
  <si>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</si>
  <si>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</si>
  <si>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</si>
  <si>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</si>
  <si>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</si>
  <si>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</si>
  <si>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</si>
  <si>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</si>
  <si>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</si>
  <si>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</si>
  <si>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</si>
  <si>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</si>
  <si>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</si>
  <si>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</si>
  <si>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</si>
  <si>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</si>
  <si>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</si>
  <si>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</si>
  <si>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</si>
  <si>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</si>
  <si>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</si>
  <si>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</si>
  <si>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</si>
  <si>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</si>
  <si>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</si>
  <si>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</si>
  <si>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</si>
  <si>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</si>
  <si>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</si>
  <si>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</si>
  <si>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</si>
  <si>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</si>
  <si>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</si>
  <si>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</si>
  <si>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</si>
  <si>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</si>
  <si>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</si>
  <si>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</si>
  <si>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</si>
  <si>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</si>
  <si>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</si>
  <si>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</si>
  <si>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</si>
  <si>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</si>
  <si>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</si>
  <si>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</si>
  <si>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</si>
  <si>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</si>
  <si>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</si>
  <si>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</si>
  <si>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</si>
  <si>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</si>
  <si>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</si>
  <si>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</si>
  <si>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</si>
  <si>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</si>
  <si>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</si>
  <si>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</si>
  <si>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</si>
  <si>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</si>
  <si>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</si>
  <si>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</si>
  <si>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</si>
  <si>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</si>
  <si>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</si>
  <si>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</si>
  <si>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</si>
  <si>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</si>
  <si>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</si>
  <si>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</si>
  <si>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</si>
  <si>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</si>
  <si>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</si>
  <si>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</si>
  <si>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</si>
  <si>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</si>
  <si>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</si>
  <si>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</si>
  <si>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</si>
  <si>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</si>
  <si>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</si>
  <si>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</si>
  <si>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</si>
  <si>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</si>
  <si>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</si>
  <si>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</si>
  <si>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</si>
  <si>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</si>
  <si>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</si>
  <si>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</si>
  <si>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</si>
  <si>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</si>
  <si>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</si>
  <si>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</si>
  <si>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</si>
  <si>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</si>
  <si>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</si>
  <si>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</si>
  <si>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</si>
  <si>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</si>
  <si>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</si>
  <si>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</si>
  <si>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</si>
  <si>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</si>
  <si>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</si>
  <si>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</si>
  <si>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</si>
  <si>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</si>
  <si>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</si>
  <si>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</si>
  <si>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</si>
  <si>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</si>
  <si>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</si>
  <si>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</si>
  <si>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</si>
  <si>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</si>
  <si>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</si>
  <si>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</si>
  <si>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</si>
  <si>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</si>
  <si>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</si>
  <si>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</si>
  <si>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</si>
  <si>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</si>
  <si>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</si>
  <si>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</si>
  <si>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</si>
  <si>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</si>
  <si>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</si>
  <si>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</si>
  <si>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</si>
  <si>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</si>
  <si>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</si>
  <si>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</si>
  <si>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</si>
  <si>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</si>
  <si>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</si>
  <si>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</si>
  <si>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</si>
  <si>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</si>
  <si>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</si>
  <si>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</si>
  <si>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</si>
  <si>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</si>
  <si>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</si>
  <si>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</si>
  <si>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</si>
  <si>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</si>
  <si>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</si>
  <si>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</si>
  <si>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</si>
  <si>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</si>
  <si>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</si>
  <si>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</si>
  <si>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</si>
  <si>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</si>
  <si>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</si>
  <si>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</si>
  <si>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</si>
  <si>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</si>
  <si>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</si>
  <si>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</si>
  <si>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</si>
  <si>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</si>
  <si>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</si>
  <si>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</si>
  <si>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</si>
  <si>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</si>
  <si>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</si>
  <si>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</si>
  <si>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</si>
  <si>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</si>
  <si>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</si>
  <si>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</si>
  <si>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</si>
  <si>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</si>
  <si>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</si>
  <si>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</si>
  <si>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</si>
  <si>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</si>
  <si>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</si>
  <si>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</si>
  <si>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</si>
  <si>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</si>
  <si>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</si>
  <si>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</si>
  <si>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</si>
  <si>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</si>
  <si>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</si>
  <si>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</si>
  <si>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</si>
  <si>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</si>
  <si>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</si>
  <si>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</si>
  <si>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</si>
  <si>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</si>
  <si>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</si>
  <si>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</si>
  <si>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</si>
  <si>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</si>
  <si>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</si>
  <si>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</si>
  <si>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</si>
  <si>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</si>
  <si>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</si>
  <si>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</si>
  <si>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</si>
  <si>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</si>
  <si>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</si>
  <si>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</si>
  <si>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</si>
  <si>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</si>
  <si>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</si>
  <si>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</si>
  <si>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</si>
  <si>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</si>
  <si>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</si>
  <si>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</si>
  <si>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</si>
  <si>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</si>
  <si>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</si>
  <si>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</si>
  <si>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</si>
  <si>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</si>
  <si>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</si>
  <si>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</si>
  <si>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</si>
  <si>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</si>
  <si>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</si>
  <si>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</si>
  <si>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</si>
  <si>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</si>
  <si>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</si>
  <si>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</si>
  <si>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</si>
  <si>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</si>
  <si>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</si>
  <si>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</si>
  <si>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</si>
  <si>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</si>
  <si>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</si>
  <si>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</si>
  <si>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</si>
  <si>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</si>
  <si>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</si>
  <si>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</si>
  <si>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</si>
  <si>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</si>
  <si>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</si>
  <si>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</si>
  <si>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</si>
  <si>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</si>
  <si>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</si>
  <si>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</si>
  <si>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</si>
  <si>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</si>
  <si>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</si>
  <si>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</si>
  <si>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</si>
  <si>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</si>
  <si>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</si>
  <si>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</si>
  <si>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</si>
  <si>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</si>
  <si>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</si>
  <si>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</si>
  <si>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</si>
  <si>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</si>
  <si>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</si>
  <si>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</si>
  <si>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</si>
  <si>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</si>
  <si>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</si>
  <si>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</si>
  <si>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</si>
  <si>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</si>
  <si>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</si>
  <si>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</si>
  <si>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</si>
  <si>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</si>
  <si>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</si>
  <si>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</si>
  <si>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</si>
  <si>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</si>
  <si>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</si>
  <si>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</si>
  <si>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</si>
  <si>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</si>
  <si>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</si>
  <si>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</si>
  <si>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</si>
  <si>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</si>
  <si>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</si>
  <si>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</si>
  <si>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</si>
  <si>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</si>
  <si>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</si>
  <si>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</si>
  <si>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</si>
  <si>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</si>
  <si>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</si>
  <si>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</si>
  <si>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</si>
  <si>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</si>
  <si>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</si>
  <si>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</si>
  <si>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</si>
  <si>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</si>
  <si>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</si>
  <si>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</si>
  <si>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</si>
  <si>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</si>
  <si>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</si>
  <si>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</si>
  <si>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</si>
  <si>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</si>
  <si>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</si>
  <si>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</si>
  <si>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</si>
  <si>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</si>
  <si>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</si>
  <si>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</si>
  <si>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</si>
  <si>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</si>
  <si>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</si>
  <si>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</si>
  <si>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</si>
  <si>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</si>
  <si>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</si>
  <si>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</si>
  <si>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</si>
  <si>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</si>
  <si>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</si>
  <si>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</si>
  <si>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</si>
  <si>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</si>
  <si>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</si>
  <si>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</si>
  <si>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</si>
  <si>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</si>
  <si>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</si>
  <si>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</si>
  <si>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</si>
  <si>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</si>
  <si>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</si>
  <si>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</si>
  <si>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</si>
  <si>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</si>
  <si>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</si>
  <si>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</si>
  <si>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</si>
  <si>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</si>
  <si>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</si>
  <si>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</si>
  <si>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</si>
  <si>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</si>
  <si>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</si>
  <si>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</si>
  <si>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</si>
  <si>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</si>
  <si>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</si>
  <si>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</si>
  <si>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</si>
  <si>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</si>
  <si>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</si>
  <si>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</si>
  <si>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</si>
  <si>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</si>
  <si>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</si>
  <si>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</si>
  <si>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</si>
  <si>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</si>
  <si>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</si>
  <si>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</si>
  <si>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</si>
  <si>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</si>
  <si>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</si>
  <si>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</si>
  <si>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</si>
  <si>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</si>
  <si>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</si>
  <si>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</si>
  <si>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</si>
  <si>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</si>
  <si>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</si>
  <si>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</si>
  <si>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</si>
  <si>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</si>
  <si>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</si>
  <si>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</si>
  <si>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</si>
  <si>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</si>
  <si>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</si>
  <si>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</si>
  <si>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</si>
  <si>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</si>
  <si>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</si>
  <si>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</si>
  <si>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</si>
  <si>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</si>
  <si>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</si>
  <si>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</si>
  <si>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</si>
  <si>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</si>
  <si>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</si>
  <si>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</si>
  <si>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</si>
  <si>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</si>
  <si>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</si>
  <si>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</si>
  <si>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</si>
  <si>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</si>
  <si>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</si>
  <si>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</si>
  <si>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</si>
  <si>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</si>
  <si>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</si>
  <si>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</si>
  <si>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</si>
  <si>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</si>
  <si>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</si>
  <si>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</si>
  <si>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</si>
  <si>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</si>
  <si>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</si>
  <si>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</si>
  <si>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</si>
  <si>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</si>
  <si>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</si>
  <si>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</si>
  <si>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</si>
  <si>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</si>
  <si>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</si>
  <si>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</si>
  <si>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</si>
  <si>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</si>
  <si>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</si>
  <si>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</si>
  <si>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</si>
  <si>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</si>
  <si>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</si>
  <si>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</si>
  <si>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</si>
  <si>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</si>
  <si>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</si>
  <si>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</si>
  <si>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</si>
  <si>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</si>
  <si>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</si>
  <si>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</si>
  <si>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</si>
  <si>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</si>
  <si>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</si>
  <si>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</si>
  <si>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</si>
  <si>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</si>
  <si>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</si>
  <si>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</si>
  <si>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</si>
  <si>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</si>
  <si>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</si>
  <si>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</si>
  <si>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</si>
  <si>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</si>
  <si>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</si>
  <si>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</si>
  <si>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</si>
  <si>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</si>
  <si>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</si>
  <si>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</si>
  <si>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</si>
  <si>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</si>
  <si>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</si>
  <si>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</si>
  <si>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</si>
  <si>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</si>
  <si>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</si>
  <si>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</si>
  <si>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</si>
  <si>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</si>
  <si>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</si>
  <si>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</si>
  <si>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</si>
  <si>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</si>
  <si>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</si>
  <si>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</si>
  <si>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</si>
  <si>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</si>
  <si>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</si>
  <si>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</si>
  <si>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</si>
  <si>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</si>
  <si>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</si>
  <si>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</si>
  <si>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</si>
  <si>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</si>
  <si>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</si>
  <si>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</si>
  <si>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</si>
  <si>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</si>
  <si>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</si>
  <si>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</si>
  <si>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</si>
  <si>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</si>
  <si>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</si>
  <si>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</si>
  <si>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</si>
  <si>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</si>
  <si>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</si>
  <si>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</si>
  <si>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</si>
  <si>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</si>
  <si>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</si>
  <si>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</si>
  <si>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</si>
  <si>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</si>
  <si>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</si>
  <si>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</si>
  <si>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</si>
  <si>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</si>
  <si>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</si>
  <si>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</si>
  <si>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</si>
  <si>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</si>
  <si>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</si>
  <si>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</si>
  <si>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</si>
  <si>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</si>
  <si>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</si>
  <si>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</si>
  <si>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</si>
  <si>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</si>
  <si>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</si>
  <si>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</si>
  <si>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</si>
  <si>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</si>
  <si>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</si>
  <si>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</si>
  <si>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</si>
  <si>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</si>
  <si>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</si>
  <si>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</si>
  <si>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</si>
  <si>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</si>
  <si>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</si>
  <si>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</si>
  <si>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</si>
  <si>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</si>
  <si>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</si>
  <si>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</si>
  <si>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</si>
  <si>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</si>
  <si>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</si>
  <si>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</si>
  <si>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</si>
  <si>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</si>
  <si>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</si>
  <si>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</si>
  <si>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</si>
  <si>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</si>
  <si>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</si>
  <si>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</si>
  <si>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</si>
  <si>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</si>
  <si>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</si>
  <si>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</si>
  <si>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</si>
  <si>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</si>
  <si>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</si>
  <si>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</si>
  <si>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</si>
  <si>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</si>
  <si>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</si>
  <si>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</si>
  <si>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</si>
  <si>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</si>
  <si>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</si>
  <si>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</si>
  <si>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</si>
  <si>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</si>
  <si>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</si>
  <si>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</si>
  <si>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</si>
  <si>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</si>
  <si>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</si>
  <si>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</si>
  <si>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</si>
  <si>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</si>
  <si>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</si>
  <si>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</si>
  <si>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</si>
  <si>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</si>
  <si>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</si>
  <si>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</si>
  <si>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</si>
  <si>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</si>
  <si>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</si>
  <si>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</si>
  <si>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</si>
  <si>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</si>
  <si>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</si>
  <si>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</si>
  <si>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</si>
  <si>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</si>
  <si>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</si>
  <si>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</si>
  <si>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</si>
  <si>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</si>
  <si>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</si>
  <si>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</si>
  <si>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</si>
  <si>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</si>
  <si>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</si>
  <si>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</si>
  <si>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</si>
  <si>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</si>
  <si>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</si>
  <si>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</si>
  <si>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</si>
  <si>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</si>
  <si>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</si>
  <si>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</si>
  <si>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</si>
  <si>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</si>
  <si>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</si>
  <si>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</si>
  <si>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</si>
  <si>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</si>
  <si>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</si>
  <si>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</si>
  <si>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</si>
  <si>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</si>
  <si>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</si>
  <si>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</si>
  <si>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</si>
  <si>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</si>
  <si>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</si>
  <si>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</si>
  <si>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</si>
  <si>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</si>
  <si>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</si>
  <si>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</si>
  <si>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</si>
  <si>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</si>
  <si>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</si>
  <si>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</si>
  <si>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</si>
  <si>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</si>
  <si>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</si>
  <si>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</si>
  <si>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</si>
  <si>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</si>
  <si>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</si>
  <si>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</si>
  <si>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</si>
  <si>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</si>
  <si>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</si>
  <si>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</si>
  <si>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</si>
  <si>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</si>
  <si>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</si>
  <si>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</si>
  <si>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</si>
  <si>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</si>
  <si>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</si>
  <si>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</si>
  <si>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</si>
  <si>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</si>
  <si>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</si>
  <si>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</si>
  <si>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</si>
  <si>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</si>
  <si>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</si>
  <si>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</si>
  <si>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</si>
  <si>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</si>
  <si>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</si>
  <si>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</si>
  <si>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</si>
  <si>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</si>
  <si>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</si>
  <si>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</si>
  <si>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</si>
  <si>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</si>
  <si>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</si>
  <si>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</si>
  <si>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</si>
  <si>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</si>
  <si>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</si>
  <si>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</si>
  <si>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</si>
  <si>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</si>
  <si>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</si>
  <si>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</si>
  <si>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</si>
  <si>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</si>
  <si>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</si>
  <si>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</si>
  <si>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</si>
  <si>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</si>
  <si>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</si>
  <si>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</si>
  <si>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</si>
  <si>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</si>
  <si>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</si>
  <si>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</si>
  <si>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</si>
  <si>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</si>
  <si>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</si>
  <si>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</si>
  <si>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</si>
  <si>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</si>
  <si>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</si>
  <si>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</si>
  <si>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</si>
  <si>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</si>
  <si>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</si>
  <si>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</si>
  <si>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</si>
  <si>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</si>
  <si>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</si>
  <si>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</si>
  <si>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</si>
  <si>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</si>
  <si>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</si>
  <si>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</si>
  <si>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</si>
  <si>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</si>
  <si>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</si>
  <si>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</si>
  <si>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</si>
  <si>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</si>
  <si>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</si>
  <si>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</si>
  <si>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</si>
  <si>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</si>
  <si>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</si>
  <si>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</si>
  <si>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</si>
  <si>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</si>
  <si>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</si>
  <si>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</si>
  <si>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</si>
  <si>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</si>
  <si>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</si>
  <si>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</si>
  <si>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</si>
  <si>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</si>
  <si>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</si>
  <si>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</si>
  <si>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</si>
  <si>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</si>
  <si>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</si>
  <si>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</si>
  <si>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</si>
  <si>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</si>
  <si>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</si>
  <si>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</si>
  <si>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</si>
  <si>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</si>
  <si>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</si>
  <si>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</si>
  <si>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</si>
  <si>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</si>
  <si>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</si>
  <si>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</si>
  <si>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</si>
  <si>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</si>
  <si>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</si>
  <si>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</si>
  <si>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</si>
  <si>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</si>
  <si>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</si>
  <si>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</si>
  <si>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</si>
  <si>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</si>
  <si>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</si>
  <si>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</si>
  <si>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</si>
  <si>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</si>
  <si>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</si>
  <si>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</si>
  <si>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</si>
  <si>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</si>
  <si>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</si>
  <si>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</si>
  <si>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</si>
  <si>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</si>
  <si>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</si>
  <si>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</si>
  <si>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</si>
  <si>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</si>
  <si>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</si>
  <si>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</si>
  <si>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</si>
  <si>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</si>
  <si>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</si>
  <si>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</si>
  <si>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</si>
  <si>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</si>
  <si>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</si>
  <si>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</si>
  <si>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</si>
  <si>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</si>
  <si>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</si>
  <si>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</si>
  <si>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</si>
  <si>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</si>
  <si>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</si>
  <si>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</si>
  <si>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</si>
  <si>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</si>
  <si>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</si>
  <si>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</si>
  <si>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</si>
  <si>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</si>
  <si>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</si>
  <si>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</si>
  <si>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</si>
  <si>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</si>
  <si>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</si>
  <si>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</si>
  <si>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</si>
  <si>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</si>
  <si>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</si>
  <si>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</si>
  <si>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</si>
  <si>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</si>
  <si>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</si>
  <si>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</si>
  <si>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</si>
  <si>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</si>
  <si>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</si>
  <si>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</si>
  <si>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</si>
  <si>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</si>
  <si>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</si>
  <si>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</si>
  <si>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</si>
  <si>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</si>
  <si>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</si>
  <si>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</si>
  <si>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</si>
  <si>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</si>
  <si>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</si>
  <si>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</si>
  <si>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</si>
  <si>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</si>
  <si>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</si>
  <si>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</si>
  <si>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</si>
  <si>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</si>
  <si>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</si>
  <si>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</si>
  <si>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</si>
  <si>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</si>
  <si>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</si>
  <si>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</si>
  <si>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</si>
  <si>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</si>
  <si>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</si>
  <si>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</si>
  <si>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</si>
  <si>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</si>
  <si>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</si>
  <si>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</si>
  <si>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</si>
  <si>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</si>
  <si>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</si>
  <si>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</si>
  <si>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</si>
  <si>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</si>
  <si>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</si>
  <si>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</si>
  <si>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</si>
  <si>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</si>
  <si>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</si>
  <si>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</si>
  <si>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</si>
  <si>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</si>
  <si>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</si>
  <si>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</si>
  <si>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</si>
  <si>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</si>
  <si>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</si>
  <si>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</si>
  <si>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</si>
  <si>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</si>
  <si>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</si>
  <si>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</si>
  <si>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</si>
  <si>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</si>
  <si>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</si>
  <si>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</si>
  <si>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</si>
  <si>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</si>
  <si>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</si>
  <si>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</si>
  <si>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</si>
  <si>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</si>
  <si>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</si>
  <si>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</si>
  <si>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</si>
  <si>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</si>
  <si>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</si>
  <si>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</si>
  <si>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</si>
  <si>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</si>
  <si>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</si>
  <si>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</si>
  <si>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</si>
  <si>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</si>
  <si>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</si>
  <si>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</si>
  <si>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</si>
  <si>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</si>
  <si>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</si>
  <si>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</si>
  <si>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</si>
  <si>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</si>
  <si>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</si>
  <si>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</si>
  <si>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</si>
  <si>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</si>
  <si>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</si>
  <si>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</si>
  <si>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</si>
  <si>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</si>
  <si>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</si>
  <si>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</si>
  <si>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</si>
  <si>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</si>
  <si>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</si>
  <si>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</si>
  <si>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</si>
  <si>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</si>
  <si>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</si>
  <si>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</si>
  <si>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</si>
  <si>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</si>
  <si>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</si>
  <si>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</si>
  <si>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</si>
  <si>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</si>
  <si>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</si>
  <si>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</si>
  <si>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</si>
  <si>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</si>
  <si>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</si>
  <si>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</si>
  <si>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</si>
  <si>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</si>
  <si>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</si>
  <si>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</si>
  <si>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</si>
  <si>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</si>
  <si>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</si>
  <si>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</si>
  <si>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</si>
  <si>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</si>
  <si>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</si>
  <si>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</si>
  <si>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</si>
  <si>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</si>
  <si>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</si>
  <si>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</si>
  <si>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</si>
  <si>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</si>
  <si>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</si>
  <si>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</si>
  <si>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</si>
  <si>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</si>
  <si>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</si>
  <si>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</si>
  <si>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</si>
  <si>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</si>
  <si>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</si>
  <si>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</si>
  <si>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</si>
  <si>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</si>
  <si>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</si>
  <si>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</si>
  <si>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</si>
  <si>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</si>
  <si>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</si>
  <si>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</si>
  <si>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</si>
  <si>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</si>
  <si>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</si>
  <si>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</si>
  <si>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</si>
  <si>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</si>
  <si>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</si>
  <si>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</si>
  <si>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</si>
  <si>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</si>
  <si>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</si>
  <si>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</si>
  <si>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</si>
  <si>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</si>
  <si>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</si>
  <si>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</si>
  <si>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</si>
  <si>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</si>
  <si>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</si>
  <si>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</si>
  <si>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</si>
  <si>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</si>
  <si>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</si>
  <si>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</si>
  <si>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</si>
  <si>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</si>
  <si>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</si>
  <si>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</si>
  <si>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</si>
  <si>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</si>
  <si>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</si>
  <si>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</si>
  <si>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</si>
  <si>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</si>
  <si>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</si>
  <si>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</si>
  <si>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</si>
  <si>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</si>
  <si>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</si>
  <si>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</si>
  <si>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</si>
  <si>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</si>
  <si>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</si>
  <si>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</si>
  <si>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</si>
  <si>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</si>
  <si>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</si>
  <si>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</si>
  <si>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</si>
  <si>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</si>
  <si>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</si>
  <si>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</si>
  <si>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</si>
  <si>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</si>
  <si>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</si>
  <si>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</si>
  <si>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</si>
  <si>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</si>
  <si>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</si>
  <si>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</si>
  <si>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</si>
  <si>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</si>
  <si>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</si>
  <si>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</si>
  <si>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</si>
  <si>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</si>
  <si>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</si>
  <si>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</si>
  <si>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</si>
  <si>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</si>
  <si>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</si>
  <si>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</si>
  <si>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</si>
  <si>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</si>
  <si>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</si>
  <si>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</si>
  <si>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</si>
  <si>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</si>
  <si>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</si>
  <si>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</si>
  <si>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</si>
  <si>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</si>
  <si>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</si>
  <si>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</si>
  <si>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</si>
  <si>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</si>
  <si>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</si>
  <si>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</si>
  <si>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</si>
  <si>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</si>
  <si>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</si>
  <si>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</si>
  <si>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</si>
  <si>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</si>
  <si>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</si>
  <si>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</si>
  <si>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</si>
  <si>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</si>
  <si>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</si>
  <si>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</si>
  <si>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</si>
  <si>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</si>
  <si>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</si>
  <si>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</si>
  <si>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</si>
  <si>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</si>
  <si>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</si>
  <si>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</si>
  <si>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</si>
  <si>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</si>
  <si>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</si>
  <si>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</si>
  <si>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</si>
  <si>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</si>
  <si>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</si>
  <si>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</si>
  <si>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</si>
  <si>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</si>
  <si>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</si>
  <si>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</si>
  <si>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</si>
  <si>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</si>
  <si>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</si>
  <si>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</si>
  <si>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</si>
  <si>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</si>
  <si>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</si>
  <si>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</si>
  <si>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</si>
  <si>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</si>
  <si>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</si>
  <si>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</si>
  <si>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</si>
  <si>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</si>
  <si>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</si>
  <si>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</si>
  <si>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</si>
  <si>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</si>
  <si>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</si>
  <si>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</si>
  <si>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</si>
  <si>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</si>
  <si>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</si>
  <si>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</si>
  <si>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</si>
  <si>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</si>
  <si>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</si>
  <si>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</si>
  <si>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</si>
  <si>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</si>
  <si>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</si>
  <si>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</si>
  <si>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</si>
  <si>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</si>
  <si>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</si>
  <si>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</si>
  <si>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</si>
  <si>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</si>
  <si>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</si>
  <si>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</si>
  <si>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</si>
  <si>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</si>
  <si>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</si>
  <si>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</si>
  <si>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</si>
  <si>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</si>
  <si>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</si>
  <si>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</si>
  <si>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</si>
  <si>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</si>
  <si>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</si>
  <si>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</si>
  <si>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</si>
  <si>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</si>
  <si>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</si>
  <si>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</si>
  <si>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</si>
  <si>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</si>
  <si>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</si>
  <si>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</si>
  <si>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</si>
  <si>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</si>
  <si>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</si>
  <si>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</si>
  <si>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</si>
  <si>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</si>
  <si>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</si>
  <si>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</si>
  <si>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</si>
  <si>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</si>
  <si>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</si>
  <si>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</si>
  <si>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</si>
  <si>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</si>
  <si>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</si>
  <si>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</si>
  <si>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</si>
  <si>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</si>
  <si>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</si>
  <si>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</si>
  <si>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</si>
  <si>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</si>
  <si>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</si>
  <si>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</si>
  <si>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</si>
  <si>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</si>
  <si>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</si>
  <si>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</si>
  <si>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</si>
  <si>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</si>
  <si>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</si>
  <si>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</si>
  <si>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</si>
  <si>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</si>
  <si>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</si>
  <si>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</si>
  <si>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</si>
  <si>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</si>
  <si>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</si>
  <si>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</si>
  <si>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</si>
  <si>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</si>
  <si>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</si>
  <si>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</si>
  <si>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</si>
  <si>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</si>
  <si>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</si>
  <si>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</si>
  <si>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</si>
  <si>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</si>
  <si>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</si>
  <si>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</si>
  <si>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</si>
  <si>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</si>
  <si>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</si>
  <si>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</si>
  <si>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</si>
  <si>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</si>
  <si>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</si>
  <si>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</si>
  <si>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</si>
  <si>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</si>
  <si>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</si>
  <si>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</si>
  <si>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</si>
  <si>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</si>
  <si>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</si>
  <si>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</si>
  <si>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</si>
  <si>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</si>
  <si>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</si>
  <si>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</si>
  <si>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</si>
  <si>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</si>
  <si>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</si>
  <si>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</si>
  <si>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</si>
  <si>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</si>
  <si>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</si>
  <si>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</si>
  <si>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</si>
  <si>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</si>
  <si>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</si>
  <si>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</si>
  <si>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</si>
  <si>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</si>
  <si>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</si>
  <si>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</si>
  <si>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</si>
  <si>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</si>
  <si>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</si>
  <si>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</si>
  <si>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</si>
  <si>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</si>
  <si>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</si>
  <si>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</si>
  <si>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</si>
  <si>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</si>
  <si>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</si>
  <si>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</si>
  <si>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</si>
  <si>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</si>
  <si>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</si>
  <si>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</si>
  <si>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</si>
  <si>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</si>
  <si>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</si>
  <si>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</si>
  <si>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</si>
  <si>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</si>
  <si>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</si>
  <si>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</si>
  <si>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</si>
  <si>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</si>
  <si>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</si>
  <si>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</si>
  <si>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</si>
  <si>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</si>
  <si>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</si>
  <si>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</si>
  <si>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</si>
  <si>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</si>
  <si>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</si>
  <si>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</si>
  <si>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</si>
  <si>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</si>
  <si>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</si>
  <si>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</si>
  <si>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</si>
  <si>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</si>
  <si>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</si>
  <si>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</si>
  <si>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</si>
  <si>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</si>
  <si>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</si>
  <si>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</si>
  <si>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</si>
  <si>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</si>
  <si>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</si>
  <si>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</si>
  <si>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</si>
  <si>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</si>
  <si>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</si>
  <si>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</si>
  <si>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</si>
  <si>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</si>
  <si>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</si>
  <si>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</si>
  <si>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</si>
  <si>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</si>
  <si>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</si>
  <si>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</si>
  <si>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</si>
  <si>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</si>
  <si>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</si>
  <si>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</si>
  <si>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</si>
  <si>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</si>
  <si>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</si>
  <si>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</si>
  <si>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</si>
  <si>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</si>
  <si>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</si>
  <si>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</si>
  <si>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</si>
  <si>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</si>
  <si>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</si>
  <si>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</si>
  <si>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</si>
  <si>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</si>
  <si>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</si>
  <si>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</si>
  <si>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</si>
  <si>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</si>
  <si>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</si>
  <si>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</si>
  <si>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</si>
  <si>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</si>
  <si>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</si>
  <si>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</si>
  <si>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</si>
  <si>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</si>
  <si>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</si>
  <si>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</si>
  <si>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</si>
  <si>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</si>
  <si>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</si>
  <si>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</si>
  <si>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</si>
  <si>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</si>
  <si>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</si>
  <si>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</si>
  <si>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</si>
  <si>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</si>
  <si>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</si>
  <si>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</si>
  <si>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</si>
  <si>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</si>
  <si>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</si>
  <si>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</si>
  <si>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</si>
  <si>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</si>
  <si>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</si>
  <si>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</si>
  <si>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</si>
  <si>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</si>
  <si>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</si>
  <si>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</si>
  <si>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</si>
  <si>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</si>
  <si>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</si>
  <si>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</si>
  <si>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</si>
  <si>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</si>
  <si>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</si>
  <si>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</si>
  <si>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</si>
  <si>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</si>
  <si>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</si>
  <si>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</si>
  <si>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</si>
  <si>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</si>
  <si>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</si>
  <si>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</si>
  <si>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</si>
  <si>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</si>
  <si>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</si>
  <si>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</si>
  <si>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</si>
  <si>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</si>
  <si>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</si>
  <si>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</si>
  <si>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</si>
  <si>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</si>
  <si>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</si>
  <si>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</si>
  <si>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</si>
  <si>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</si>
  <si>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</si>
  <si>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</si>
  <si>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</si>
  <si>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</si>
  <si>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</si>
  <si>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</si>
  <si>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</si>
  <si>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</si>
  <si>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</si>
  <si>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</si>
  <si>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</si>
  <si>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</si>
  <si>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</si>
  <si>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</si>
  <si>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</si>
  <si>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</si>
  <si>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</si>
  <si>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</si>
  <si>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</si>
  <si>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</si>
  <si>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</si>
  <si>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</si>
  <si>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</si>
  <si>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</si>
  <si>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</si>
  <si>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</si>
  <si>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</si>
  <si>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</si>
  <si>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</si>
  <si>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</si>
  <si>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</si>
  <si>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</si>
  <si>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</si>
  <si>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</si>
  <si>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</si>
  <si>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</si>
  <si>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</si>
  <si>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</si>
  <si>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</si>
  <si>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</si>
  <si>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</si>
  <si>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</si>
  <si>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</si>
  <si>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</si>
  <si>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</si>
  <si>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</si>
  <si>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</si>
  <si>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</si>
  <si>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</si>
  <si>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</si>
  <si>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</si>
  <si>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</si>
  <si>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</si>
  <si>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</si>
  <si>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</si>
  <si>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</si>
  <si>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</si>
  <si>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</si>
  <si>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</si>
  <si>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</si>
  <si>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</si>
  <si>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</si>
  <si>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</si>
  <si>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</si>
  <si>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</si>
  <si>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</si>
  <si>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</si>
  <si>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</si>
  <si>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</si>
  <si>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</si>
  <si>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</si>
  <si>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</si>
  <si>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</si>
  <si>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</si>
  <si>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</si>
  <si>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</si>
  <si>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</si>
  <si>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</si>
  <si>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</si>
  <si>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</si>
  <si>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</si>
  <si>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</si>
  <si>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</si>
  <si>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</si>
  <si>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</si>
  <si>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</si>
  <si>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</si>
  <si>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</si>
  <si>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</si>
  <si>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</si>
  <si>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</si>
  <si>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</si>
  <si>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</si>
  <si>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</si>
  <si>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</si>
  <si>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</si>
  <si>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</si>
  <si>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</si>
  <si>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</si>
  <si>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</si>
  <si>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</si>
  <si>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</si>
  <si>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</si>
  <si>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</si>
  <si>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</si>
  <si>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</si>
  <si>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</si>
  <si>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</si>
  <si>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</si>
  <si>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</si>
  <si>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</si>
  <si>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</si>
  <si>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</si>
  <si>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</si>
  <si>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</si>
  <si>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</si>
  <si>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</si>
  <si>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</si>
  <si>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</si>
  <si>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</si>
  <si>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</si>
  <si>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</si>
  <si>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</si>
  <si>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</si>
  <si>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</si>
  <si>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</si>
  <si>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</si>
  <si>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</si>
  <si>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</si>
  <si>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</si>
  <si>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</si>
  <si>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</si>
  <si>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</si>
  <si>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</si>
  <si>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</si>
  <si>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</si>
  <si>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</si>
  <si>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</si>
  <si>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</si>
  <si>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</si>
  <si>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</si>
  <si>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</si>
  <si>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</si>
  <si>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</si>
  <si>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</si>
  <si>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</si>
  <si>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</si>
  <si>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</si>
  <si>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</si>
  <si>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</si>
  <si>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</si>
  <si>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</si>
  <si>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</si>
  <si>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</si>
  <si>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</si>
  <si>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</si>
  <si>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</si>
  <si>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</si>
  <si>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</si>
  <si>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</si>
  <si>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</si>
  <si>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</si>
  <si>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</si>
  <si>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</si>
  <si>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</si>
  <si>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</si>
  <si>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</si>
  <si>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</si>
  <si>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</si>
  <si>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</si>
  <si>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</si>
  <si>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</si>
  <si>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</si>
  <si>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</si>
  <si>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</si>
  <si>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</si>
  <si>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</si>
  <si>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</si>
  <si>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</si>
  <si>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</si>
  <si>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</si>
  <si>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</si>
  <si>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</si>
  <si>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</si>
  <si>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</si>
  <si>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</si>
  <si>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</si>
  <si>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</si>
  <si>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</si>
  <si>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</si>
  <si>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</si>
  <si>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</si>
  <si>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</si>
  <si>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</si>
  <si>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</si>
  <si>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</si>
  <si>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</si>
  <si>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</si>
  <si>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</si>
  <si>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</si>
  <si>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</si>
  <si>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</si>
  <si>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</si>
  <si>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</si>
  <si>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</si>
  <si>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</si>
  <si>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</si>
  <si>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</si>
  <si>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</si>
  <si>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</si>
  <si>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</si>
  <si>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</si>
  <si>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</si>
  <si>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</si>
  <si>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</si>
  <si>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</si>
  <si>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</si>
  <si>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</si>
  <si>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</si>
  <si>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</si>
  <si>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</si>
  <si>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</si>
  <si>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</si>
  <si>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</si>
  <si>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</si>
  <si>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</si>
  <si>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</si>
  <si>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</si>
  <si>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</si>
  <si>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</si>
  <si>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</si>
  <si>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</si>
  <si>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</si>
  <si>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</si>
  <si>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</si>
  <si>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</si>
  <si>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</si>
  <si>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</si>
  <si>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</si>
  <si>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</si>
  <si>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</si>
  <si>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</si>
  <si>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</si>
  <si>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</si>
  <si>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</si>
  <si>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</si>
  <si>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</si>
  <si>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</si>
  <si>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</si>
  <si>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</si>
  <si>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</si>
  <si>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</si>
  <si>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</si>
  <si>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</si>
  <si>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</si>
  <si>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</si>
  <si>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</si>
  <si>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</si>
  <si>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</si>
  <si>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</si>
  <si>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</si>
  <si>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</si>
  <si>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</si>
  <si>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</si>
  <si>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</si>
  <si>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</si>
  <si>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</si>
  <si>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</si>
  <si>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</si>
  <si>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</si>
  <si>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</si>
  <si>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</si>
  <si>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</si>
  <si>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</si>
  <si>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</si>
  <si>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</si>
  <si>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</si>
  <si>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</si>
  <si>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</si>
  <si>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</si>
  <si>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</si>
  <si>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</si>
  <si>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</si>
  <si>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</si>
  <si>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</si>
  <si>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</si>
  <si>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</si>
  <si>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</si>
  <si>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</si>
  <si>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</si>
  <si>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</si>
  <si>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</si>
  <si>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</si>
  <si>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</si>
  <si>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</si>
  <si>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</si>
  <si>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</si>
  <si>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</si>
  <si>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</si>
  <si>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</si>
  <si>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</si>
  <si>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</si>
  <si>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</si>
  <si>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</si>
  <si>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</si>
  <si>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</si>
  <si>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</si>
  <si>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</si>
  <si>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</si>
  <si>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</si>
  <si>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</si>
  <si>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</si>
  <si>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</si>
  <si>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</si>
  <si>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</si>
  <si>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</si>
  <si>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</si>
  <si>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</si>
  <si>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</si>
  <si>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</si>
  <si>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</si>
  <si>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</si>
  <si>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</si>
  <si>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</si>
  <si>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</si>
  <si>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</si>
  <si>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</si>
  <si>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</si>
  <si>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</si>
  <si>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</si>
  <si>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</si>
  <si>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</si>
  <si>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</si>
  <si>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</si>
  <si>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</si>
  <si>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</si>
  <si>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</si>
  <si>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</si>
  <si>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</si>
  <si>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</si>
  <si>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</si>
  <si>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</si>
  <si>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</si>
  <si>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</si>
  <si>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</si>
  <si>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</si>
  <si>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</si>
  <si>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</si>
  <si>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</si>
  <si>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</si>
  <si>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</si>
  <si>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</si>
  <si>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</si>
  <si>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</si>
  <si>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</si>
  <si>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</si>
  <si>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</si>
  <si>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</si>
  <si>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</si>
  <si>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</si>
  <si>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</si>
  <si>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</si>
  <si>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</si>
  <si>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</si>
  <si>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</si>
  <si>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</si>
  <si>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</si>
  <si>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</si>
  <si>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</si>
  <si>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</si>
  <si>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</si>
  <si>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</si>
  <si>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</si>
  <si>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</si>
  <si>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</si>
  <si>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</si>
  <si>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</si>
  <si>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</si>
  <si>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</si>
  <si>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</si>
  <si>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</si>
  <si>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</si>
  <si>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</si>
  <si>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</si>
  <si>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</si>
  <si>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</si>
  <si>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</si>
  <si>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</si>
  <si>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</si>
  <si>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</si>
  <si>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</si>
  <si>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</si>
  <si>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</si>
  <si>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</si>
  <si>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</si>
  <si>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</si>
  <si>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</si>
  <si>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</si>
  <si>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</si>
  <si>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</si>
  <si>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</si>
  <si>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</si>
  <si>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</si>
  <si>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</si>
  <si>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</si>
  <si>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</si>
  <si>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</si>
  <si>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</si>
  <si>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</si>
  <si>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</si>
  <si>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</si>
  <si>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</si>
  <si>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</si>
  <si>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</si>
  <si>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</si>
  <si>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</si>
  <si>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</si>
  <si>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</si>
  <si>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</si>
  <si>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</si>
  <si>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</si>
  <si>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</si>
  <si>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</si>
  <si>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</si>
  <si>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</si>
  <si>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</si>
  <si>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</si>
  <si>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</si>
  <si>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</si>
  <si>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</si>
  <si>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</si>
  <si>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</si>
  <si>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</si>
  <si>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</si>
  <si>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</si>
  <si>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</si>
  <si>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</si>
  <si>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</si>
  <si>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</si>
  <si>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</si>
  <si>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</si>
  <si>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</si>
  <si>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</si>
  <si>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</si>
  <si>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</si>
  <si>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</si>
  <si>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</si>
  <si>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</si>
  <si>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</si>
  <si>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</si>
  <si>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</si>
  <si>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</si>
  <si>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</si>
  <si>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</si>
  <si>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</si>
  <si>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</si>
  <si>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</si>
  <si>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</si>
  <si>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</si>
  <si>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</si>
  <si>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</si>
  <si>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</si>
  <si>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</si>
  <si>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</si>
  <si>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</si>
  <si>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</si>
  <si>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</si>
  <si>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</si>
  <si>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</si>
  <si>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</si>
  <si>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</si>
  <si>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</si>
  <si>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</si>
  <si>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</si>
  <si>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</si>
  <si>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</si>
  <si>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</si>
  <si>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</si>
  <si>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</si>
  <si>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</si>
  <si>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</si>
  <si>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</si>
  <si>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</si>
  <si>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</si>
  <si>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</si>
  <si>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</si>
  <si>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</si>
  <si>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</si>
  <si>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</si>
  <si>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</si>
  <si>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</si>
  <si>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</si>
  <si>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</si>
  <si>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</si>
  <si>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</si>
  <si>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</si>
  <si>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</si>
  <si>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</si>
  <si>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</si>
  <si>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</si>
  <si>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</si>
  <si>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</si>
  <si>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</si>
  <si>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</si>
  <si>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</si>
  <si>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</si>
  <si>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</si>
  <si>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</si>
  <si>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</si>
  <si>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</si>
  <si>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</si>
  <si>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</si>
  <si>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</si>
  <si>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</si>
  <si>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</si>
  <si>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</si>
  <si>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</si>
  <si>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</si>
  <si>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</si>
  <si>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</si>
  <si>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</si>
  <si>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</si>
  <si>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</si>
  <si>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</si>
  <si>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</si>
  <si>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</si>
  <si>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</si>
  <si>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</si>
  <si>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</si>
  <si>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</si>
  <si>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</si>
  <si>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</si>
  <si>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</si>
  <si>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</si>
  <si>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</si>
  <si>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</si>
  <si>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</si>
  <si>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</si>
  <si>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</si>
  <si>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</si>
  <si>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</si>
  <si>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</si>
  <si>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</si>
  <si>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</si>
  <si>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</si>
  <si>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</si>
  <si>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</si>
  <si>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</si>
  <si>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</si>
  <si>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</si>
  <si>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</si>
  <si>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</si>
  <si>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</si>
  <si>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</si>
  <si>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</si>
  <si>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</si>
  <si>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</si>
  <si>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</si>
  <si>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</si>
  <si>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</si>
  <si>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</si>
  <si>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</si>
  <si>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</si>
  <si>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</si>
  <si>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</si>
  <si>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</si>
  <si>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</si>
  <si>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</si>
  <si>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</si>
  <si>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</si>
  <si>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</si>
  <si>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</si>
  <si>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</si>
  <si>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</si>
  <si>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</si>
  <si>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</si>
  <si>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</si>
  <si>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</si>
  <si>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</si>
  <si>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</si>
  <si>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</si>
  <si>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</si>
  <si>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</si>
  <si>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</si>
  <si>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</si>
  <si>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</si>
  <si>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</si>
  <si>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</si>
  <si>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</si>
  <si>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</si>
  <si>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</si>
  <si>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</si>
  <si>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</si>
  <si>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</si>
  <si>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</si>
  <si>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</si>
  <si>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</si>
  <si>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</si>
  <si>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</si>
  <si>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</si>
  <si>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</si>
  <si>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</si>
  <si>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</si>
  <si>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</si>
  <si>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</si>
  <si>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</si>
  <si>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</si>
  <si>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</si>
  <si>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</si>
  <si>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</si>
  <si>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</si>
  <si>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</si>
  <si>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</si>
  <si>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</si>
  <si>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</si>
  <si>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</si>
  <si>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</si>
  <si>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</si>
  <si>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</si>
  <si>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</si>
  <si>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</si>
  <si>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</si>
  <si>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</si>
  <si>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</si>
  <si>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</si>
  <si>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</si>
  <si>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</si>
  <si>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</si>
  <si>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</si>
  <si>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</si>
  <si>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</si>
  <si>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</si>
  <si>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</si>
  <si>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</si>
  <si>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</si>
  <si>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</si>
  <si>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</si>
  <si>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</si>
  <si>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</si>
  <si>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</si>
  <si>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</si>
  <si>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</si>
  <si>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</si>
  <si>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</si>
  <si>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</si>
  <si>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</si>
  <si>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</si>
  <si>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</si>
  <si>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</si>
  <si>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</si>
  <si>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</si>
  <si>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</si>
  <si>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</si>
  <si>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</si>
  <si>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</si>
  <si>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</si>
  <si>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</si>
  <si>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</si>
  <si>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</si>
  <si>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</si>
  <si>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</si>
  <si>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</si>
  <si>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</si>
  <si>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</si>
  <si>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</si>
  <si>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</si>
  <si>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</si>
  <si>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</si>
  <si>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</si>
  <si>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</si>
  <si>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</si>
  <si>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</si>
  <si>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</si>
  <si>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</si>
  <si>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</si>
  <si>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</si>
  <si>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</si>
  <si>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</si>
  <si>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</si>
  <si>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</si>
  <si>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</si>
  <si>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</si>
  <si>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</si>
  <si>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</si>
  <si>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</si>
  <si>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</si>
  <si>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</si>
  <si>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</si>
  <si>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</si>
  <si>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</si>
  <si>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</si>
  <si>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</si>
  <si>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</si>
  <si>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</si>
  <si>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</si>
  <si>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</si>
  <si>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</si>
  <si>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</si>
  <si>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</si>
  <si>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</si>
  <si>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</si>
  <si>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</si>
  <si>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</si>
  <si>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</si>
  <si>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</si>
  <si>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</si>
  <si>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</si>
  <si>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</si>
  <si>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</si>
  <si>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</si>
  <si>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</si>
  <si>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</si>
  <si>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</si>
  <si>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</si>
  <si>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</si>
  <si>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</si>
  <si>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</si>
  <si>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</si>
  <si>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</si>
  <si>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</si>
  <si>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</si>
  <si>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</si>
  <si>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</si>
  <si>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</si>
  <si>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</si>
  <si>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</si>
  <si>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</si>
  <si>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</si>
  <si>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</si>
  <si>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</si>
  <si>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</si>
  <si>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</si>
  <si>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</si>
  <si>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</si>
  <si>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</si>
  <si>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</si>
  <si>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</si>
  <si>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</si>
  <si>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</si>
  <si>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</si>
  <si>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</si>
  <si>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</si>
  <si>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</si>
  <si>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</si>
  <si>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</si>
  <si>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</si>
  <si>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</si>
  <si>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</si>
  <si>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</si>
  <si>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</si>
  <si>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</si>
  <si>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</si>
  <si>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</si>
  <si>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</si>
  <si>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</si>
  <si>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</si>
  <si>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</si>
  <si>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</si>
  <si>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</si>
  <si>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</si>
  <si>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</si>
  <si>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</si>
  <si>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</si>
  <si>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</si>
  <si>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</si>
  <si>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</si>
  <si>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</si>
  <si>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</si>
  <si>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</si>
  <si>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</si>
  <si>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</si>
  <si>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</si>
  <si>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</si>
  <si>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</si>
  <si>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</si>
  <si>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</si>
  <si>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</si>
  <si>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</si>
  <si>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</si>
  <si>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</si>
  <si>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</si>
  <si>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</si>
  <si>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</si>
  <si>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</si>
  <si>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</si>
  <si>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</si>
  <si>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</si>
  <si>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</si>
  <si>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</si>
  <si>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</si>
  <si>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</si>
  <si>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</si>
  <si>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</si>
  <si>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</si>
  <si>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</si>
  <si>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</si>
  <si>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</si>
  <si>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</si>
  <si>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</si>
  <si>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</si>
  <si>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</si>
  <si>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</si>
  <si>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</si>
  <si>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</si>
  <si>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</si>
  <si>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</si>
  <si>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</si>
  <si>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</si>
  <si>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</si>
  <si>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</si>
  <si>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</si>
  <si>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</si>
  <si>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</si>
  <si>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</si>
  <si>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</si>
  <si>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</si>
  <si>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</si>
  <si>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</si>
  <si>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</si>
  <si>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</si>
  <si>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</si>
  <si>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</si>
  <si>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</si>
  <si>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</si>
  <si>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</si>
  <si>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</si>
  <si>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</si>
  <si>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</si>
  <si>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</si>
  <si>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</si>
  <si>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</si>
  <si>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</si>
  <si>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</si>
  <si>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</si>
  <si>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</si>
  <si>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</si>
  <si>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</si>
  <si>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</si>
  <si>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</si>
  <si>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</si>
  <si>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</si>
  <si>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</si>
  <si>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</si>
  <si>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</si>
  <si>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</si>
  <si>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</si>
  <si>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</si>
  <si>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</si>
  <si>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</si>
  <si>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</si>
  <si>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</si>
  <si>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</si>
  <si>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</si>
  <si>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</si>
  <si>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</si>
  <si>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</si>
  <si>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</si>
  <si>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</si>
  <si>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</si>
  <si>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</si>
  <si>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</si>
  <si>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</si>
  <si>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</si>
  <si>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</si>
  <si>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</si>
  <si>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</si>
  <si>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</si>
  <si>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</si>
  <si>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</si>
  <si>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</si>
  <si>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</si>
  <si>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</si>
  <si>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</si>
  <si>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</si>
  <si>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</si>
  <si>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</si>
  <si>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</si>
  <si>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</si>
  <si>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</si>
  <si>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</si>
  <si>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</si>
  <si>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</si>
  <si>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</si>
  <si>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</si>
  <si>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</si>
  <si>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</si>
  <si>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</si>
  <si>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</si>
  <si>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</si>
  <si>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</si>
  <si>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</si>
  <si>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</si>
  <si>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</si>
  <si>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</si>
  <si>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</si>
  <si>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</si>
  <si>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</si>
  <si>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</si>
  <si>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</si>
  <si>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</si>
  <si>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</si>
  <si>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</si>
  <si>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</si>
  <si>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</si>
  <si>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</si>
  <si>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</si>
  <si>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</si>
  <si>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</si>
  <si>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</si>
  <si>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</si>
  <si>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</si>
  <si>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</si>
  <si>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</si>
  <si>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</si>
  <si>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</si>
  <si>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</si>
  <si>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</si>
  <si>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</si>
  <si>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</si>
  <si>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</si>
  <si>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</si>
  <si>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</si>
  <si>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</si>
  <si>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</si>
  <si>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</si>
  <si>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</si>
  <si>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</si>
  <si>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</si>
  <si>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</si>
  <si>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</si>
  <si>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</si>
  <si>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</si>
  <si>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</si>
  <si>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</si>
  <si>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</si>
  <si>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</si>
  <si>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</si>
  <si>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</si>
  <si>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</si>
  <si>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</si>
  <si>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</si>
  <si>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</si>
  <si>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</si>
  <si>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</si>
  <si>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</si>
  <si>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</si>
  <si>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</si>
  <si>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</si>
  <si>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</si>
  <si>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</si>
  <si>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</si>
  <si>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</si>
  <si>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</si>
  <si>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</si>
  <si>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</si>
  <si>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</si>
  <si>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</si>
  <si>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</si>
  <si>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</si>
  <si>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</si>
  <si>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</si>
  <si>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</si>
  <si>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</si>
  <si>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</si>
  <si>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</si>
  <si>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</si>
  <si>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</si>
  <si>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</si>
  <si>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</si>
  <si>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</si>
  <si>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</si>
  <si>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</si>
  <si>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</si>
  <si>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</si>
  <si>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</si>
  <si>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</si>
  <si>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</si>
  <si>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</si>
  <si>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</si>
  <si>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</si>
  <si>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</si>
  <si>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</si>
  <si>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</si>
  <si>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</si>
  <si>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</si>
  <si>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</si>
  <si>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</si>
  <si>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</si>
  <si>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</si>
  <si>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</si>
  <si>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</si>
  <si>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</si>
  <si>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</si>
  <si>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</si>
  <si>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</si>
  <si>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</si>
  <si>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</si>
  <si>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</si>
  <si>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</si>
  <si>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</si>
  <si>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</si>
  <si>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</si>
  <si>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</si>
  <si>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</si>
  <si>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</si>
  <si>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</si>
  <si>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</si>
  <si>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</si>
  <si>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</si>
  <si>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</si>
  <si>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</si>
  <si>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</si>
  <si>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</si>
  <si>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</si>
  <si>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</si>
  <si>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</si>
  <si>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</si>
  <si>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</si>
  <si>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</si>
  <si>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</si>
  <si>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</si>
  <si>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</si>
  <si>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</si>
  <si>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</si>
  <si>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</si>
  <si>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</si>
  <si>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</si>
  <si>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</si>
  <si>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</si>
  <si>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</si>
  <si>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</si>
  <si>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</si>
  <si>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</si>
  <si>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</si>
  <si>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</si>
  <si>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</si>
  <si>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</si>
  <si>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</si>
  <si>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</si>
  <si>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</si>
  <si>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</si>
  <si>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</si>
  <si>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</si>
  <si>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</si>
  <si>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</si>
  <si>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</si>
  <si>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</si>
  <si>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</si>
  <si>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</si>
  <si>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</si>
  <si>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</si>
  <si>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</si>
  <si>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</si>
  <si>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</si>
  <si>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</si>
  <si>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</si>
  <si>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</si>
  <si>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</si>
  <si>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</si>
  <si>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</si>
  <si>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</si>
  <si>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</si>
  <si>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</si>
  <si>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</si>
  <si>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</si>
  <si>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</si>
  <si>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</si>
  <si>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</si>
  <si>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</si>
  <si>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</si>
  <si>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</si>
  <si>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</si>
  <si>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</si>
  <si>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</si>
  <si>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</si>
  <si>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</si>
  <si>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</si>
  <si>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</si>
  <si>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</si>
  <si>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</si>
  <si>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</si>
  <si>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</si>
  <si>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</si>
  <si>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</si>
  <si>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</si>
  <si>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</si>
  <si>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</si>
  <si>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</si>
  <si>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</si>
  <si>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</si>
  <si>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</si>
  <si>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</si>
  <si>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</si>
  <si>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</si>
  <si>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</si>
  <si>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</si>
  <si>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</si>
  <si>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</si>
  <si>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</si>
  <si>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</si>
  <si>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</si>
  <si>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</si>
  <si>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</si>
  <si>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</si>
  <si>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</si>
  <si>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</si>
  <si>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</si>
  <si>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</si>
  <si>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</si>
  <si>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</si>
  <si>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</si>
  <si>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</si>
  <si>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</si>
  <si>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</si>
  <si>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</si>
  <si>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</si>
  <si>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</si>
  <si>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</si>
  <si>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</si>
  <si>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</si>
  <si>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</si>
  <si>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</si>
  <si>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</si>
  <si>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</si>
  <si>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</si>
  <si>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</si>
  <si>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</si>
  <si>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</si>
  <si>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</si>
  <si>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</si>
  <si>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</si>
  <si>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</si>
  <si>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</si>
  <si>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</si>
  <si>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</si>
  <si>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</si>
  <si>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</si>
  <si>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</si>
  <si>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</si>
  <si>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</si>
  <si>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</si>
  <si>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</si>
  <si>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</si>
  <si>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</si>
  <si>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</si>
  <si>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</si>
  <si>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</si>
  <si>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</si>
  <si>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</si>
  <si>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</si>
  <si>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</si>
  <si>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</si>
  <si>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</si>
  <si>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</si>
  <si>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</si>
  <si>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</si>
  <si>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</si>
  <si>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</si>
  <si>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</si>
  <si>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</si>
  <si>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</si>
  <si>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</si>
  <si>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</si>
  <si>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</si>
  <si>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</si>
  <si>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</si>
  <si>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</si>
  <si>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</si>
  <si>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</si>
  <si>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</si>
  <si>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</si>
  <si>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</si>
  <si>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</si>
  <si>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</si>
  <si>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</si>
  <si>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</si>
  <si>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</si>
  <si>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</si>
  <si>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</si>
  <si>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</si>
  <si>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</si>
  <si>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</si>
  <si>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</si>
  <si>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</si>
  <si>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</si>
  <si>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</si>
  <si>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</si>
  <si>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</si>
  <si>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</si>
  <si>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</si>
  <si>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</si>
  <si>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</si>
  <si>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</si>
  <si>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</si>
  <si>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</si>
  <si>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</si>
  <si>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</si>
  <si>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</si>
  <si>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</si>
  <si>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</si>
  <si>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</si>
  <si>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</si>
  <si>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</si>
  <si>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</si>
  <si>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</si>
  <si>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</si>
  <si>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</si>
  <si>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</si>
  <si>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</si>
  <si>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</si>
  <si>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</si>
  <si>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</si>
  <si>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</si>
  <si>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</si>
  <si>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</si>
  <si>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</si>
  <si>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</si>
  <si>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</si>
  <si>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</si>
  <si>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</si>
  <si>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</si>
  <si>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</si>
  <si>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</si>
  <si>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</si>
  <si>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</si>
  <si>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</si>
  <si>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</si>
  <si>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</si>
  <si>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</si>
  <si>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</si>
  <si>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</si>
  <si>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</si>
  <si>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</si>
  <si>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</si>
  <si>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</si>
  <si>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</si>
  <si>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</si>
  <si>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</si>
  <si>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</si>
  <si>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</si>
  <si>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</si>
  <si>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</si>
  <si>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</si>
  <si>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</si>
  <si>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</si>
  <si>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</si>
  <si>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</si>
  <si>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</si>
  <si>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</si>
  <si>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</si>
  <si>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</si>
  <si>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</si>
  <si>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</si>
  <si>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</si>
  <si>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</si>
  <si>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</si>
  <si>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</si>
  <si>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</si>
  <si>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</si>
  <si>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</si>
  <si>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</si>
  <si>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</si>
  <si>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</si>
  <si>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</si>
  <si>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</si>
  <si>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</si>
  <si>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</si>
  <si>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</si>
  <si>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</si>
  <si>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</si>
  <si>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</si>
  <si>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</si>
  <si>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</si>
  <si>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</si>
  <si>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</si>
  <si>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</si>
  <si>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</si>
  <si>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</si>
  <si>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</si>
  <si>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</si>
  <si>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</si>
  <si>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</si>
  <si>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</si>
  <si>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</si>
  <si>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</si>
  <si>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</si>
  <si>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</si>
  <si>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</si>
  <si>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</si>
  <si>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</si>
  <si>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</si>
  <si>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</si>
  <si>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</si>
  <si>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</si>
  <si>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</si>
  <si>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</si>
  <si>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</si>
  <si>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</si>
  <si>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</si>
  <si>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</si>
  <si>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</si>
  <si>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</si>
  <si>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</si>
  <si>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</si>
  <si>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</si>
  <si>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</si>
  <si>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</si>
  <si>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</si>
  <si>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</si>
  <si>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</si>
  <si>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</si>
  <si>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</si>
  <si>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</si>
  <si>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</si>
  <si>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</si>
  <si>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</si>
  <si>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</si>
  <si>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</si>
  <si>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</si>
  <si>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</si>
  <si>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</si>
  <si>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</si>
  <si>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</si>
  <si>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</si>
  <si>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</si>
  <si>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</si>
  <si>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</si>
  <si>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</si>
  <si>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</si>
  <si>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</si>
  <si>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</si>
  <si>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</si>
  <si>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</si>
  <si>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</si>
  <si>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</si>
  <si>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</si>
  <si>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</si>
  <si>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</si>
  <si>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</si>
  <si>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</si>
  <si>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</si>
  <si>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</si>
  <si>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</si>
  <si>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</si>
  <si>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</si>
  <si>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</si>
  <si>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</si>
  <si>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</si>
  <si>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</si>
  <si>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</si>
  <si>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</si>
  <si>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</si>
  <si>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</si>
  <si>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</si>
  <si>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</si>
  <si>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</si>
  <si>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</si>
  <si>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</si>
  <si>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</si>
  <si>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</si>
  <si>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</si>
  <si>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</si>
  <si>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</si>
  <si>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</si>
  <si>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</si>
  <si>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</si>
  <si>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</si>
  <si>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</si>
  <si>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</si>
  <si>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</si>
  <si>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</si>
  <si>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</si>
  <si>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</si>
  <si>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</si>
  <si>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</si>
  <si>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</si>
  <si>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</si>
  <si>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</si>
  <si>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</si>
  <si>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</si>
  <si>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</si>
  <si>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</si>
  <si>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</si>
  <si>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</si>
  <si>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</si>
  <si>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</si>
  <si>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</si>
  <si>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</si>
  <si>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</si>
  <si>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</si>
  <si>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</si>
  <si>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</si>
  <si>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</si>
  <si>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</si>
  <si>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</si>
  <si>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</si>
  <si>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</si>
  <si>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</si>
  <si>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</si>
  <si>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</si>
  <si>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</si>
  <si>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</si>
  <si>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</si>
  <si>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</si>
  <si>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</si>
  <si>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</si>
  <si>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</si>
  <si>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</si>
  <si>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</si>
  <si>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</si>
  <si>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</si>
  <si>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</si>
  <si>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</si>
  <si>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</si>
  <si>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</si>
  <si>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</si>
  <si>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</si>
  <si>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</si>
  <si>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</si>
  <si>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</si>
  <si>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</si>
  <si>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</si>
  <si>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</si>
  <si>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</si>
  <si>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</si>
  <si>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</si>
  <si>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</si>
  <si>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</si>
  <si>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</si>
  <si>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</si>
  <si>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</si>
  <si>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</si>
  <si>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</si>
  <si>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</si>
  <si>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</si>
  <si>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</si>
  <si>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</si>
  <si>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</si>
  <si>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</si>
  <si>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</si>
  <si>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</si>
  <si>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</si>
  <si>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</si>
  <si>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</si>
  <si>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</si>
  <si>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</si>
  <si>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</si>
  <si>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</si>
  <si>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</si>
  <si>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</si>
  <si>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</si>
  <si>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</si>
  <si>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</si>
  <si>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</si>
  <si>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</si>
  <si>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</si>
  <si>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</si>
  <si>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</si>
  <si>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</si>
  <si>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</si>
  <si>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</si>
  <si>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</si>
  <si>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</si>
  <si>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</si>
  <si>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</si>
  <si>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</si>
  <si>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</si>
  <si>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</si>
  <si>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</si>
  <si>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</si>
  <si>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</si>
  <si>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</si>
  <si>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</si>
  <si>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</si>
  <si>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</si>
  <si>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</si>
  <si>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</si>
  <si>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</si>
  <si>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</si>
  <si>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</si>
  <si>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</si>
  <si>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</si>
  <si>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</si>
  <si>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</si>
  <si>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</si>
  <si>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</si>
  <si>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</si>
  <si>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</si>
  <si>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</si>
  <si>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</si>
  <si>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</si>
  <si>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</si>
  <si>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</si>
  <si>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</si>
  <si>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</si>
  <si>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</si>
  <si>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</si>
  <si>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</si>
  <si>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</si>
  <si>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</si>
  <si>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</si>
  <si>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</si>
  <si>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</si>
  <si>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</si>
  <si>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</si>
  <si>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</si>
  <si>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</si>
  <si>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</si>
  <si>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</si>
  <si>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</si>
  <si>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</si>
  <si>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</si>
  <si>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</si>
  <si>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</si>
  <si>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</si>
  <si>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</si>
  <si>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</si>
  <si>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</si>
  <si>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</si>
  <si>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</si>
  <si>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</si>
  <si>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</si>
  <si>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</si>
  <si>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</si>
  <si>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</si>
  <si>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</si>
  <si>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</si>
  <si>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</si>
  <si>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</si>
  <si>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</si>
  <si>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</si>
  <si>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</si>
  <si>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</si>
  <si>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</si>
  <si>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</si>
  <si>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</si>
  <si>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</si>
  <si>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</si>
  <si>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</si>
  <si>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</si>
  <si>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</si>
  <si>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</si>
  <si>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</si>
  <si>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</si>
  <si>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</si>
  <si>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</si>
  <si>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</si>
  <si>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</si>
  <si>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</si>
  <si>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</si>
  <si>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</si>
  <si>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</si>
  <si>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</si>
  <si>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</si>
  <si>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</si>
  <si>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</si>
  <si>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</si>
  <si>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</si>
  <si>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</si>
  <si>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</si>
  <si>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</si>
  <si>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</si>
  <si>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</si>
  <si>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</si>
  <si>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</si>
  <si>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</si>
  <si>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</si>
  <si>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</si>
  <si>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</si>
  <si>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</si>
  <si>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</si>
  <si>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</si>
  <si>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</si>
  <si>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</si>
  <si>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</si>
  <si>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</si>
  <si>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</si>
  <si>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</si>
  <si>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</si>
  <si>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</si>
  <si>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</si>
  <si>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</si>
  <si>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</si>
  <si>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</si>
  <si>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</si>
  <si>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</si>
  <si>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</si>
  <si>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</si>
  <si>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</si>
  <si>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</si>
  <si>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</si>
  <si>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</si>
  <si>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</si>
  <si>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</si>
  <si>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</si>
  <si>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</si>
  <si>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</si>
  <si>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</si>
  <si>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</si>
  <si>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</si>
  <si>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</si>
  <si>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</si>
  <si>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</si>
  <si>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</si>
  <si>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</si>
  <si>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</si>
  <si>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</si>
  <si>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</si>
  <si>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</si>
  <si>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</si>
  <si>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</si>
  <si>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</si>
  <si>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</si>
  <si>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</si>
  <si>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</si>
  <si>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</si>
  <si>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</si>
  <si>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</si>
  <si>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</si>
  <si>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</si>
  <si>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</si>
  <si>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</si>
  <si>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</si>
  <si>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</si>
  <si>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</si>
  <si>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</si>
  <si>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</si>
  <si>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</si>
  <si>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</si>
  <si>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</si>
  <si>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</si>
  <si>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</si>
  <si>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</si>
  <si>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</si>
  <si>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</si>
  <si>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</si>
  <si>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</si>
  <si>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</si>
  <si>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</si>
  <si>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</si>
  <si>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</si>
  <si>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</si>
  <si>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</si>
  <si>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</si>
  <si>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</si>
  <si>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</si>
  <si>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</si>
  <si>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</si>
  <si>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</si>
  <si>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</si>
  <si>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</si>
  <si>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</si>
  <si>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</si>
  <si>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</si>
  <si>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</si>
  <si>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</si>
  <si>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</si>
  <si>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</si>
  <si>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</si>
  <si>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</si>
  <si>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</si>
  <si>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</si>
  <si>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</si>
  <si>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</si>
  <si>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</si>
  <si>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</si>
  <si>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</si>
  <si>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</si>
  <si>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</si>
  <si>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</si>
  <si>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</si>
  <si>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</si>
  <si>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</si>
  <si>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</si>
  <si>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</si>
  <si>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</si>
  <si>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</si>
  <si>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</si>
  <si>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</si>
  <si>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</si>
  <si>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</si>
  <si>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</si>
  <si>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</si>
  <si>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</si>
  <si>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</si>
  <si>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</si>
  <si>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</si>
  <si>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</si>
  <si>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</si>
  <si>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</si>
  <si>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</si>
  <si>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</si>
  <si>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</si>
  <si>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</si>
  <si>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</si>
  <si>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</si>
  <si>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</si>
  <si>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</si>
  <si>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</si>
  <si>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</si>
  <si>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</si>
  <si>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</si>
  <si>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</si>
  <si>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</si>
  <si>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</si>
  <si>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</si>
  <si>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</si>
  <si>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</si>
  <si>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</si>
  <si>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</si>
  <si>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</si>
  <si>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</si>
  <si>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</si>
  <si>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</si>
  <si>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</si>
  <si>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</si>
  <si>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</si>
  <si>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</si>
  <si>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</si>
  <si>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</si>
  <si>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</si>
  <si>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</si>
  <si>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</si>
  <si>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</si>
  <si>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</si>
  <si>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</si>
  <si>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</si>
  <si>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</si>
  <si>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</si>
  <si>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</si>
  <si>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</si>
  <si>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</si>
  <si>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</si>
  <si>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</si>
  <si>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</si>
  <si>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</si>
  <si>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</si>
  <si>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</si>
  <si>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</si>
  <si>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</si>
  <si>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</si>
  <si>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</si>
  <si>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</si>
  <si>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</si>
  <si>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</si>
  <si>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</si>
  <si>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</si>
  <si>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</si>
  <si>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</si>
  <si>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</si>
  <si>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</si>
  <si>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</si>
  <si>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</si>
  <si>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</si>
  <si>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</si>
  <si>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</si>
  <si>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</si>
  <si>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</si>
  <si>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</si>
  <si>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</si>
  <si>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</si>
  <si>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</si>
  <si>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</si>
  <si>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</si>
  <si>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</si>
  <si>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</si>
  <si>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</si>
  <si>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</si>
  <si>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</si>
  <si>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</si>
  <si>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</si>
  <si>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</si>
  <si>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</si>
  <si>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</si>
  <si>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</si>
  <si>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</si>
  <si>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</si>
  <si>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</si>
  <si>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</si>
  <si>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</si>
  <si>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</si>
  <si>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</si>
  <si>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</si>
  <si>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</si>
  <si>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</si>
  <si>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</si>
  <si>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</si>
  <si>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</si>
  <si>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</si>
  <si>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</si>
  <si>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</si>
  <si>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</si>
  <si>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</si>
  <si>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</si>
  <si>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</si>
  <si>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</si>
  <si>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</si>
  <si>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</si>
  <si>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</si>
  <si>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</si>
  <si>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</si>
  <si>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</si>
  <si>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</si>
  <si>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</si>
  <si>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</si>
  <si>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</si>
  <si>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</si>
  <si>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</si>
  <si>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</si>
  <si>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</si>
  <si>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</si>
  <si>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</si>
  <si>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</si>
  <si>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</si>
  <si>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</si>
  <si>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</si>
  <si>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</si>
  <si>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</si>
  <si>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</si>
  <si>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</si>
  <si>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</si>
  <si>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</si>
  <si>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</si>
  <si>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</si>
  <si>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</si>
  <si>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</si>
  <si>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</si>
  <si>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</si>
  <si>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</si>
  <si>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</si>
  <si>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</si>
  <si>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</si>
  <si>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</si>
  <si>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</si>
  <si>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</si>
  <si>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</si>
  <si>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</si>
  <si>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</si>
  <si>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</si>
  <si>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</si>
  <si>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</si>
  <si>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</si>
  <si>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</si>
  <si>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</si>
  <si>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</si>
  <si>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</si>
  <si>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</si>
  <si>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</si>
  <si>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</si>
  <si>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</si>
  <si>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</si>
  <si>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</si>
  <si>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</si>
  <si>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</si>
  <si>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</si>
  <si>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</si>
  <si>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</si>
  <si>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</si>
  <si>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</si>
  <si>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</si>
  <si>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</si>
  <si>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</si>
  <si>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</si>
  <si>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</si>
  <si>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</si>
  <si>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</si>
  <si>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</si>
  <si>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</si>
  <si>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</si>
  <si>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</si>
  <si>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</si>
  <si>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</si>
  <si>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</si>
  <si>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</si>
  <si>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</si>
  <si>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</si>
  <si>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</si>
  <si>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</si>
  <si>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</si>
  <si>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</si>
  <si>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</si>
  <si>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</si>
  <si>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</si>
  <si>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</si>
  <si>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</si>
  <si>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</si>
  <si>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</si>
  <si>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</si>
  <si>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</si>
  <si>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</si>
  <si>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</si>
  <si>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</si>
  <si>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</si>
  <si>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</si>
  <si>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</si>
  <si>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</si>
  <si>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</si>
  <si>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</si>
  <si>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</si>
  <si>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</si>
  <si>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</si>
  <si>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</si>
  <si>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</si>
  <si>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</si>
  <si>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</si>
  <si>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</si>
  <si>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</si>
  <si>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</si>
  <si>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</si>
  <si>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</si>
  <si>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</si>
  <si>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</si>
  <si>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</si>
  <si>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</si>
  <si>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</si>
  <si>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</si>
  <si>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</si>
  <si>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</si>
  <si>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</si>
  <si>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</si>
  <si>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</si>
  <si>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</si>
  <si>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</si>
  <si>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</si>
  <si>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</si>
  <si>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</si>
  <si>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</si>
  <si>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</si>
  <si>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</si>
  <si>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</si>
  <si>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</si>
  <si>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</si>
  <si>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</si>
  <si>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</si>
  <si>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</si>
  <si>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</si>
  <si>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</si>
  <si>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</si>
  <si>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</si>
  <si>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</si>
  <si>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</si>
  <si>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</si>
  <si>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</si>
  <si>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</si>
  <si>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</si>
  <si>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</si>
  <si>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</si>
  <si>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</si>
  <si>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</si>
  <si>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</si>
  <si>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</si>
  <si>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</si>
  <si>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</si>
  <si>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</si>
  <si>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</si>
  <si>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</si>
  <si>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</si>
  <si>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</si>
  <si>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</si>
  <si>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</si>
  <si>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</si>
  <si>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</si>
  <si>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</si>
  <si>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</si>
  <si>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</si>
  <si>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</si>
  <si>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</si>
  <si>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</si>
  <si>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</si>
  <si>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</si>
  <si>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</si>
  <si>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</si>
  <si>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</si>
  <si>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</si>
  <si>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</si>
  <si>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</si>
  <si>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</si>
  <si>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</si>
  <si>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</si>
  <si>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</si>
  <si>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</si>
  <si>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</si>
  <si>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</si>
  <si>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</si>
  <si>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</si>
  <si>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</si>
  <si>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</si>
  <si>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</si>
  <si>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</si>
  <si>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</si>
  <si>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</si>
  <si>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</si>
  <si>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</si>
  <si>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</si>
  <si>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</si>
  <si>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</si>
  <si>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</si>
  <si>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</si>
  <si>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</si>
  <si>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</si>
  <si>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</si>
  <si>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</si>
  <si>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</si>
  <si>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</si>
  <si>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</si>
  <si>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</si>
  <si>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</si>
  <si>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</si>
  <si>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</si>
  <si>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</si>
  <si>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</si>
  <si>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</si>
  <si>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</si>
  <si>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</si>
  <si>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</si>
  <si>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</si>
  <si>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</si>
  <si>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</si>
  <si>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</si>
  <si>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</si>
  <si>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</si>
  <si>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</si>
  <si>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</si>
  <si>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</si>
  <si>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</si>
  <si>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</si>
  <si>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</si>
  <si>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</si>
  <si>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</si>
  <si>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</si>
  <si>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</si>
  <si>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</si>
  <si>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</si>
  <si>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</si>
  <si>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</si>
  <si>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</si>
  <si>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</si>
  <si>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</si>
  <si>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</si>
  <si>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</si>
  <si>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</si>
  <si>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</si>
  <si>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</si>
  <si>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</si>
  <si>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</si>
  <si>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</si>
  <si>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</si>
  <si>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</si>
  <si>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</si>
  <si>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</si>
  <si>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</si>
  <si>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</si>
  <si>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</si>
  <si>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</si>
  <si>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</si>
  <si>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</si>
  <si>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</si>
  <si>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</si>
  <si>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</si>
  <si>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</si>
  <si>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</si>
  <si>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</si>
  <si>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</si>
  <si>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</si>
  <si>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</si>
  <si>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</si>
  <si>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</si>
  <si>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</si>
  <si>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</si>
  <si>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</si>
  <si>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</si>
  <si>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</si>
  <si>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</si>
  <si>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</si>
  <si>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</si>
  <si>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</si>
  <si>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</si>
  <si>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</si>
  <si>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</si>
  <si>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</si>
  <si>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</si>
  <si>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</si>
  <si>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</si>
  <si>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</si>
  <si>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</si>
  <si>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</si>
  <si>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</si>
  <si>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</si>
  <si>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</si>
  <si>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</si>
  <si>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</si>
  <si>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</si>
  <si>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</si>
  <si>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</si>
  <si>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</si>
  <si>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</si>
  <si>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</si>
  <si>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</si>
  <si>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</si>
  <si>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</si>
  <si>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</si>
  <si>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</si>
  <si>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</si>
  <si>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</si>
  <si>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</si>
  <si>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</si>
  <si>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</si>
  <si>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</si>
  <si>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</si>
  <si>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</si>
  <si>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</si>
  <si>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</si>
  <si>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</si>
  <si>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</si>
  <si>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</si>
  <si>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</si>
  <si>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</si>
  <si>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</si>
  <si>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</si>
  <si>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</si>
  <si>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</si>
  <si>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</si>
  <si>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</si>
  <si>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</si>
  <si>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</si>
  <si>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Avergae Donation</t>
  </si>
  <si>
    <t>Category</t>
  </si>
  <si>
    <t>film &amp; video</t>
  </si>
  <si>
    <t>science fiction</t>
  </si>
  <si>
    <t>drama</t>
  </si>
  <si>
    <t>animation</t>
  </si>
  <si>
    <t>technology</t>
  </si>
  <si>
    <t>publishing</t>
  </si>
  <si>
    <t>music</t>
  </si>
  <si>
    <t>journalism</t>
  </si>
  <si>
    <t>games</t>
  </si>
  <si>
    <t>food</t>
  </si>
  <si>
    <t>food trucks</t>
  </si>
  <si>
    <t>photography</t>
  </si>
  <si>
    <t>restaurants</t>
  </si>
  <si>
    <t>theater</t>
  </si>
  <si>
    <t>documentary</t>
  </si>
  <si>
    <t>television</t>
  </si>
  <si>
    <t>shorts</t>
  </si>
  <si>
    <t xml:space="preserve">Sub-Category </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</si>
  <si>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</si>
  <si>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</si>
  <si>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</si>
  <si>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</si>
  <si>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</si>
  <si>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</si>
  <si>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</si>
  <si>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</si>
  <si>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</si>
  <si>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</si>
  <si>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</si>
  <si>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</si>
  <si>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</si>
  <si>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</si>
  <si>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</si>
  <si>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</si>
  <si>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</si>
  <si>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</si>
  <si>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</si>
  <si>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</si>
  <si>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</si>
  <si>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</si>
  <si>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</si>
  <si>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</si>
  <si>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</si>
  <si>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</si>
  <si>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</si>
  <si>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</si>
  <si>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</si>
  <si>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</si>
  <si>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</si>
  <si>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</si>
  <si>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</si>
  <si>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</si>
  <si>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</si>
  <si>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</si>
  <si>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</si>
  <si>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</si>
  <si>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</si>
  <si>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</si>
  <si>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art books</t>
  </si>
  <si>
    <t>audio</t>
  </si>
  <si>
    <t>children's books</t>
  </si>
  <si>
    <t>classical music</t>
  </si>
  <si>
    <t>electronic music</t>
  </si>
  <si>
    <t>faith</t>
  </si>
  <si>
    <t>fiction</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</si>
  <si>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</si>
  <si>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</si>
  <si>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</si>
  <si>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</si>
  <si>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</si>
  <si>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</si>
  <si>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</si>
  <si>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</si>
  <si>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</si>
  <si>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</si>
  <si>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</si>
  <si>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</si>
  <si>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</si>
  <si>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</si>
  <si>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</si>
  <si>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</si>
  <si>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rock</t>
  </si>
  <si>
    <t>small batch</t>
  </si>
  <si>
    <t>space exploration</t>
  </si>
  <si>
    <t>spaces</t>
  </si>
  <si>
    <t>tabletop games</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</si>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</sst>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F800]dddd\,\ mmmm\ dd\,\ yyyy"/>
  </numFmts>
  <fonts count="4">
    <font>
      <sz val="11"/>
      <color theme="1"/>
      <name val="Calibri"/>
      <family val="2"/>
      <scheme val="minor"/>
    </font>
    <font>
      <b/>
      <sz val="11"/>
      <color theme="1"/>
      <name val="Calibri"/>
      <family val="2"/>
      <scheme val="minor"/>
    </font>
    <font>
      <sz val="11"/>
      <color theme="1"/>
      <name val="Calibri"/>
      <family val="2"/>
      <scheme val="minor"/>
    </font>
    <font>
      <sz val="13"/>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165" fontId="3" fillId="0" borderId="0" xfId="0" applyNumberFormat="1" applyFont="1"/>
    <xf numFmtId="0" fontId="0" fillId="0" borderId="0" xfId="0" applyFont="1"/>
  </cellXfs>
  <cellStyles count="2">
    <cellStyle name="Normal" xfId="0" builtinId="0"/>
    <cellStyle name="Percent" xfId="1" builtinId="5"/>
  </cellStyles>
  <dxfs count="8">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2060"/>
      </font>
      <fill>
        <patternFill>
          <bgColor theme="6"/>
        </patternFill>
      </fill>
    </dxf>
    <dxf>
      <font>
        <color theme="6"/>
      </font>
      <fill>
        <patternFill>
          <bgColor theme="4"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[Arthur Velez Homework 1.xlsx]Pivot 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Campaigns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C02-7F4D-92D3-18C7E8492AE9}"/>
            </c:ext>
          </c:extLst>
        </c:ser>
        <c:ser>
          <c:idx val="1"/>
          <c:order val="1"/>
          <c:tx>
            <c:strRef>
              <c:f>'Pivot 1'!$C$3:$C$4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EAAE-3D4F-9245-7342DD8744EE}"/>
            </c:ext>
          </c:extLst>
        </c:ser>
        <c:ser>
          <c:idx val="2"/>
          <c:order val="2"/>
          <c:tx>
            <c:strRef>
              <c:f>'Pivot 1'!$D$3:$D$4</c:f>
              <c:strCache>
                <c:ptCount val="1"/>
                <c:pt idx="0">
                  <c:v>live</c:v>
                </c:pt>
              </c:strCache>
            </c:strRef>
          </c:tx>
          <c:spPr>
            <a:solidFill>
              <a:schemeClr val="accent3"/>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20</c:v>
                </c:pt>
                <c:pt idx="8">
                  <c:v>24</c:v>
                </c:pt>
              </c:numCache>
            </c:numRef>
          </c:val>
          <c:extLst>
            <c:ext xmlns:c16="http://schemas.microsoft.com/office/drawing/2014/chart" uri="{C3380CC4-5D6E-409C-BE32-E72D297353CC}">
              <c16:uniqueId val="{00000001-EAAE-3D4F-9245-7342DD8744EE}"/>
            </c:ext>
          </c:extLst>
        </c:ser>
        <c:ser>
          <c:idx val="3"/>
          <c:order val="3"/>
          <c:tx>
            <c:strRef>
              <c:f>'Pivot 1'!$E$3:$E$4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EAAE-3D4F-9245-7342DD8744EE}"/>
            </c:ext>
          </c:extLst>
        </c:ser>
        <c:dLbls>
          <c:showLegendKey val="0"/>
          <c:showVal val="0"/>
          <c:showCatName val="0"/>
          <c:showSerName val="0"/>
          <c:showPercent val="0"/>
          <c:showBubbleSize val="0"/>
        </c:dLbls>
        <c:gapWidth val="219"/>
        <c:overlap val="100"/>
        <c:axId val="1226189871"/>
        <c:axId val="1226177215"/>
      </c:barChart>
      <c:catAx>
        <c:axId val="122618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177215"/>
        <c:crosses val="autoZero"/>
        <c:auto val="1"/>
        <c:lblAlgn val="ctr"/>
        <c:lblOffset val="100"/>
        <c:noMultiLvlLbl val="0"/>
      </c:catAx>
      <c:valAx>
        <c:axId val="122617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18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[Arthur Velez Homework 1.xlsx]Pivot 2!PivotTable3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2'!$B$3:$B$4</c:f>
              <c:strCache>
                <c:ptCount val="1"/>
                <c:pt idx="0">
                  <c:v>canceled</c:v>
                </c:pt>
              </c:strCache>
            </c:strRef>
          </c:tx>
          <c:spPr>
            <a:solidFill>
              <a:schemeClr val="accent1"/>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7DA-6B42-9842-90D55419E289}"/>
            </c:ext>
          </c:extLst>
        </c:ser>
        <c:ser>
          <c:idx val="1"/>
          <c:order val="1"/>
          <c:tx>
            <c:strRef>
              <c:f>'Pivot 2'!$C$3:$C$4</c:f>
              <c:strCache>
                <c:ptCount val="1"/>
                <c:pt idx="0">
                  <c:v>failed</c:v>
                </c:pt>
              </c:strCache>
            </c:strRef>
          </c:tx>
          <c:spPr>
            <a:solidFill>
              <a:schemeClr val="accent2"/>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67DA-6B42-9842-90D55419E289}"/>
            </c:ext>
          </c:extLst>
        </c:ser>
        <c:ser>
          <c:idx val="2"/>
          <c:order val="2"/>
          <c:tx>
            <c:strRef>
              <c:f>'Pivot 2'!$D$3:$D$4</c:f>
              <c:strCache>
                <c:ptCount val="1"/>
                <c:pt idx="0">
                  <c:v>live</c:v>
                </c:pt>
              </c:strCache>
            </c:strRef>
          </c:tx>
          <c:spPr>
            <a:solidFill>
              <a:schemeClr val="accent3"/>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7018-3B42-B65E-3A39F123F5C6}"/>
            </c:ext>
          </c:extLst>
        </c:ser>
        <c:ser>
          <c:idx val="3"/>
          <c:order val="3"/>
          <c:tx>
            <c:strRef>
              <c:f>'Pivot 2'!$E$3:$E$4</c:f>
              <c:strCache>
                <c:ptCount val="1"/>
                <c:pt idx="0">
                  <c:v>successful</c:v>
                </c:pt>
              </c:strCache>
            </c:strRef>
          </c:tx>
          <c:spPr>
            <a:solidFill>
              <a:schemeClr val="accent4"/>
            </a:solidFill>
            <a:ln>
              <a:noFill/>
            </a:ln>
            <a:effectLst/>
          </c:spPr>
          <c:invertIfNegative val="0"/>
          <c:cat>
            <c:strRef>
              <c:f>'Pivot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7018-3B42-B65E-3A39F123F5C6}"/>
            </c:ext>
          </c:extLst>
        </c:ser>
        <c:dLbls>
          <c:showLegendKey val="0"/>
          <c:showVal val="0"/>
          <c:showCatName val="0"/>
          <c:showSerName val="0"/>
          <c:showPercent val="0"/>
          <c:showBubbleSize val="0"/>
        </c:dLbls>
        <c:gapWidth val="219"/>
        <c:overlap val="100"/>
        <c:axId val="1351710127"/>
        <c:axId val="1352286159"/>
      </c:barChart>
      <c:catAx>
        <c:axId val="1351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286159"/>
        <c:crosses val="autoZero"/>
        <c:auto val="1"/>
        <c:lblAlgn val="ctr"/>
        <c:lblOffset val="100"/>
        <c:tickLblSkip val="1"/>
        <c:noMultiLvlLbl val="0"/>
      </c:catAx>
      <c:valAx>
        <c:axId val="135228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10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[Arthur Velez Homework 1.xlsx]Pivot 3!PivotTable2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DA2-7244-996D-29CD77DFE1F1}"/>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10-4DA2-7244-996D-29CD77DFE1F1}"/>
            </c:ext>
          </c:extLst>
        </c:ser>
        <c:ser>
          <c:idx val="2"/>
          <c:order val="2"/>
          <c:tx>
            <c:strRef>
              <c:f>'Pivot 3'!$D$4:$D$5</c:f>
              <c:strCache>
                <c:ptCount val="1"/>
                <c:pt idx="0">
                  <c:v>successful</c:v>
                </c:pt>
              </c:strCache>
            </c:strRef>
          </c:tx>
          <c:spPr>
            <a:ln w="28575" cap="rnd">
              <a:solidFill>
                <a:schemeClr val="accent3"/>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1-4DA2-7244-996D-29CD77DFE1F1}"/>
            </c:ext>
          </c:extLst>
        </c:ser>
        <c:dLbls>
          <c:showLegendKey val="0"/>
          <c:showVal val="0"/>
          <c:showCatName val="0"/>
          <c:showSerName val="0"/>
          <c:showPercent val="0"/>
          <c:showBubbleSize val="0"/>
        </c:dLbls>
        <c:smooth val="0"/>
        <c:axId val="1278513455"/>
        <c:axId val="1280893519"/>
      </c:lineChart>
      <c:catAx>
        <c:axId val="127851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893519"/>
        <c:crosses val="autoZero"/>
        <c:auto val="1"/>
        <c:lblAlgn val="ctr"/>
        <c:lblOffset val="100"/>
        <c:noMultiLvlLbl val="0"/>
      </c:catAx>
      <c:valAx>
        <c:axId val="128089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51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0.44094488188976377</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EC3-BC47-BDCD-85BF583706E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0.45669291338582679</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EC3-BC47-BDCD-85BF583706E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0.10236220472440945</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EC3-BC47-BDCD-85BF583706E4}"/>
            </c:ext>
          </c:extLst>
        </c:ser>
        <c:dLbls>
          <c:showLegendKey val="0"/>
          <c:showVal val="0"/>
          <c:showCatName val="0"/>
          <c:showSerName val="0"/>
          <c:showPercent val="0"/>
          <c:showBubbleSize val="0"/>
        </c:dLbls>
        <c:smooth val="0"/>
        <c:axId val="1300070255"/>
        <c:axId val="862876975"/>
      </c:lineChart>
      <c:catAx>
        <c:axId val="13000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876975"/>
        <c:crosses val="autoZero"/>
        <c:auto val="1"/>
        <c:lblAlgn val="ctr"/>
        <c:lblOffset val="100"/>
        <c:noMultiLvlLbl val="0"/>
      </c:catAx>
      <c:valAx>
        <c:axId val="8628769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7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165100</xdr:colOff>
      <xdr:row>2</xdr:row>
      <xdr:rowOff>12700</xdr:rowOff>
    </xdr:from>
    <xdr:to>
      <xdr:col>12</xdr:col>
      <xdr:colOff>457200</xdr:colOff>
      <xdr:row>19</xdr:row>
      <xdr:rowOff>76200</xdr:rowOff>
    </xdr:to>
    <xdr:graphicFrame macro="">
      <xdr:nvGraphicFramePr>
        <xdr:cNvPr id="2" name="Chart 1">
          <a:extLst>
            <a:ext uri="{FF2B5EF4-FFF2-40B4-BE49-F238E27FC236}">
              <a16:creationId xmlns:a16="http://schemas.microsoft.com/office/drawing/2014/main" id="{7AB44A2B-B780-5D48-B630-3B8951FC8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457200</xdr:colOff>
      <xdr:row>4</xdr:row>
      <xdr:rowOff>12700</xdr:rowOff>
    </xdr:from>
    <xdr:to>
      <xdr:col>15</xdr:col>
      <xdr:colOff>177800</xdr:colOff>
      <xdr:row>19</xdr:row>
      <xdr:rowOff>79369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279E6B2D-225B-E542-ADC2-2AB03925E22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63100" y="774700"/>
              <a:ext cx="2197100" cy="2924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457200</xdr:colOff>
      <xdr:row>2</xdr:row>
      <xdr:rowOff>0</xdr:rowOff>
    </xdr:from>
    <xdr:to>
      <xdr:col>15</xdr:col>
      <xdr:colOff>165100</xdr:colOff>
      <xdr:row>4</xdr:row>
      <xdr:rowOff>0</xdr:rowOff>
    </xdr:to>
    <xdr:sp macro="" textlink="">
      <xdr:nvSpPr>
        <xdr:cNvPr id="3" name="TextBox 2">
          <a:extLst>
            <a:ext uri="{FF2B5EF4-FFF2-40B4-BE49-F238E27FC236}">
              <a16:creationId xmlns:a16="http://schemas.microsoft.com/office/drawing/2014/main" id="{8627E35B-2998-4A4D-B45E-B8D5A9B872D2}"/>
            </a:ext>
          </a:extLst>
        </xdr:cNvPr>
        <xdr:cNvSpPr txBox="1"/>
      </xdr:nvSpPr>
      <xdr:spPr>
        <a:xfrm>
          <a:off x="9563100" y="381000"/>
          <a:ext cx="2184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Sort by country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165100</xdr:colOff>
      <xdr:row>2</xdr:row>
      <xdr:rowOff>0</xdr:rowOff>
    </xdr:from>
    <xdr:to>
      <xdr:col>12</xdr:col>
      <xdr:colOff>38100</xdr:colOff>
      <xdr:row>31</xdr:row>
      <xdr:rowOff>139700</xdr:rowOff>
    </xdr:to>
    <xdr:graphicFrame macro="">
      <xdr:nvGraphicFramePr>
        <xdr:cNvPr id="3" name="Chart 2">
          <a:extLst>
            <a:ext uri="{FF2B5EF4-FFF2-40B4-BE49-F238E27FC236}">
              <a16:creationId xmlns:a16="http://schemas.microsoft.com/office/drawing/2014/main" id="{B088626F-4021-3445-8BAC-79289430A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50800</xdr:colOff>
      <xdr:row>4</xdr:row>
      <xdr:rowOff>12700</xdr:rowOff>
    </xdr:from>
    <xdr:to>
      <xdr:col>13</xdr:col>
      <xdr:colOff>749300</xdr:colOff>
      <xdr:row>16</xdr:row>
      <xdr:rowOff>155569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EA08B565-6893-D446-8419-F107FA5CB76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858500" y="774700"/>
              <a:ext cx="2184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50800</xdr:colOff>
      <xdr:row>19</xdr:row>
      <xdr:rowOff>0</xdr:rowOff>
    </xdr:from>
    <xdr:to>
      <xdr:col>13</xdr:col>
      <xdr:colOff>749300</xdr:colOff>
      <xdr:row>31</xdr:row>
      <xdr:rowOff>142869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70BDF85-85A5-294C-BC76-CD2429861D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58500" y="3619500"/>
              <a:ext cx="2184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50800</xdr:colOff>
      <xdr:row>16</xdr:row>
      <xdr:rowOff>177800</xdr:rowOff>
    </xdr:from>
    <xdr:to>
      <xdr:col>13</xdr:col>
      <xdr:colOff>749300</xdr:colOff>
      <xdr:row>18</xdr:row>
      <xdr:rowOff>177800</xdr:rowOff>
    </xdr:to>
    <xdr:sp macro="" textlink="">
      <xdr:nvSpPr>
        <xdr:cNvPr id="5" name="TextBox 4">
          <a:extLst>
            <a:ext uri="{FF2B5EF4-FFF2-40B4-BE49-F238E27FC236}">
              <a16:creationId xmlns:a16="http://schemas.microsoft.com/office/drawing/2014/main" id="{32D34238-E5D8-5149-9360-F89D7DC18C5F}"/>
            </a:ext>
          </a:extLst>
        </xdr:cNvPr>
        <xdr:cNvSpPr txBox="1"/>
      </xdr:nvSpPr>
      <xdr:spPr>
        <a:xfrm>
          <a:off x="10858500" y="3225800"/>
          <a:ext cx="2184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Sort by parent category</a:t>
          </a:r>
        </a:p>
      </xdr:txBody>
    </xdr:sp>
    <xdr:clientData/>
  </xdr:twoCellAnchor>
  <xdr:twoCellAnchor>
    <xdr:from>
      <xdr:col>12</xdr:col>
      <xdr:colOff>38100</xdr:colOff>
      <xdr:row>2</xdr:row>
      <xdr:rowOff>0</xdr:rowOff>
    </xdr:from>
    <xdr:to>
      <xdr:col>13</xdr:col>
      <xdr:colOff>736600</xdr:colOff>
      <xdr:row>4</xdr:row>
      <xdr:rowOff>0</xdr:rowOff>
    </xdr:to>
    <xdr:sp macro="" textlink="">
      <xdr:nvSpPr>
        <xdr:cNvPr id="6" name="TextBox 5">
          <a:extLst>
            <a:ext uri="{FF2B5EF4-FFF2-40B4-BE49-F238E27FC236}">
              <a16:creationId xmlns:a16="http://schemas.microsoft.com/office/drawing/2014/main" id="{6C57134D-E283-364A-9CA3-51BE4D06F0B1}"/>
            </a:ext>
          </a:extLst>
        </xdr:cNvPr>
        <xdr:cNvSpPr txBox="1"/>
      </xdr:nvSpPr>
      <xdr:spPr>
        <a:xfrm>
          <a:off x="10845800" y="381000"/>
          <a:ext cx="2184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Sort by country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177800</xdr:colOff>
      <xdr:row>3</xdr:row>
      <xdr:rowOff>12700</xdr:rowOff>
    </xdr:from>
    <xdr:to>
      <xdr:col>15</xdr:col>
      <xdr:colOff>0</xdr:colOff>
      <xdr:row>33</xdr:row>
      <xdr:rowOff>127000</xdr:rowOff>
    </xdr:to>
    <xdr:graphicFrame macro="">
      <xdr:nvGraphicFramePr>
        <xdr:cNvPr id="2" name="Chart 1">
          <a:extLst>
            <a:ext uri="{FF2B5EF4-FFF2-40B4-BE49-F238E27FC236}">
              <a16:creationId xmlns:a16="http://schemas.microsoft.com/office/drawing/2014/main" id="{90E7A752-C476-D74D-B6C1-AE7381338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6</xdr:row>
      <xdr:rowOff>12700</xdr:rowOff>
    </xdr:from>
    <xdr:to>
      <xdr:col>17</xdr:col>
      <xdr:colOff>533400</xdr:colOff>
      <xdr:row>18</xdr:row>
      <xdr:rowOff>155569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5879882E-DC8E-C442-B722-7CF2B83004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277600" y="965200"/>
              <a:ext cx="2184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xdr:row>
      <xdr:rowOff>177800</xdr:rowOff>
    </xdr:from>
    <xdr:to>
      <xdr:col>17</xdr:col>
      <xdr:colOff>533400</xdr:colOff>
      <xdr:row>33</xdr:row>
      <xdr:rowOff>130169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64F40F58-B20C-0D44-8026-B0C03425913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277600" y="3797300"/>
              <a:ext cx="21844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3</xdr:row>
      <xdr:rowOff>0</xdr:rowOff>
    </xdr:from>
    <xdr:to>
      <xdr:col>17</xdr:col>
      <xdr:colOff>533400</xdr:colOff>
      <xdr:row>5</xdr:row>
      <xdr:rowOff>0</xdr:rowOff>
    </xdr:to>
    <xdr:sp macro="" textlink="">
      <xdr:nvSpPr>
        <xdr:cNvPr id="5" name="TextBox 4">
          <a:extLst>
            <a:ext uri="{FF2B5EF4-FFF2-40B4-BE49-F238E27FC236}">
              <a16:creationId xmlns:a16="http://schemas.microsoft.com/office/drawing/2014/main" id="{75D287F6-43C8-CA44-93B4-08A95786A4AC}"/>
            </a:ext>
          </a:extLst>
        </xdr:cNvPr>
        <xdr:cNvSpPr txBox="1"/>
      </xdr:nvSpPr>
      <xdr:spPr>
        <a:xfrm>
          <a:off x="11277600" y="571500"/>
          <a:ext cx="2184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Sort by parent category</a:t>
          </a:r>
        </a:p>
      </xdr:txBody>
    </xdr:sp>
    <xdr:clientData/>
  </xdr:twoCellAnchor>
  <xdr:twoCellAnchor>
    <xdr:from>
      <xdr:col>15</xdr:col>
      <xdr:colOff>0</xdr:colOff>
      <xdr:row>18</xdr:row>
      <xdr:rowOff>165100</xdr:rowOff>
    </xdr:from>
    <xdr:to>
      <xdr:col>17</xdr:col>
      <xdr:colOff>533400</xdr:colOff>
      <xdr:row>20</xdr:row>
      <xdr:rowOff>165100</xdr:rowOff>
    </xdr:to>
    <xdr:sp macro="" textlink="">
      <xdr:nvSpPr>
        <xdr:cNvPr id="6" name="TextBox 5">
          <a:extLst>
            <a:ext uri="{FF2B5EF4-FFF2-40B4-BE49-F238E27FC236}">
              <a16:creationId xmlns:a16="http://schemas.microsoft.com/office/drawing/2014/main" id="{F6D798D3-5C6D-2647-A2A7-6EEB6187551B}"/>
            </a:ext>
          </a:extLst>
        </xdr:cNvPr>
        <xdr:cNvSpPr txBox="1"/>
      </xdr:nvSpPr>
      <xdr:spPr>
        <a:xfrm>
          <a:off x="11277600" y="3403600"/>
          <a:ext cx="21844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Sort by year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1854200</xdr:colOff>
      <xdr:row>15</xdr:row>
      <xdr:rowOff>12700</xdr:rowOff>
    </xdr:from>
    <xdr:to>
      <xdr:col>7</xdr:col>
      <xdr:colOff>0</xdr:colOff>
      <xdr:row>33</xdr:row>
      <xdr:rowOff>177800</xdr:rowOff>
    </xdr:to>
    <xdr:graphicFrame macro="">
      <xdr:nvGraphicFramePr>
        <xdr:cNvPr id="4" name="Chart 3">
          <a:extLst>
            <a:ext uri="{FF2B5EF4-FFF2-40B4-BE49-F238E27FC236}">
              <a16:creationId xmlns:a16="http://schemas.microsoft.com/office/drawing/2014/main" id="{F91F2D50-00BC-F942-865C-684AF70B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2.479179050926" createdVersion="4" refreshedVersion="4" minRefreshableVersion="3" recordCount="4115" xr:uid="{00000000-000A-0000-FFFF-FFFF1C000000}">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ga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Velez" refreshedDate="43412.571817824071" createdVersion="6" refreshedVersion="6" minRefreshableVersion="3" recordCount="4115" xr:uid="{367DF73A-0D86-C742-BD67-EDE3516CCDD5}">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ount="3">
        <b v="1"/>
        <b v="0"/>
        <m/>
      </sharedItems>
    </cacheField>
    <cacheField name="Category and Sub-Category" numFmtId="0">
      <sharedItems containsBlank="1"/>
    </cacheField>
    <cacheField name="Percent Funded" numFmtId="0">
      <sharedItems containsString="0" containsBlank="1" containsNumber="1" minValue="0" maxValue="2260300"/>
    </cacheField>
    <cacheField name="Averga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1" base="18">
        <rangePr groupBy="months" startDate="2009-05-16T21:55:13" endDate="2017-03-15T09: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4138085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Velez" refreshedDate="43412.795448611112" createdVersion="6" refreshedVersion="6" minRefreshableVersion="3" recordCount="4114" xr:uid="{BD165040-D02B-D84E-855E-2A015628929B}">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failed"/>
        <s v="successful"/>
        <s v="canceled"/>
        <s v="live"/>
      </sharedItems>
    </cacheField>
    <cacheField name="country" numFmtId="0">
      <sharedItems count="21">
        <s v="US"/>
        <s v="GB"/>
        <s v="CA"/>
        <s v="DE"/>
        <s v="AU"/>
        <s v="SE"/>
        <s v="ES"/>
        <s v="NL"/>
        <s v="NO"/>
        <s v="HK"/>
        <s v="DK"/>
        <s v="FR"/>
        <s v="NZ"/>
        <s v="BE"/>
        <s v="AT"/>
        <s v="IE"/>
        <s v="IT"/>
        <s v="CH"/>
        <s v="MX"/>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gae Donation" numFmtId="164">
      <sharedItems containsSemiMixedTypes="0" containsString="0" containsNumber="1" minValue="0" maxValue="3304"/>
    </cacheField>
    <cacheField name="Category" numFmtId="164">
      <sharedItems count="9">
        <s v="film &amp; video"/>
        <s v="food"/>
        <s v="games"/>
        <s v="journalism"/>
        <s v="music"/>
        <s v="photography"/>
        <s v="publishing"/>
        <s v="technology"/>
        <s v="theater"/>
      </sharedItems>
    </cacheField>
    <cacheField name="Sub-Category " numFmtId="164">
      <sharedItems containsBlank="1" count="9">
        <s v="animation"/>
        <s v="documentary"/>
        <s v="drama"/>
        <s v="science fiction"/>
        <s v="shorts"/>
        <s v="television"/>
        <s v="food trucks"/>
        <s v="restaurants"/>
        <m/>
      </sharedItems>
    </cacheField>
    <cacheField name="Category2" numFmtId="0">
      <sharedItems count="9">
        <s v="film &amp; video"/>
        <s v="food"/>
        <s v="games"/>
        <s v="journalism"/>
        <s v="music"/>
        <s v="photography"/>
        <s v="publishing"/>
        <s v="technology"/>
        <s v="theater"/>
      </sharedItems>
    </cacheField>
    <cacheField name="Sub-Category 2" numFmtId="0">
      <sharedItems/>
    </cacheField>
    <cacheField name="Date Created Conversion" numFmtId="165">
      <sharedItems containsSemiMixedTypes="0" containsNonDate="0" containsDate="1" containsString="0" minDate="2009-05-16T21:55:13" maxDate="2017-03-15T09:30:07" count="4114">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sharedItems>
      <fieldGroup par="23" base="20">
        <rangePr groupBy="months" startDate="2009-05-16T21:55:13" endDate="2017-03-15T09:30:07"/>
        <groupItems count="14">
          <s v="&lt;5/16/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3:26:00" maxDate="2017-05-03T13:12:00"/>
    </cacheField>
    <cacheField name="Quarters" numFmtId="0" databaseField="0">
      <fieldGroup base="20">
        <rangePr groupBy="quarters" startDate="2009-05-16T21:55:13" endDate="2017-03-15T09:30:07"/>
        <groupItems count="6">
          <s v="&lt;5/16/09"/>
          <s v="Qtr1"/>
          <s v="Qtr2"/>
          <s v="Qtr3"/>
          <s v="Qtr4"/>
          <s v="&gt;3/15/17"/>
        </groupItems>
      </fieldGroup>
    </cacheField>
    <cacheField name="Years" numFmtId="0" databaseField="0">
      <fieldGroup base="20">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10463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d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d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d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d__x000d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d__x000d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d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d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d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d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d_You can rent out your Home with Airbnb. _x000d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d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d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d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d_newest and best mobile food truck_x000d_serving delicious BBQ Georgia style slow_x000d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d_Find us on Facebook!_x000d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d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d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d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d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d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d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d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d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d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d__x000d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d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d_                       Fast, Fresh, Food -_x000d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d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d_3 elencos, 3 espacios."/>
    <n v="38000"/>
    <n v="7500"/>
    <x v="2"/>
    <x v="14"/>
    <s v="MXN"/>
    <n v="1487613600"/>
    <n v="1482444295"/>
    <b v="0"/>
    <n v="15"/>
    <b v="0"/>
    <s v="theater/plays"/>
    <n v="19.736842105263158"/>
    <n v="500"/>
    <x v="1"/>
    <x v="6"/>
  </r>
  <r>
    <n v="2858"/>
    <s v="Gay Party Superposh 'Winter Wonderland'"/>
    <s v="Een Gay Party in het centrum van Amersfoort. _x000d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d_navigate the perilous terrain of Art &amp; Fame _x000d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d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d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d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d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d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d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d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d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d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d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d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d__x000d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d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d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d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d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d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0"/>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x v="0"/>
    <x v="0"/>
    <x v="0"/>
    <s v="film &amp; video/television"/>
    <n v="136.85882352941178"/>
    <n v="63.917582417582416"/>
    <x v="0"/>
    <x v="0"/>
    <x v="0"/>
    <d v="2015-07-22T21:00:00"/>
  </r>
  <r>
    <n v="1"/>
    <s v="FannibalFest Fan Convention"/>
    <s v="A Hannibal TV Show Fan Convention and Art Collective"/>
    <n v="10275"/>
    <n v="14653"/>
    <x v="0"/>
    <x v="0"/>
    <s v="USD"/>
    <n v="1488464683"/>
    <n v="1485872683"/>
    <x v="0"/>
    <x v="1"/>
    <x v="0"/>
    <s v="film &amp; video/television"/>
    <n v="142.60827250608273"/>
    <n v="185.48101265822785"/>
    <x v="0"/>
    <x v="0"/>
    <x v="1"/>
    <d v="2017-03-02T08:24:43"/>
  </r>
  <r>
    <n v="2"/>
    <s v="Charlie teaser completion"/>
    <s v="Completion fund for post-production for teaser of British crime/drama tv series about a girl who sells morals for money"/>
    <n v="500"/>
    <n v="525"/>
    <x v="0"/>
    <x v="1"/>
    <s v="GBP"/>
    <n v="1455555083"/>
    <n v="1454691083"/>
    <x v="0"/>
    <x v="2"/>
    <x v="0"/>
    <s v="film &amp; video/television"/>
    <n v="105"/>
    <n v="15"/>
    <x v="0"/>
    <x v="0"/>
    <x v="2"/>
    <d v="2016-02-15T10:51:23"/>
  </r>
  <r>
    <n v="3"/>
    <s v="Unsure/Positive: A Dramedy Series About Life with HIV"/>
    <s v="We already produced the *very* beginning of this story. Help us to see it through?"/>
    <n v="10000"/>
    <n v="10390"/>
    <x v="0"/>
    <x v="0"/>
    <s v="USD"/>
    <n v="1407414107"/>
    <n v="1404822107"/>
    <x v="0"/>
    <x v="3"/>
    <x v="0"/>
    <s v="film &amp; video/television"/>
    <n v="103.89999999999999"/>
    <n v="69.266666666666666"/>
    <x v="0"/>
    <x v="0"/>
    <x v="3"/>
    <d v="2014-08-07T06:21:47"/>
  </r>
  <r>
    <n v="4"/>
    <s v="Party Monsters"/>
    <s v="19th centuryâ€™s most notorious literary characters, out of step with the times, find comradery as roommates in modern day Los Angeles."/>
    <n v="44000"/>
    <n v="54116.28"/>
    <x v="0"/>
    <x v="0"/>
    <s v="USD"/>
    <n v="1450555279"/>
    <n v="1447963279"/>
    <x v="0"/>
    <x v="4"/>
    <x v="0"/>
    <s v="film &amp; video/television"/>
    <n v="122.99154545454545"/>
    <n v="190.55028169014085"/>
    <x v="0"/>
    <x v="0"/>
    <x v="4"/>
    <d v="2015-12-19T14:01:19"/>
  </r>
  <r>
    <n v="5"/>
    <s v="Terry Matthews to be the NEXT star on the Network Television"/>
    <s v="The BBQ Daddy will be Filming the 1st episode of the Next Hit series to come to Network Television &quot;Bailout My Cookout&quot;"/>
    <n v="3999"/>
    <n v="4390"/>
    <x v="0"/>
    <x v="0"/>
    <s v="USD"/>
    <n v="1469770500"/>
    <n v="1468362207"/>
    <x v="0"/>
    <x v="5"/>
    <x v="0"/>
    <s v="film &amp; video/television"/>
    <n v="109.77744436109028"/>
    <n v="93.40425531914893"/>
    <x v="0"/>
    <x v="0"/>
    <x v="5"/>
    <d v="2016-07-28T23:35:00"/>
  </r>
  <r>
    <n v="6"/>
    <s v="POINT HOPE"/>
    <s v="The story of &quot;Point Hope&quot; will honor, respect, and share the beauty and traditions of the Alaska Natives in Point Hope, AK: the Inupiat"/>
    <n v="8000"/>
    <n v="8519"/>
    <x v="0"/>
    <x v="0"/>
    <s v="USD"/>
    <n v="1402710250"/>
    <n v="1401846250"/>
    <x v="0"/>
    <x v="6"/>
    <x v="0"/>
    <s v="film &amp; video/television"/>
    <n v="106.4875"/>
    <n v="146.87931034482759"/>
    <x v="0"/>
    <x v="0"/>
    <x v="6"/>
    <d v="2014-06-13T19:44:10"/>
  </r>
  <r>
    <n v="7"/>
    <s v="Skin: Film Production By 14 Year Old Aniya Wolfe"/>
    <s v="Secrets bond three unfortunate teens who are facing issues that are common among youth today. And for one, it becomes too much to bear."/>
    <n v="9000"/>
    <n v="9110"/>
    <x v="0"/>
    <x v="0"/>
    <s v="USD"/>
    <n v="1467680867"/>
    <n v="1464224867"/>
    <x v="0"/>
    <x v="7"/>
    <x v="0"/>
    <s v="film &amp; video/television"/>
    <n v="101.22222222222221"/>
    <n v="159.82456140350877"/>
    <x v="0"/>
    <x v="0"/>
    <x v="7"/>
    <d v="2016-07-04T19:07:47"/>
  </r>
  <r>
    <n v="8"/>
    <s v="Sizzling in the Kitchen Flynn Style"/>
    <s v="Help us raise the funds to film our pilot episode!"/>
    <n v="3500"/>
    <n v="3501.52"/>
    <x v="0"/>
    <x v="0"/>
    <s v="USD"/>
    <n v="1460754000"/>
    <n v="1460155212"/>
    <x v="0"/>
    <x v="8"/>
    <x v="0"/>
    <s v="film &amp; video/television"/>
    <n v="100.04342857142856"/>
    <n v="291.79333333333335"/>
    <x v="0"/>
    <x v="0"/>
    <x v="8"/>
    <d v="2016-04-15T15:00:00"/>
  </r>
  <r>
    <n v="9"/>
    <s v="The Academy: Mockumentary Sitcom TV Pilot"/>
    <s v="Capturing everyday life at Falkirk Academy, a fictitious elite private high school where &quot;everyday life&quot; is anything but normal."/>
    <n v="500"/>
    <n v="629.99"/>
    <x v="0"/>
    <x v="0"/>
    <s v="USD"/>
    <n v="1460860144"/>
    <n v="1458268144"/>
    <x v="0"/>
    <x v="9"/>
    <x v="0"/>
    <s v="film &amp; video/television"/>
    <n v="125.998"/>
    <n v="31.499500000000001"/>
    <x v="0"/>
    <x v="0"/>
    <x v="9"/>
    <d v="2016-04-16T20:29:04"/>
  </r>
  <r>
    <n v="10"/>
    <s v="Big in Beijing. A reality tv show about eccentric Beijing."/>
    <s v="Making a reality show casting the real elites of China. They are fun, young, wild, and ambitious. Filmed in Beijing with real risks."/>
    <n v="3000"/>
    <n v="3015"/>
    <x v="0"/>
    <x v="0"/>
    <s v="USD"/>
    <n v="1403660279"/>
    <n v="1400636279"/>
    <x v="0"/>
    <x v="10"/>
    <x v="0"/>
    <s v="film &amp; video/television"/>
    <n v="100.49999999999999"/>
    <n v="158.68421052631578"/>
    <x v="0"/>
    <x v="0"/>
    <x v="10"/>
    <d v="2014-06-24T19:37:59"/>
  </r>
  <r>
    <n v="11"/>
    <s v="2016 TAPR DCC Video on HamRadioNow"/>
    <s v="HamRadioNow will produce YouTube video of the complete 2016 ARRL &amp; TAPR Amateur Radio (Ham Radio) Digital Communications Conference"/>
    <n v="5000"/>
    <n v="6025"/>
    <x v="0"/>
    <x v="0"/>
    <s v="USD"/>
    <n v="1471834800"/>
    <n v="1469126462"/>
    <x v="0"/>
    <x v="11"/>
    <x v="0"/>
    <s v="film &amp; video/television"/>
    <n v="120.5"/>
    <n v="80.333333333333329"/>
    <x v="0"/>
    <x v="0"/>
    <x v="11"/>
    <d v="2016-08-21T21:00:00"/>
  </r>
  <r>
    <n v="12"/>
    <s v="Spinward Traveller (T.V. Pilot)"/>
    <s v="Spinward Traveller is based on the award winning role-playing game. Launch your imagination into the Traveller universe at Jump 6."/>
    <n v="30000"/>
    <n v="49588"/>
    <x v="0"/>
    <x v="0"/>
    <s v="USD"/>
    <n v="1405479600"/>
    <n v="1401642425"/>
    <x v="0"/>
    <x v="12"/>
    <x v="0"/>
    <s v="film &amp; video/television"/>
    <n v="165.29333333333335"/>
    <n v="59.961305925030231"/>
    <x v="0"/>
    <x v="0"/>
    <x v="12"/>
    <d v="2014-07-15T21:00:00"/>
  </r>
  <r>
    <n v="13"/>
    <s v="Can't Go Home"/>
    <s v="A travel series hosted by touring musicians that profiles a different American city in each episode."/>
    <n v="3500"/>
    <n v="5599"/>
    <x v="0"/>
    <x v="0"/>
    <s v="USD"/>
    <n v="1466713620"/>
    <n v="1463588109"/>
    <x v="0"/>
    <x v="13"/>
    <x v="0"/>
    <s v="film &amp; video/television"/>
    <n v="159.97142857142856"/>
    <n v="109.78431372549019"/>
    <x v="0"/>
    <x v="0"/>
    <x v="13"/>
    <d v="2016-06-23T14:27:00"/>
  </r>
  <r>
    <n v="14"/>
    <s v="3010 | Sci-fi Series"/>
    <s v="A highly charged post apocalyptic sci fi series that pulls no punches!"/>
    <n v="6000"/>
    <n v="6056"/>
    <x v="0"/>
    <x v="2"/>
    <s v="AUD"/>
    <n v="1405259940"/>
    <n v="1403051888"/>
    <x v="0"/>
    <x v="14"/>
    <x v="0"/>
    <s v="film &amp; video/television"/>
    <n v="100.93333333333334"/>
    <n v="147.70731707317074"/>
    <x v="0"/>
    <x v="0"/>
    <x v="14"/>
    <d v="2014-07-13T07:59:00"/>
  </r>
  <r>
    <n v="15"/>
    <s v="Cien&amp;Cia"/>
    <s v="Cien&amp;Cia es un proyecto transmedia para televisiÃ³n; la finalidad de la venta de camisetas es financiar el reality (Factual)."/>
    <n v="2000"/>
    <n v="2132"/>
    <x v="0"/>
    <x v="3"/>
    <s v="EUR"/>
    <n v="1443384840"/>
    <n v="1441790658"/>
    <x v="0"/>
    <x v="15"/>
    <x v="0"/>
    <s v="film &amp; video/television"/>
    <n v="106.60000000000001"/>
    <n v="21.755102040816325"/>
    <x v="0"/>
    <x v="0"/>
    <x v="15"/>
    <d v="2015-09-27T14:14:00"/>
  </r>
  <r>
    <n v="16"/>
    <s v="ArtMoose TV Series"/>
    <s v="We want to create a Sizzle Reel to pitch a Reality TV Series to TV Executive starring artists Art Moose will use new artists each week."/>
    <n v="12000"/>
    <n v="12029"/>
    <x v="0"/>
    <x v="0"/>
    <s v="USD"/>
    <n v="1402896600"/>
    <n v="1398971211"/>
    <x v="0"/>
    <x v="16"/>
    <x v="0"/>
    <s v="film &amp; video/television"/>
    <n v="100.24166666666667"/>
    <n v="171.84285714285716"/>
    <x v="0"/>
    <x v="0"/>
    <x v="16"/>
    <d v="2014-06-15T23:30:00"/>
  </r>
  <r>
    <n v="17"/>
    <s v="Humble Pie"/>
    <s v="Uplifting English sitcom, a love letter to youthful exuberance that proves once and for all that none of us are ready for real life."/>
    <n v="1500"/>
    <n v="1510"/>
    <x v="0"/>
    <x v="1"/>
    <s v="GBP"/>
    <n v="1415126022"/>
    <n v="1412530422"/>
    <x v="0"/>
    <x v="17"/>
    <x v="0"/>
    <s v="film &amp; video/television"/>
    <n v="100.66666666666666"/>
    <n v="41.944444444444443"/>
    <x v="0"/>
    <x v="0"/>
    <x v="17"/>
    <d v="2014-11-04T12:33:42"/>
  </r>
  <r>
    <n v="18"/>
    <s v="Indian As Apple Pie TV"/>
    <s v="The Indian cooking show you crave: complete with cooking, travel to India, and loads of spicy inspiration with Anupy."/>
    <n v="30000"/>
    <n v="31896.33"/>
    <x v="0"/>
    <x v="0"/>
    <s v="USD"/>
    <n v="1410958856"/>
    <n v="1408366856"/>
    <x v="0"/>
    <x v="18"/>
    <x v="0"/>
    <s v="film &amp; video/television"/>
    <n v="106.32110000000002"/>
    <n v="93.264122807017543"/>
    <x v="0"/>
    <x v="0"/>
    <x v="18"/>
    <d v="2014-09-17T07:00:56"/>
  </r>
  <r>
    <n v="19"/>
    <s v="Brouhaha (an Original Sitcom)"/>
    <s v="Brouhaha chronicles the adventures of aspiring comedian and prolific hedonist Jenny Carmichael as she works at a clickbait website."/>
    <n v="850"/>
    <n v="1235"/>
    <x v="0"/>
    <x v="0"/>
    <s v="USD"/>
    <n v="1437420934"/>
    <n v="1434828934"/>
    <x v="0"/>
    <x v="19"/>
    <x v="0"/>
    <s v="film &amp; video/television"/>
    <n v="145.29411764705881"/>
    <n v="56.136363636363633"/>
    <x v="0"/>
    <x v="0"/>
    <x v="19"/>
    <d v="2015-07-20T13:35:34"/>
  </r>
  <r>
    <n v="20"/>
    <s v="Finding Kylie Hard Read Fund"/>
    <s v="Help us reach our goal &amp; pay the drama dept that is performing the hard read, which is set for October 2015."/>
    <n v="2000"/>
    <n v="2004"/>
    <x v="0"/>
    <x v="0"/>
    <s v="USD"/>
    <n v="1442167912"/>
    <n v="1436983912"/>
    <x v="0"/>
    <x v="20"/>
    <x v="0"/>
    <s v="film &amp; video/television"/>
    <n v="100.2"/>
    <n v="80.16"/>
    <x v="0"/>
    <x v="0"/>
    <x v="20"/>
    <d v="2015-09-13T12:11:52"/>
  </r>
  <r>
    <n v="21"/>
    <s v="Life of an Ingredient: The Pilot Episode"/>
    <s v="â€œLIFE of an INGREDIENT,&quot; a series that tells the story of the greatest chef &amp; farm collaborators in todayâ€™s marketplace."/>
    <n v="18500"/>
    <n v="20190"/>
    <x v="0"/>
    <x v="0"/>
    <s v="USD"/>
    <n v="1411743789"/>
    <n v="1409151789"/>
    <x v="0"/>
    <x v="21"/>
    <x v="0"/>
    <s v="film &amp; video/television"/>
    <n v="109.13513513513513"/>
    <n v="199.9009900990099"/>
    <x v="0"/>
    <x v="0"/>
    <x v="21"/>
    <d v="2014-09-26T09:03:09"/>
  </r>
  <r>
    <n v="22"/>
    <s v="CREATURES OF HABIT!"/>
    <s v="Meet Gary, and Troy: Two unlikely friends that investigate &quot;strange phenomenon&quot;."/>
    <n v="350"/>
    <n v="410"/>
    <x v="0"/>
    <x v="0"/>
    <s v="USD"/>
    <n v="1420099140"/>
    <n v="1418766740"/>
    <x v="0"/>
    <x v="22"/>
    <x v="0"/>
    <s v="film &amp; video/television"/>
    <n v="117.14285714285715"/>
    <n v="51.25"/>
    <x v="0"/>
    <x v="0"/>
    <x v="22"/>
    <d v="2015-01-01T01:59:00"/>
  </r>
  <r>
    <n v="23"/>
    <s v="Bad Boy of Beauty and Bride Crashers!"/>
    <s v="Lois and Berlin are the Lucy and Ricky of reality. You will go on  journey to reinvent beauty from the inside out. Be the star !"/>
    <n v="2000"/>
    <n v="2370"/>
    <x v="0"/>
    <x v="0"/>
    <s v="USD"/>
    <n v="1430407200"/>
    <n v="1428086501"/>
    <x v="0"/>
    <x v="23"/>
    <x v="0"/>
    <s v="film &amp; video/television"/>
    <n v="118.5"/>
    <n v="103.04347826086956"/>
    <x v="0"/>
    <x v="0"/>
    <x v="23"/>
    <d v="2015-04-30T09:20:00"/>
  </r>
  <r>
    <n v="24"/>
    <s v="Bring STL Up Late to TV"/>
    <s v="STL Up Late is a weekly late night comedy talk show for St. Louis television."/>
    <n v="35000"/>
    <n v="38082.69"/>
    <x v="0"/>
    <x v="0"/>
    <s v="USD"/>
    <n v="1442345940"/>
    <n v="1439494863"/>
    <x v="0"/>
    <x v="24"/>
    <x v="0"/>
    <s v="film &amp; video/television"/>
    <n v="108.80768571428572"/>
    <n v="66.346149825783982"/>
    <x v="0"/>
    <x v="0"/>
    <x v="24"/>
    <d v="2015-09-15T13:39:00"/>
  </r>
  <r>
    <n v="25"/>
    <s v="RAM- An independent writer's breakthrough tv production"/>
    <s v="A dram-com television series revolved around memory and the hardships and revelations that come with its early turning point."/>
    <n v="600"/>
    <n v="800"/>
    <x v="0"/>
    <x v="0"/>
    <s v="USD"/>
    <n v="1452299761"/>
    <n v="1447115761"/>
    <x v="0"/>
    <x v="25"/>
    <x v="0"/>
    <s v="film &amp; video/television"/>
    <n v="133.33333333333331"/>
    <n v="57.142857142857146"/>
    <x v="0"/>
    <x v="0"/>
    <x v="25"/>
    <d v="2016-01-08T18:36:01"/>
  </r>
  <r>
    <n v="26"/>
    <s v="You, Me &amp; Sicily:  Part I Editing"/>
    <s v="Highlighting Sicily's points of light: its extraordinary people. Editing phase is now underway!!!"/>
    <n v="1250"/>
    <n v="1940"/>
    <x v="0"/>
    <x v="0"/>
    <s v="USD"/>
    <n v="1408278144"/>
    <n v="1404822144"/>
    <x v="0"/>
    <x v="10"/>
    <x v="0"/>
    <s v="film &amp; video/television"/>
    <n v="155.20000000000002"/>
    <n v="102.10526315789474"/>
    <x v="0"/>
    <x v="0"/>
    <x v="26"/>
    <d v="2014-08-17T06:22:24"/>
  </r>
  <r>
    <n v="27"/>
    <s v="B-Rabbit TV Comedy Pilot"/>
    <s v="B-Rabbit is a hilarious depiction of immigrating to New Zealand and the life you desperately tried to leave behind."/>
    <n v="20000"/>
    <n v="22345"/>
    <x v="0"/>
    <x v="4"/>
    <s v="NZD"/>
    <n v="1416113833"/>
    <n v="1413518233"/>
    <x v="0"/>
    <x v="3"/>
    <x v="0"/>
    <s v="film &amp; video/television"/>
    <n v="111.72500000000001"/>
    <n v="148.96666666666667"/>
    <x v="0"/>
    <x v="0"/>
    <x v="27"/>
    <d v="2014-11-15T22:57:13"/>
  </r>
  <r>
    <n v="28"/>
    <s v="John Earle Dog Training Concept Development Reel"/>
    <s v="John and Brian are on a quest to change people's lives and rehabilitate dogs."/>
    <n v="12000"/>
    <n v="12042"/>
    <x v="0"/>
    <x v="0"/>
    <s v="USD"/>
    <n v="1450307284"/>
    <n v="1447715284"/>
    <x v="0"/>
    <x v="26"/>
    <x v="0"/>
    <s v="film &amp; video/television"/>
    <n v="100.35000000000001"/>
    <n v="169.6056338028169"/>
    <x v="0"/>
    <x v="0"/>
    <x v="28"/>
    <d v="2015-12-16T17:08:04"/>
  </r>
  <r>
    <n v="29"/>
    <s v="The JOB Prelude."/>
    <s v="Genuine, no cliche Cop dramedy. Stories based on Adam's time as a Constable. What really goes on? Think you know the Police? Find out."/>
    <n v="3000"/>
    <n v="3700"/>
    <x v="0"/>
    <x v="1"/>
    <s v="GBP"/>
    <n v="1406045368"/>
    <n v="1403453368"/>
    <x v="0"/>
    <x v="27"/>
    <x v="0"/>
    <s v="film &amp; video/television"/>
    <n v="123.33333333333334"/>
    <n v="31.623931623931625"/>
    <x v="0"/>
    <x v="0"/>
    <x v="29"/>
    <d v="2014-07-22T10:09:28"/>
  </r>
  <r>
    <n v="30"/>
    <s v="Introverts Web Series"/>
    <s v="Comedy series about three introverted roommates coping with single life, secret resentments, and loudmouthed extroverts."/>
    <n v="4000"/>
    <n v="4051.99"/>
    <x v="0"/>
    <x v="0"/>
    <s v="USD"/>
    <n v="1408604515"/>
    <n v="1406012515"/>
    <x v="0"/>
    <x v="28"/>
    <x v="0"/>
    <s v="film &amp; video/television"/>
    <n v="101.29975"/>
    <n v="76.45264150943396"/>
    <x v="0"/>
    <x v="0"/>
    <x v="30"/>
    <d v="2014-08-21T01:01:55"/>
  </r>
  <r>
    <n v="31"/>
    <s v="The Alan Katz Show"/>
    <s v="After a two-year hiatus, The Alan Katz Show is coming back! But it can't unless we can get a 16gb flash drive valued at $12.71!"/>
    <n v="13"/>
    <n v="13"/>
    <x v="0"/>
    <x v="0"/>
    <s v="USD"/>
    <n v="1453748434"/>
    <n v="1452193234"/>
    <x v="0"/>
    <x v="29"/>
    <x v="0"/>
    <s v="film &amp; video/television"/>
    <n v="100"/>
    <n v="13"/>
    <x v="0"/>
    <x v="0"/>
    <x v="31"/>
    <d v="2016-01-25T13:00:34"/>
  </r>
  <r>
    <n v="32"/>
    <s v="Over &amp; Out"/>
    <s v="Approaching a milestone birthday, Gail abandons her group of yuppie stay-at-home mom friends for the vibrant and rowdy gay community."/>
    <n v="28450"/>
    <n v="28520"/>
    <x v="0"/>
    <x v="0"/>
    <s v="USD"/>
    <n v="1463111940"/>
    <n v="1459523017"/>
    <x v="0"/>
    <x v="30"/>
    <x v="0"/>
    <s v="film &amp; video/television"/>
    <n v="100.24604569420035"/>
    <n v="320.44943820224717"/>
    <x v="0"/>
    <x v="0"/>
    <x v="32"/>
    <d v="2016-05-12T21:59:00"/>
  </r>
  <r>
    <n v="33"/>
    <s v="Imaginary Problems"/>
    <s v="3 best friends balance their work, personal and private lives while finding time for their imaginary friends (who are 3 puppets)."/>
    <n v="5250"/>
    <n v="5360"/>
    <x v="0"/>
    <x v="0"/>
    <s v="USD"/>
    <n v="1447001501"/>
    <n v="1444405901"/>
    <x v="0"/>
    <x v="31"/>
    <x v="0"/>
    <s v="film &amp; video/television"/>
    <n v="102.0952380952381"/>
    <n v="83.75"/>
    <x v="0"/>
    <x v="0"/>
    <x v="33"/>
    <d v="2015-11-08T10:51:41"/>
  </r>
  <r>
    <n v="34"/>
    <s v="#Josh: T.V. Show Sizzle Reel"/>
    <s v="A digitally dependent Josh, is forced to coexist with his promiscuous problematic cousin Wes, and face his fears of a human connection"/>
    <n v="2600"/>
    <n v="3392"/>
    <x v="0"/>
    <x v="0"/>
    <s v="USD"/>
    <n v="1407224601"/>
    <n v="1405928601"/>
    <x v="0"/>
    <x v="32"/>
    <x v="0"/>
    <s v="film &amp; video/television"/>
    <n v="130.46153846153845"/>
    <n v="49.882352941176471"/>
    <x v="0"/>
    <x v="0"/>
    <x v="34"/>
    <d v="2014-08-05T01:43:21"/>
  </r>
  <r>
    <n v="35"/>
    <s v="Why Adam? A TV show about the science behind everyday life!"/>
    <s v="Why Adam? is an independent TV show that explores concepts of basic science in everyday life."/>
    <n v="1000"/>
    <n v="1665"/>
    <x v="0"/>
    <x v="0"/>
    <s v="USD"/>
    <n v="1430179200"/>
    <n v="1428130814"/>
    <x v="0"/>
    <x v="33"/>
    <x v="0"/>
    <s v="film &amp; video/television"/>
    <n v="166.5"/>
    <n v="59.464285714285715"/>
    <x v="0"/>
    <x v="0"/>
    <x v="35"/>
    <d v="2015-04-27T18:00:00"/>
  </r>
  <r>
    <n v="36"/>
    <s v="THE LISTENING BOX"/>
    <s v="A modern day priest makes an unusual discovery, setting off a chain of events."/>
    <n v="6000"/>
    <n v="8529"/>
    <x v="0"/>
    <x v="0"/>
    <s v="USD"/>
    <n v="1428128525"/>
    <n v="1425540125"/>
    <x v="0"/>
    <x v="34"/>
    <x v="0"/>
    <s v="film &amp; video/television"/>
    <n v="142.15"/>
    <n v="193.84090909090909"/>
    <x v="0"/>
    <x v="0"/>
    <x v="36"/>
    <d v="2015-04-04T00:22:05"/>
  </r>
  <r>
    <n v="37"/>
    <s v="The Journey"/>
    <s v="Take an unscripted, real-time journey with Greg Aiello to the planet's wildest and most iconic places on this adventure travel TV show."/>
    <n v="22000"/>
    <n v="40357"/>
    <x v="0"/>
    <x v="0"/>
    <s v="USD"/>
    <n v="1425055079"/>
    <n v="1422463079"/>
    <x v="0"/>
    <x v="35"/>
    <x v="0"/>
    <s v="film &amp; video/television"/>
    <n v="183.44090909090909"/>
    <n v="159.51383399209487"/>
    <x v="0"/>
    <x v="0"/>
    <x v="37"/>
    <d v="2015-02-27T10:37:59"/>
  </r>
  <r>
    <n v="38"/>
    <s v="Brewz Brothers TV"/>
    <s v="A television show about three brothers from Chicago on a mission to discover and highlight the best breweries in America."/>
    <n v="2500"/>
    <n v="2751"/>
    <x v="0"/>
    <x v="0"/>
    <s v="USD"/>
    <n v="1368235344"/>
    <n v="1365643344"/>
    <x v="0"/>
    <x v="36"/>
    <x v="0"/>
    <s v="film &amp; video/television"/>
    <n v="110.04"/>
    <n v="41.68181818181818"/>
    <x v="0"/>
    <x v="0"/>
    <x v="38"/>
    <d v="2013-05-10T19:22:24"/>
  </r>
  <r>
    <n v="39"/>
    <s v="Deep Cuts - Series"/>
    <s v="Mystery-Drama Series. Following a shocking event, residents of a remote woodland community learn that some wounds never heal..."/>
    <n v="25000"/>
    <n v="32745"/>
    <x v="0"/>
    <x v="1"/>
    <s v="GBP"/>
    <n v="1401058740"/>
    <n v="1398388068"/>
    <x v="0"/>
    <x v="37"/>
    <x v="0"/>
    <s v="film &amp; video/television"/>
    <n v="130.98000000000002"/>
    <n v="150.89861751152074"/>
    <x v="0"/>
    <x v="0"/>
    <x v="39"/>
    <d v="2014-05-25T16:59:00"/>
  </r>
  <r>
    <n v="40"/>
    <s v="Regal Fare Season One"/>
    <s v="There is a cooking show in production that needs your help, a show about using local ingredients to create simple and elegant meals."/>
    <n v="2000"/>
    <n v="2027"/>
    <x v="0"/>
    <x v="0"/>
    <s v="USD"/>
    <n v="1403150400"/>
    <n v="1401426488"/>
    <x v="0"/>
    <x v="38"/>
    <x v="0"/>
    <s v="film &amp; video/television"/>
    <n v="101.35000000000001"/>
    <n v="126.6875"/>
    <x v="0"/>
    <x v="0"/>
    <x v="40"/>
    <d v="2014-06-18T22:00:00"/>
  </r>
  <r>
    <n v="41"/>
    <s v="Up on High Ground TV series"/>
    <s v="A TV series that takes place in a high school setting with religions,morals,&amp; ethics as a guiding message for students &amp; their families"/>
    <n v="2000"/>
    <n v="2000"/>
    <x v="0"/>
    <x v="0"/>
    <s v="USD"/>
    <n v="1412516354"/>
    <n v="1409924354"/>
    <x v="0"/>
    <x v="10"/>
    <x v="0"/>
    <s v="film &amp; video/television"/>
    <n v="100"/>
    <n v="105.26315789473684"/>
    <x v="0"/>
    <x v="0"/>
    <x v="41"/>
    <d v="2014-10-05T07:39:14"/>
  </r>
  <r>
    <n v="42"/>
    <s v="BROS TV Pilot (Iraq)"/>
    <s v="A show that explores the universal hospitality and shenanigans of BRO cultures in the most forbidden and unfamiliar places on earth!"/>
    <n v="14000"/>
    <n v="19860"/>
    <x v="0"/>
    <x v="0"/>
    <s v="USD"/>
    <n v="1419780026"/>
    <n v="1417188026"/>
    <x v="0"/>
    <x v="39"/>
    <x v="0"/>
    <s v="film &amp; video/television"/>
    <n v="141.85714285714286"/>
    <n v="117.51479289940828"/>
    <x v="0"/>
    <x v="0"/>
    <x v="42"/>
    <d v="2014-12-28T09: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x v="40"/>
    <x v="0"/>
    <s v="film &amp; video/television"/>
    <n v="308.65999999999997"/>
    <n v="117.36121673003802"/>
    <x v="0"/>
    <x v="0"/>
    <x v="43"/>
    <d v="2014-07-12T18:00:00"/>
  </r>
  <r>
    <n v="44"/>
    <s v="BIG WHISKEY TV Show"/>
    <s v="The Creator of the hit FOX show THE BOURBON LOUNGE brings you BIG WHISKEY. A new travel show exploring whiskey like you've never seen."/>
    <n v="2000"/>
    <n v="2000"/>
    <x v="0"/>
    <x v="0"/>
    <s v="USD"/>
    <n v="1412648537"/>
    <n v="1408760537"/>
    <x v="0"/>
    <x v="41"/>
    <x v="0"/>
    <s v="film &amp; video/television"/>
    <n v="100"/>
    <n v="133.33333333333334"/>
    <x v="0"/>
    <x v="0"/>
    <x v="44"/>
    <d v="2014-10-06T20:22:17"/>
  </r>
  <r>
    <n v="45"/>
    <s v="The Art of the Lift"/>
    <s v="The Art of the Lift is a crime drama that follows an expert crew of pick-pockets and their attempt at breaking in a new recruit."/>
    <n v="5000"/>
    <n v="6000"/>
    <x v="0"/>
    <x v="0"/>
    <s v="USD"/>
    <n v="1461769107"/>
    <n v="1459177107"/>
    <x v="0"/>
    <x v="42"/>
    <x v="0"/>
    <s v="film &amp; video/television"/>
    <n v="120"/>
    <n v="98.360655737704917"/>
    <x v="0"/>
    <x v="0"/>
    <x v="45"/>
    <d v="2016-04-27T08:58:27"/>
  </r>
  <r>
    <n v="46"/>
    <s v="New equipment for Joy's World!"/>
    <s v="The legendary community TV programme Joy's World is in dire need of new equipment! We are hoping you can help."/>
    <n v="8400"/>
    <n v="8750"/>
    <x v="0"/>
    <x v="2"/>
    <s v="AUD"/>
    <n v="1450220974"/>
    <n v="1447628974"/>
    <x v="0"/>
    <x v="43"/>
    <x v="0"/>
    <s v="film &amp; video/television"/>
    <n v="104.16666666666667"/>
    <n v="194.44444444444446"/>
    <x v="0"/>
    <x v="0"/>
    <x v="46"/>
    <d v="2015-12-15T17:09:34"/>
  </r>
  <r>
    <n v="47"/>
    <s v="Jane Don't Date - TV pilot (sitcom)"/>
    <s v="Cursed with attracting odd men, an independent woman takes on the Chicago dating scene again with the help of her offbeat friends."/>
    <n v="5000"/>
    <n v="5380.55"/>
    <x v="0"/>
    <x v="0"/>
    <s v="USD"/>
    <n v="1419021607"/>
    <n v="1413834007"/>
    <x v="0"/>
    <x v="16"/>
    <x v="0"/>
    <s v="film &amp; video/television"/>
    <n v="107.61100000000002"/>
    <n v="76.865000000000009"/>
    <x v="0"/>
    <x v="0"/>
    <x v="47"/>
    <d v="2014-12-19T14:40:07"/>
  </r>
  <r>
    <n v="48"/>
    <s v="'Noir' A New Independant Tech-Noir TV Pilot"/>
    <s v="With future neo-London as a backdrop to this new independent TV pilot, we investigate the bad and the corrupt that rule London."/>
    <n v="2000"/>
    <n v="2159"/>
    <x v="0"/>
    <x v="1"/>
    <s v="GBP"/>
    <n v="1425211200"/>
    <n v="1422534260"/>
    <x v="0"/>
    <x v="44"/>
    <x v="0"/>
    <s v="film &amp; video/television"/>
    <n v="107.94999999999999"/>
    <n v="56.815789473684212"/>
    <x v="0"/>
    <x v="0"/>
    <x v="48"/>
    <d v="2015-03-01T06:00:00"/>
  </r>
  <r>
    <n v="49"/>
    <s v="Driving Jersey - Season Five"/>
    <s v="Driving Jersey is real people telling real stories."/>
    <n v="12000"/>
    <n v="12000"/>
    <x v="0"/>
    <x v="0"/>
    <s v="USD"/>
    <n v="1445660045"/>
    <n v="1443068045"/>
    <x v="0"/>
    <x v="45"/>
    <x v="0"/>
    <s v="film &amp; video/television"/>
    <n v="100"/>
    <n v="137.93103448275863"/>
    <x v="0"/>
    <x v="0"/>
    <x v="49"/>
    <d v="2015-10-23T22:14:05"/>
  </r>
  <r>
    <n v="50"/>
    <s v="The Love Lounge"/>
    <s v="A brand new dating show which helps one lucky lady find her Mr Right with difficult decisions to make along the way."/>
    <n v="600"/>
    <n v="600"/>
    <x v="0"/>
    <x v="1"/>
    <s v="GBP"/>
    <n v="1422637200"/>
    <n v="1419271458"/>
    <x v="0"/>
    <x v="19"/>
    <x v="0"/>
    <s v="film &amp; video/television"/>
    <n v="100"/>
    <n v="27.272727272727273"/>
    <x v="0"/>
    <x v="0"/>
    <x v="50"/>
    <d v="2015-01-30T11:00:00"/>
  </r>
  <r>
    <n v="51"/>
    <s v="SKY CITY HAYA"/>
    <s v="Please help us reach stretch goals of 16k, 26k, 41k for the soundtrack, extended scenes &amp; story development for our sci-fi TV series!"/>
    <n v="11000"/>
    <n v="14082"/>
    <x v="0"/>
    <x v="0"/>
    <s v="USD"/>
    <n v="1439245037"/>
    <n v="1436653037"/>
    <x v="0"/>
    <x v="46"/>
    <x v="0"/>
    <s v="film &amp; video/television"/>
    <n v="128.0181818181818"/>
    <n v="118.33613445378151"/>
    <x v="0"/>
    <x v="0"/>
    <x v="51"/>
    <d v="2015-08-10T16:17:17"/>
  </r>
  <r>
    <n v="52"/>
    <s v="Kode Orange - New TV Series"/>
    <s v="Kode Orange is an original television series that follows the lives of two police officers who join a special unit in high-crime LA"/>
    <n v="10000"/>
    <n v="11621"/>
    <x v="0"/>
    <x v="0"/>
    <s v="USD"/>
    <n v="1405615846"/>
    <n v="1403023846"/>
    <x v="0"/>
    <x v="47"/>
    <x v="0"/>
    <s v="film &amp; video/television"/>
    <n v="116.21"/>
    <n v="223.48076923076923"/>
    <x v="0"/>
    <x v="0"/>
    <x v="52"/>
    <d v="2014-07-17T10:50:46"/>
  </r>
  <r>
    <n v="53"/>
    <s v="Rolling out Vegan Mashup's Season 2"/>
    <s v="Delicious TV's Vegan Mashup launching season two on public television"/>
    <n v="3000"/>
    <n v="3289"/>
    <x v="0"/>
    <x v="0"/>
    <s v="USD"/>
    <n v="1396648800"/>
    <n v="1395407445"/>
    <x v="0"/>
    <x v="27"/>
    <x v="0"/>
    <s v="film &amp; video/television"/>
    <n v="109.63333333333334"/>
    <n v="28.111111111111111"/>
    <x v="0"/>
    <x v="0"/>
    <x v="53"/>
    <d v="2014-04-04T16:00:00"/>
  </r>
  <r>
    <n v="54"/>
    <s v="&quot;Stand-In&quot; Television Pilot"/>
    <s v="TV stand-in Elizabeth was diagnosed BRCA+ as her mother was succumbing to cancer. This pilot navigates evolving modern female identity."/>
    <n v="10000"/>
    <n v="10100"/>
    <x v="0"/>
    <x v="0"/>
    <s v="USD"/>
    <n v="1451063221"/>
    <n v="1448471221"/>
    <x v="0"/>
    <x v="47"/>
    <x v="0"/>
    <s v="film &amp; video/television"/>
    <n v="101"/>
    <n v="194.23076923076923"/>
    <x v="0"/>
    <x v="0"/>
    <x v="54"/>
    <d v="2015-12-25T11:07:01"/>
  </r>
  <r>
    <n v="55"/>
    <s v="Di FAMILY"/>
    <s v="A story of an Italian family who tried it the right way but realized things work better if they do it &quot;their&quot; way. Weekly Series PILOT"/>
    <n v="8600"/>
    <n v="11090"/>
    <x v="0"/>
    <x v="0"/>
    <s v="USD"/>
    <n v="1464390916"/>
    <n v="1462576516"/>
    <x v="0"/>
    <x v="48"/>
    <x v="0"/>
    <s v="film &amp; video/television"/>
    <n v="128.95348837209301"/>
    <n v="128.95348837209303"/>
    <x v="0"/>
    <x v="0"/>
    <x v="55"/>
    <d v="2016-05-27T17:15:16"/>
  </r>
  <r>
    <n v="56"/>
    <s v="Voxwomen Cycling Show"/>
    <s v="We want to see more women's cycling on TV - and we need your help to make it happen!"/>
    <n v="8000"/>
    <n v="8581"/>
    <x v="0"/>
    <x v="1"/>
    <s v="GBP"/>
    <n v="1433779200"/>
    <n v="1432559424"/>
    <x v="0"/>
    <x v="49"/>
    <x v="0"/>
    <s v="film &amp; video/television"/>
    <n v="107.26249999999999"/>
    <n v="49.316091954022987"/>
    <x v="0"/>
    <x v="0"/>
    <x v="56"/>
    <d v="2015-06-08T10:00:00"/>
  </r>
  <r>
    <n v="57"/>
    <s v="Our Gay Group - Quality Online Programming For the Gay Man"/>
    <s v="An entertainment network built with a focus of uniting our community with quality, relevant live and scripted entertainment."/>
    <n v="15000"/>
    <n v="15285"/>
    <x v="0"/>
    <x v="0"/>
    <s v="USD"/>
    <n v="1429991962"/>
    <n v="1427399962"/>
    <x v="0"/>
    <x v="50"/>
    <x v="0"/>
    <s v="film &amp; video/television"/>
    <n v="101.89999999999999"/>
    <n v="221.52173913043478"/>
    <x v="0"/>
    <x v="0"/>
    <x v="57"/>
    <d v="2015-04-25T13:59:22"/>
  </r>
  <r>
    <n v="58"/>
    <s v="Gloaming"/>
    <s v="Alex thought he knew how the world worked. You live, you die and it's over. He was very, very wrong."/>
    <n v="10000"/>
    <n v="10291"/>
    <x v="0"/>
    <x v="0"/>
    <s v="USD"/>
    <n v="1416423172"/>
    <n v="1413827572"/>
    <x v="0"/>
    <x v="11"/>
    <x v="0"/>
    <s v="film &amp; video/television"/>
    <n v="102.91"/>
    <n v="137.21333333333334"/>
    <x v="0"/>
    <x v="0"/>
    <x v="58"/>
    <d v="2014-11-19T12:52:52"/>
  </r>
  <r>
    <n v="59"/>
    <s v="&quot;Momentum&quot; - The Series"/>
    <s v="An electronic music producer stuck in his blue collar life has overnight success thrown at him when his music leaks on the internet."/>
    <n v="20000"/>
    <n v="20025.14"/>
    <x v="0"/>
    <x v="0"/>
    <s v="USD"/>
    <n v="1442264400"/>
    <n v="1439530776"/>
    <x v="0"/>
    <x v="51"/>
    <x v="0"/>
    <s v="film &amp; video/television"/>
    <n v="100.12570000000001"/>
    <n v="606.82242424242418"/>
    <x v="0"/>
    <x v="0"/>
    <x v="59"/>
    <d v="2015-09-14T15:00:00"/>
  </r>
  <r>
    <n v="60"/>
    <s v="Ever Since - Short Film"/>
    <s v="Set in a beautiful but desolate world, we see how loneliness can lead to friendship in unconventional ways."/>
    <n v="4500"/>
    <n v="4648.33"/>
    <x v="0"/>
    <x v="1"/>
    <s v="GBP"/>
    <n v="1395532800"/>
    <n v="1393882717"/>
    <x v="0"/>
    <x v="52"/>
    <x v="0"/>
    <s v="film &amp; video/shorts"/>
    <n v="103.29622222222221"/>
    <n v="43.040092592592593"/>
    <x v="0"/>
    <x v="1"/>
    <x v="60"/>
    <d v="2014-03-22T18:00:00"/>
  </r>
  <r>
    <n v="61"/>
    <s v="SPLITTING THE SYNAPSE"/>
    <s v="An exploration of the shadows that follow us from our past, the darkness that lives inside us and the ability to find our own freedom"/>
    <n v="5000"/>
    <n v="7415"/>
    <x v="0"/>
    <x v="0"/>
    <s v="USD"/>
    <n v="1370547157"/>
    <n v="1368646357"/>
    <x v="0"/>
    <x v="23"/>
    <x v="0"/>
    <s v="film &amp; video/shorts"/>
    <n v="148.30000000000001"/>
    <n v="322.39130434782606"/>
    <x v="0"/>
    <x v="1"/>
    <x v="61"/>
    <d v="2013-06-06T13:32:37"/>
  </r>
  <r>
    <n v="62"/>
    <s v="SPECIMEN 0625c - Sci-Fi Thriller"/>
    <s v="A man is forced to repeatedly crawl through a mysterious maze not knowing who captured him or why, but he is determined to find out."/>
    <n v="3000"/>
    <n v="4642"/>
    <x v="0"/>
    <x v="0"/>
    <s v="USD"/>
    <n v="1362337878"/>
    <n v="1360177878"/>
    <x v="0"/>
    <x v="53"/>
    <x v="0"/>
    <s v="film &amp; video/shorts"/>
    <n v="154.73333333333332"/>
    <n v="96.708333333333329"/>
    <x v="0"/>
    <x v="1"/>
    <x v="62"/>
    <d v="2013-03-03T13:11:18"/>
  </r>
  <r>
    <n v="63"/>
    <s v="The Attic"/>
    <s v="The Attic is my first short film.  Please help me with post production and distribution so that I can let it out into the world"/>
    <n v="2000"/>
    <n v="2270.37"/>
    <x v="0"/>
    <x v="0"/>
    <s v="USD"/>
    <n v="1388206740"/>
    <n v="1386194013"/>
    <x v="0"/>
    <x v="31"/>
    <x v="0"/>
    <s v="film &amp; video/shorts"/>
    <n v="113.51849999999999"/>
    <n v="35.474531249999998"/>
    <x v="0"/>
    <x v="1"/>
    <x v="63"/>
    <d v="2013-12-27T22:59:00"/>
  </r>
  <r>
    <n v="64"/>
    <s v="Millennial, The Movie"/>
    <s v="At the dawn of the New Millennium, a group of teenagers battle the Y2K bug to save humanity from boredom. The 2nd film by and/or."/>
    <n v="1200"/>
    <n v="2080"/>
    <x v="0"/>
    <x v="0"/>
    <s v="USD"/>
    <n v="1373243181"/>
    <n v="1370651181"/>
    <x v="0"/>
    <x v="54"/>
    <x v="0"/>
    <s v="film &amp; video/shorts"/>
    <n v="173.33333333333334"/>
    <n v="86.666666666666671"/>
    <x v="0"/>
    <x v="1"/>
    <x v="64"/>
    <d v="2013-07-07T18:26:21"/>
  </r>
  <r>
    <n v="65"/>
    <s v="Hello World - Post Production Funds"/>
    <s v="Help finish the short film Hello World. The story of an android in the broken home of a father &amp; son."/>
    <n v="7000"/>
    <n v="7527"/>
    <x v="0"/>
    <x v="5"/>
    <s v="CAD"/>
    <n v="1407736740"/>
    <n v="1405453354"/>
    <x v="0"/>
    <x v="7"/>
    <x v="0"/>
    <s v="film &amp; video/shorts"/>
    <n v="107.52857142857141"/>
    <n v="132.05263157894737"/>
    <x v="0"/>
    <x v="1"/>
    <x v="65"/>
    <d v="2014-08-10T23:59:00"/>
  </r>
  <r>
    <n v="66"/>
    <s v="A Stagnant Fever: Short Film"/>
    <s v="A dark comedy set in the '60s about clinical depression and one night stands."/>
    <n v="2000"/>
    <n v="2372"/>
    <x v="0"/>
    <x v="0"/>
    <s v="USD"/>
    <n v="1468873420"/>
    <n v="1466281420"/>
    <x v="0"/>
    <x v="55"/>
    <x v="0"/>
    <s v="film &amp; video/shorts"/>
    <n v="118.6"/>
    <n v="91.230769230769226"/>
    <x v="0"/>
    <x v="1"/>
    <x v="66"/>
    <d v="2016-07-18T14:23:40"/>
  </r>
  <r>
    <n v="67"/>
    <s v="You are a Priest Forever"/>
    <s v="The Ordination Mass of five Dominicans friars to the priesthood at the historic Saint Dominicâ€™s Church in Washington DC."/>
    <n v="2000"/>
    <n v="2325"/>
    <x v="0"/>
    <x v="0"/>
    <s v="USD"/>
    <n v="1342360804"/>
    <n v="1339768804"/>
    <x v="0"/>
    <x v="9"/>
    <x v="0"/>
    <s v="film &amp; video/shorts"/>
    <n v="116.25000000000001"/>
    <n v="116.25"/>
    <x v="0"/>
    <x v="1"/>
    <x v="67"/>
    <d v="2012-07-15T08:00:04"/>
  </r>
  <r>
    <n v="68"/>
    <s v="King Eider: Short Film"/>
    <s v="Black Comedy by final year students at Leeds University. _x000a_'Bird watching, tea, seaside and murder. Just your average British holiday.'"/>
    <n v="600"/>
    <n v="763"/>
    <x v="0"/>
    <x v="1"/>
    <s v="GBP"/>
    <n v="1393162791"/>
    <n v="1390570791"/>
    <x v="0"/>
    <x v="17"/>
    <x v="0"/>
    <s v="film &amp; video/shorts"/>
    <n v="127.16666666666667"/>
    <n v="21.194444444444443"/>
    <x v="0"/>
    <x v="1"/>
    <x v="68"/>
    <d v="2014-02-23T07:39:51"/>
  </r>
  <r>
    <n v="69"/>
    <s v="More Than A Drive"/>
    <s v="A breakthrough cinematic experience about more than just the carsâ€¦the people, lifestyle, enthusiasm, party, and the Leavenworth Drive."/>
    <n v="10000"/>
    <n v="11094.23"/>
    <x v="0"/>
    <x v="0"/>
    <s v="USD"/>
    <n v="1317538740"/>
    <n v="1314765025"/>
    <x v="0"/>
    <x v="56"/>
    <x v="0"/>
    <s v="film &amp; video/shorts"/>
    <n v="110.9423"/>
    <n v="62.327134831460668"/>
    <x v="0"/>
    <x v="1"/>
    <x v="69"/>
    <d v="2011-10-02T00:59:00"/>
  </r>
  <r>
    <n v="70"/>
    <s v="Scraps"/>
    <s v="Maggie barely survives a deranged baptism by her mother only to be born again to a string of foster parents. Things can always be worse"/>
    <n v="500"/>
    <n v="636"/>
    <x v="0"/>
    <x v="0"/>
    <s v="USD"/>
    <n v="1315171845"/>
    <n v="1309987845"/>
    <x v="0"/>
    <x v="57"/>
    <x v="0"/>
    <s v="film &amp; video/shorts"/>
    <n v="127.2"/>
    <n v="37.411764705882355"/>
    <x v="0"/>
    <x v="1"/>
    <x v="70"/>
    <d v="2011-09-04T15:30:45"/>
  </r>
  <r>
    <n v="71"/>
    <s v="Diggin Deep to help find &quot;A Man, Buried&quot;"/>
    <s v="A comedic tale about the duality of man set in a trailer park needs your help with sound design and getting it into film festivals"/>
    <n v="1800"/>
    <n v="2231"/>
    <x v="0"/>
    <x v="0"/>
    <s v="USD"/>
    <n v="1338186657"/>
    <n v="1333002657"/>
    <x v="0"/>
    <x v="58"/>
    <x v="0"/>
    <s v="film &amp; video/shorts"/>
    <n v="123.94444444444443"/>
    <n v="69.71875"/>
    <x v="0"/>
    <x v="1"/>
    <x v="71"/>
    <d v="2012-05-28T00:30:57"/>
  </r>
  <r>
    <n v="72"/>
    <s v="Trickle"/>
    <s v="A young man forced to live back home after an automobile accident leaves him to rediscover what it means to be a part of his family."/>
    <n v="2200"/>
    <n v="2385"/>
    <x v="0"/>
    <x v="0"/>
    <s v="USD"/>
    <n v="1352937600"/>
    <n v="1351210481"/>
    <x v="0"/>
    <x v="14"/>
    <x v="0"/>
    <s v="film &amp; video/shorts"/>
    <n v="108.40909090909091"/>
    <n v="58.170731707317074"/>
    <x v="0"/>
    <x v="1"/>
    <x v="72"/>
    <d v="2012-11-14T18:00:00"/>
  </r>
  <r>
    <n v="73"/>
    <s v="Project Z-6463 - a 3D short movie by Chris Eller"/>
    <s v="A scientist on the brink of a discovery that will revolutionize society sees her work destroyed in an experiment gone horribly wrong."/>
    <n v="900"/>
    <n v="900"/>
    <x v="0"/>
    <x v="0"/>
    <s v="USD"/>
    <n v="1304395140"/>
    <n v="1297620584"/>
    <x v="0"/>
    <x v="59"/>
    <x v="0"/>
    <s v="film &amp; video/shorts"/>
    <n v="100"/>
    <n v="50"/>
    <x v="0"/>
    <x v="1"/>
    <x v="73"/>
    <d v="2011-05-02T21:59:00"/>
  </r>
  <r>
    <n v="74"/>
    <s v="L'oiseau la nuit - Court-mÃ©trage"/>
    <s v="La nuit est devenue le lieu de la terreur. Alors qu'un couvre-feu est imposÃ©, une petite fille est enlevÃ©e par un rapace nocturne."/>
    <n v="500"/>
    <n v="564.66"/>
    <x v="0"/>
    <x v="6"/>
    <s v="EUR"/>
    <n v="1453376495"/>
    <n v="1450784495"/>
    <x v="0"/>
    <x v="60"/>
    <x v="0"/>
    <s v="film &amp; video/shorts"/>
    <n v="112.93199999999999"/>
    <n v="19.471034482758618"/>
    <x v="0"/>
    <x v="1"/>
    <x v="74"/>
    <d v="2016-01-21T05:41:35"/>
  </r>
  <r>
    <n v="75"/>
    <s v="&quot;DAD&quot; - A USC Short Film"/>
    <s v="A teenager named Charlie discovers something new about himself while coping with the loss of his father."/>
    <n v="3500"/>
    <n v="4040"/>
    <x v="0"/>
    <x v="0"/>
    <s v="USD"/>
    <n v="1366693272"/>
    <n v="1364101272"/>
    <x v="0"/>
    <x v="5"/>
    <x v="0"/>
    <s v="film &amp; video/shorts"/>
    <n v="115.42857142857143"/>
    <n v="85.957446808510639"/>
    <x v="0"/>
    <x v="1"/>
    <x v="75"/>
    <d v="2013-04-22T23:01:12"/>
  </r>
  <r>
    <n v="76"/>
    <s v="Star Wars: Insidious"/>
    <s v="Karn A'Mor has awoken bloodied on a distant battlefield with no memory of his past! JOIN THE RESISTANCE and find out more..."/>
    <n v="300"/>
    <n v="460"/>
    <x v="0"/>
    <x v="0"/>
    <s v="USD"/>
    <n v="1325007358"/>
    <n v="1319819758"/>
    <x v="0"/>
    <x v="41"/>
    <x v="0"/>
    <s v="film &amp; video/shorts"/>
    <n v="153.33333333333334"/>
    <n v="30.666666666666668"/>
    <x v="0"/>
    <x v="1"/>
    <x v="76"/>
    <d v="2011-12-27T11:35:58"/>
  </r>
  <r>
    <n v="77"/>
    <s v="Jonah and the Crab"/>
    <s v="A short film about a boy searching for companionship in a hermit crab he finds on the beach."/>
    <n v="400"/>
    <n v="1570"/>
    <x v="0"/>
    <x v="0"/>
    <s v="USD"/>
    <n v="1337569140"/>
    <n v="1332991717"/>
    <x v="0"/>
    <x v="55"/>
    <x v="0"/>
    <s v="film &amp; video/shorts"/>
    <n v="392.5"/>
    <n v="60.384615384615387"/>
    <x v="0"/>
    <x v="1"/>
    <x v="77"/>
    <d v="2012-05-20T20:59:00"/>
  </r>
  <r>
    <n v="78"/>
    <s v="Daemon's scale up - Brieuc Le Meur _ Berlin"/>
    <s v="We reached our limits. Next steps are : 3 more shooting days + postproduction + cut + sound._x000a__x000a_We want to go to Cannes !_x000a__x000a_With you !"/>
    <n v="50"/>
    <n v="1351"/>
    <x v="0"/>
    <x v="6"/>
    <s v="EUR"/>
    <n v="1472751121"/>
    <n v="1471887121"/>
    <x v="0"/>
    <x v="2"/>
    <x v="0"/>
    <s v="film &amp; video/shorts"/>
    <n v="2702"/>
    <n v="38.6"/>
    <x v="0"/>
    <x v="1"/>
    <x v="78"/>
    <d v="2016-09-01T11:32:01"/>
  </r>
  <r>
    <n v="79"/>
    <s v="Japanese/International Short Film &quot;Mtn.&quot;"/>
    <s v="A short film about life, achieving your dreams, and overcoming hardship. We all have our mountain to climb."/>
    <n v="1300"/>
    <n v="1651"/>
    <x v="0"/>
    <x v="1"/>
    <s v="GBP"/>
    <n v="1398451093"/>
    <n v="1395859093"/>
    <x v="0"/>
    <x v="14"/>
    <x v="0"/>
    <s v="film &amp; video/shorts"/>
    <n v="127"/>
    <n v="40.268292682926827"/>
    <x v="0"/>
    <x v="1"/>
    <x v="79"/>
    <d v="2014-04-25T12:38:13"/>
  </r>
  <r>
    <n v="80"/>
    <s v="Swingers Anonymous"/>
    <s v="What would you do if you ended up at a swingers party with two dead bodies and $20,000 in drug money?"/>
    <n v="12000"/>
    <n v="12870"/>
    <x v="0"/>
    <x v="0"/>
    <s v="USD"/>
    <n v="1386640856"/>
    <n v="1383616856"/>
    <x v="0"/>
    <x v="5"/>
    <x v="0"/>
    <s v="film &amp; video/shorts"/>
    <n v="107.25"/>
    <n v="273.82978723404256"/>
    <x v="0"/>
    <x v="1"/>
    <x v="80"/>
    <d v="2013-12-09T20:00:56"/>
  </r>
  <r>
    <n v="81"/>
    <s v="Carrying Place: A film of Maine hauntings"/>
    <s v="An elderly woman in rural Maine is haunted by figures seeking a sacrifice, but there are more forces at work than mere ghosts."/>
    <n v="750"/>
    <n v="1485"/>
    <x v="0"/>
    <x v="0"/>
    <s v="USD"/>
    <n v="1342234920"/>
    <n v="1341892127"/>
    <x v="0"/>
    <x v="33"/>
    <x v="0"/>
    <s v="film &amp; video/shorts"/>
    <n v="198"/>
    <n v="53.035714285714285"/>
    <x v="0"/>
    <x v="1"/>
    <x v="81"/>
    <d v="2012-07-13T21:02:00"/>
  </r>
  <r>
    <n v="82"/>
    <s v="&quot;T IS FOR TANTRUM&quot; - HORROR/COMEDY"/>
    <s v="A short film about the tragically hilarious events that occur when a fearful and panicky 6-year old boy loses his first baby tooth."/>
    <n v="4000"/>
    <n v="4000.5"/>
    <x v="0"/>
    <x v="0"/>
    <s v="USD"/>
    <n v="1318189261"/>
    <n v="1315597261"/>
    <x v="0"/>
    <x v="61"/>
    <x v="0"/>
    <s v="film &amp; video/shorts"/>
    <n v="100.01249999999999"/>
    <n v="40.005000000000003"/>
    <x v="0"/>
    <x v="1"/>
    <x v="82"/>
    <d v="2011-10-09T13:41:01"/>
  </r>
  <r>
    <n v="83"/>
    <s v="Sleep Lovers - By Daniel Modeste"/>
    <s v="Isaac, creator of the DreamMaker3000, finds love in his dreams with Mei his boss's wife who lives on the other side of the planet."/>
    <n v="200"/>
    <n v="205"/>
    <x v="0"/>
    <x v="1"/>
    <s v="GBP"/>
    <n v="1424604600"/>
    <n v="1423320389"/>
    <x v="0"/>
    <x v="62"/>
    <x v="0"/>
    <s v="film &amp; video/shorts"/>
    <n v="102.49999999999999"/>
    <n v="15.76923076923077"/>
    <x v="0"/>
    <x v="1"/>
    <x v="83"/>
    <d v="2015-02-22T05:30:00"/>
  </r>
  <r>
    <n v="84"/>
    <s v="Redemption - Short Film"/>
    <s v="&quot;A sociopath crosses paths with the person he must confront about his wife's murder, it might be himself&quot;"/>
    <n v="500"/>
    <n v="500"/>
    <x v="0"/>
    <x v="0"/>
    <s v="USD"/>
    <n v="1305483086"/>
    <n v="1302891086"/>
    <x v="0"/>
    <x v="63"/>
    <x v="0"/>
    <s v="film &amp; video/shorts"/>
    <n v="100"/>
    <n v="71.428571428571431"/>
    <x v="0"/>
    <x v="1"/>
    <x v="84"/>
    <d v="2011-05-15T12:11:26"/>
  </r>
  <r>
    <n v="85"/>
    <s v="In Her Voice: short film"/>
    <s v="A short film by Melissa Woodrow &amp; Mark Janiak about seeking forgiveness, embracing the past and memories with a loved one."/>
    <n v="1200"/>
    <n v="1506"/>
    <x v="0"/>
    <x v="0"/>
    <s v="USD"/>
    <n v="1316746837"/>
    <n v="1314154837"/>
    <x v="0"/>
    <x v="64"/>
    <x v="0"/>
    <s v="film &amp; video/shorts"/>
    <n v="125.49999999999999"/>
    <n v="71.714285714285708"/>
    <x v="0"/>
    <x v="1"/>
    <x v="85"/>
    <d v="2011-09-22T21:00:37"/>
  </r>
  <r>
    <n v="86"/>
    <s v="SECOND CHANCE - DEUXIÃˆME CHANCE"/>
    <s v="Two women, two destinies connected by a letter. _x000a_Between Paris and Skopje a poetic outstanding story of true courage, love and hope."/>
    <n v="6000"/>
    <n v="6388"/>
    <x v="0"/>
    <x v="6"/>
    <s v="EUR"/>
    <n v="1451226045"/>
    <n v="1444828845"/>
    <x v="0"/>
    <x v="57"/>
    <x v="0"/>
    <s v="film &amp; video/shorts"/>
    <n v="106.46666666666667"/>
    <n v="375.76470588235293"/>
    <x v="0"/>
    <x v="1"/>
    <x v="86"/>
    <d v="2015-12-27T08:20:45"/>
  </r>
  <r>
    <n v="87"/>
    <s v="Village Films Summer Project Fund (TK 2)"/>
    <s v="A father without work uses his daughter to con sympathy from strangers... sound familiar?  Help us make this film!"/>
    <n v="2500"/>
    <n v="2615"/>
    <x v="0"/>
    <x v="0"/>
    <s v="USD"/>
    <n v="1275529260"/>
    <n v="1274705803"/>
    <x v="0"/>
    <x v="20"/>
    <x v="0"/>
    <s v="film &amp; video/shorts"/>
    <n v="104.60000000000001"/>
    <n v="104.6"/>
    <x v="0"/>
    <x v="1"/>
    <x v="87"/>
    <d v="2010-06-02T19:41:00"/>
  </r>
  <r>
    <n v="88"/>
    <s v="The Recursion Theorem (Short Film)"/>
    <s v="Imprisoned in an unfamiliar reality with strange new rules, Dan Everett struggles to find meaning and reason in this sci-fi noir short."/>
    <n v="3500"/>
    <n v="3600"/>
    <x v="0"/>
    <x v="0"/>
    <s v="USD"/>
    <n v="1403452131"/>
    <n v="1401205731"/>
    <x v="0"/>
    <x v="65"/>
    <x v="0"/>
    <s v="film &amp; video/shorts"/>
    <n v="102.85714285714285"/>
    <n v="60"/>
    <x v="0"/>
    <x v="1"/>
    <x v="88"/>
    <d v="2014-06-22T09:48:51"/>
  </r>
  <r>
    <n v="89"/>
    <s v="The Southwest Chronicles"/>
    <s v="A chronicle of four very different stories concerning racism to the power of love, all set in the beauty of the Southwest."/>
    <n v="6000"/>
    <n v="6904"/>
    <x v="0"/>
    <x v="0"/>
    <s v="USD"/>
    <n v="1370196192"/>
    <n v="1368036192"/>
    <x v="0"/>
    <x v="66"/>
    <x v="0"/>
    <s v="film &amp; video/shorts"/>
    <n v="115.06666666666668"/>
    <n v="123.28571428571429"/>
    <x v="0"/>
    <x v="1"/>
    <x v="89"/>
    <d v="2013-06-02T12:03:12"/>
  </r>
  <r>
    <n v="90"/>
    <s v="Help Get the Short Film Interior Design into Film Festivals!"/>
    <s v="We're looking for funding to help submit a short film to film festivals."/>
    <n v="500"/>
    <n v="502"/>
    <x v="0"/>
    <x v="0"/>
    <s v="USD"/>
    <n v="1310454499"/>
    <n v="1307862499"/>
    <x v="0"/>
    <x v="38"/>
    <x v="0"/>
    <s v="film &amp; video/shorts"/>
    <n v="100.4"/>
    <n v="31.375"/>
    <x v="0"/>
    <x v="1"/>
    <x v="90"/>
    <d v="2011-07-12T01: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x v="67"/>
    <x v="0"/>
    <s v="film &amp; video/shorts"/>
    <n v="120"/>
    <n v="78.260869565217391"/>
    <x v="0"/>
    <x v="1"/>
    <x v="91"/>
    <d v="2011-05-17T03:39:24"/>
  </r>
  <r>
    <n v="92"/>
    <s v="Euphoria"/>
    <s v="Euphoria is an adventure film that follows adrenaline filled athletes on their hunt for the sublime while balancing family and careers."/>
    <n v="5000"/>
    <n v="5260"/>
    <x v="0"/>
    <x v="5"/>
    <s v="CAD"/>
    <n v="1485936000"/>
    <n v="1481949983"/>
    <x v="0"/>
    <x v="68"/>
    <x v="0"/>
    <s v="film &amp; video/shorts"/>
    <n v="105.2"/>
    <n v="122.32558139534883"/>
    <x v="0"/>
    <x v="1"/>
    <x v="92"/>
    <d v="2017-02-01T02:00:00"/>
  </r>
  <r>
    <n v="93"/>
    <s v="&quot;Someday Everyday&quot; Short Film"/>
    <s v="Someday Everyday is a short drama that navigates through the past and present of a young man's life, through his struggles and triumphs"/>
    <n v="1000"/>
    <n v="1106"/>
    <x v="0"/>
    <x v="0"/>
    <s v="USD"/>
    <n v="1341349200"/>
    <n v="1338928537"/>
    <x v="0"/>
    <x v="41"/>
    <x v="0"/>
    <s v="film &amp; video/shorts"/>
    <n v="110.60000000000001"/>
    <n v="73.733333333333334"/>
    <x v="0"/>
    <x v="1"/>
    <x v="93"/>
    <d v="2012-07-03T15:00:00"/>
  </r>
  <r>
    <n v="94"/>
    <s v="&quot;Paper Chase&quot; Students can make family friendly short films."/>
    <s v="Nathan has his ideal job, the opportunity to see his dream girl on a daily basis. The local bully Jake aims to change all that."/>
    <n v="250"/>
    <n v="260"/>
    <x v="0"/>
    <x v="1"/>
    <s v="GBP"/>
    <n v="1396890822"/>
    <n v="1395162822"/>
    <x v="0"/>
    <x v="8"/>
    <x v="0"/>
    <s v="film &amp; video/shorts"/>
    <n v="104"/>
    <n v="21.666666666666668"/>
    <x v="0"/>
    <x v="1"/>
    <x v="94"/>
    <d v="2014-04-07T11:13:42"/>
  </r>
  <r>
    <n v="95"/>
    <s v="Gotham Knight Terrors: Comedic Batman Short"/>
    <s v="The Batman's Rogues Gallery assembles for a meeting. Scarecrow's fear gas accidently goes off and fears of the villains start to arise."/>
    <n v="350"/>
    <n v="460"/>
    <x v="0"/>
    <x v="0"/>
    <s v="USD"/>
    <n v="1330214841"/>
    <n v="1327622841"/>
    <x v="0"/>
    <x v="64"/>
    <x v="0"/>
    <s v="film &amp; video/shorts"/>
    <n v="131.42857142857142"/>
    <n v="21.904761904761905"/>
    <x v="0"/>
    <x v="1"/>
    <x v="95"/>
    <d v="2012-02-25T18:07:21"/>
  </r>
  <r>
    <n v="96"/>
    <s v="Ice Hockey"/>
    <s v="Danny is a defenseman for his high school hockey team. This is a day in his life: school, hockey, girls and his next-door neighbor, Ken Daneyko."/>
    <n v="1500"/>
    <n v="1720"/>
    <x v="0"/>
    <x v="0"/>
    <s v="USD"/>
    <n v="1280631600"/>
    <n v="1274889241"/>
    <x v="0"/>
    <x v="69"/>
    <x v="0"/>
    <s v="film &amp; video/shorts"/>
    <n v="114.66666666666667"/>
    <n v="50.588235294117645"/>
    <x v="0"/>
    <x v="1"/>
    <x v="96"/>
    <d v="2010-07-31T21:00:00"/>
  </r>
  <r>
    <n v="97"/>
    <s v="Innsmouth at 9000 ft. A Short Horror Film Project"/>
    <s v="Innsmouth at 9000 ft. is a Short Film Project in the Spirit of H.P. Lovecraft, and created by Denver based visual artist  Jesse Farley."/>
    <n v="400"/>
    <n v="425"/>
    <x v="0"/>
    <x v="0"/>
    <s v="USD"/>
    <n v="1310440482"/>
    <n v="1307848482"/>
    <x v="0"/>
    <x v="22"/>
    <x v="0"/>
    <s v="film &amp; video/shorts"/>
    <n v="106.25"/>
    <n v="53.125"/>
    <x v="0"/>
    <x v="1"/>
    <x v="97"/>
    <d v="2011-07-11T21:14:42"/>
  </r>
  <r>
    <n v="98"/>
    <s v="CUT OUT"/>
    <s v="&quot;Cut Out&quot; tells the story of a young woman who befriends a neighborhood teen and finds herself involved with gang violence."/>
    <n v="3200"/>
    <n v="3400"/>
    <x v="0"/>
    <x v="0"/>
    <s v="USD"/>
    <n v="1354923000"/>
    <n v="1351796674"/>
    <x v="0"/>
    <x v="65"/>
    <x v="0"/>
    <s v="film &amp; video/shorts"/>
    <n v="106.25"/>
    <n v="56.666666666666664"/>
    <x v="0"/>
    <x v="1"/>
    <x v="98"/>
    <d v="2012-12-07T17:30:00"/>
  </r>
  <r>
    <n v="99"/>
    <s v="BEAT: An Original Short Film"/>
    <s v="A feminist tale of two girls finally giving a &quot;Nice Guy&quot; what he truly deserves. Also, dancing!"/>
    <n v="1500"/>
    <n v="1590.29"/>
    <x v="0"/>
    <x v="0"/>
    <s v="USD"/>
    <n v="1390426799"/>
    <n v="1387834799"/>
    <x v="0"/>
    <x v="70"/>
    <x v="0"/>
    <s v="film &amp; video/shorts"/>
    <n v="106.01933333333334"/>
    <n v="40.776666666666664"/>
    <x v="0"/>
    <x v="1"/>
    <x v="99"/>
    <d v="2014-01-22T15:39:59"/>
  </r>
  <r>
    <n v="100"/>
    <s v="Two Sisters"/>
    <s v="Two sisters share a fragile relationship. When their mother dies and they inherit the family house, old problems rise to the surface."/>
    <n v="5000"/>
    <n v="5000"/>
    <x v="0"/>
    <x v="0"/>
    <s v="USD"/>
    <n v="1352055886"/>
    <n v="1350324286"/>
    <x v="0"/>
    <x v="55"/>
    <x v="0"/>
    <s v="film &amp; video/shorts"/>
    <n v="100"/>
    <n v="192.30769230769232"/>
    <x v="0"/>
    <x v="1"/>
    <x v="100"/>
    <d v="2012-11-04T13:04:46"/>
  </r>
  <r>
    <n v="101"/>
    <s v="In Their Turn : A MFA Thesis Film"/>
    <s v="The spatiotemporal boundaries between a manâ€™s life, and that of his father dissolve. A reflection on experience, image, and memory."/>
    <n v="3500"/>
    <n v="3500"/>
    <x v="0"/>
    <x v="0"/>
    <s v="USD"/>
    <n v="1359052710"/>
    <n v="1356979110"/>
    <x v="0"/>
    <x v="2"/>
    <x v="0"/>
    <s v="film &amp; video/shorts"/>
    <n v="100"/>
    <n v="100"/>
    <x v="0"/>
    <x v="1"/>
    <x v="101"/>
    <d v="2013-01-24T12:38:30"/>
  </r>
  <r>
    <n v="102"/>
    <s v="Dear God No!"/>
    <s v="A gang of outlaw bikers pull a home invasion on a disgraced Anthropologist hiding a secret locked in his cabin basement."/>
    <n v="6000"/>
    <n v="7665"/>
    <x v="0"/>
    <x v="0"/>
    <s v="USD"/>
    <n v="1293073733"/>
    <n v="1290481733"/>
    <x v="0"/>
    <x v="71"/>
    <x v="0"/>
    <s v="film &amp; video/shorts"/>
    <n v="127.75000000000001"/>
    <n v="117.92307692307692"/>
    <x v="0"/>
    <x v="1"/>
    <x v="102"/>
    <d v="2010-12-22T21:08:53"/>
  </r>
  <r>
    <n v="103"/>
    <s v="I'M TWENTY SOMETHING"/>
    <s v="Three friends in their twenties are trying to do the impossible - have fun on a casual Friday night."/>
    <n v="1300"/>
    <n v="1367"/>
    <x v="0"/>
    <x v="1"/>
    <s v="GBP"/>
    <n v="1394220030"/>
    <n v="1392232830"/>
    <x v="0"/>
    <x v="72"/>
    <x v="0"/>
    <s v="film &amp; video/shorts"/>
    <n v="105.15384615384616"/>
    <n v="27.897959183673468"/>
    <x v="0"/>
    <x v="1"/>
    <x v="103"/>
    <d v="2014-03-07T13:20:30"/>
  </r>
  <r>
    <n v="104"/>
    <s v="Good 'Ol Trumpet"/>
    <s v="UCF short film about an old man, his love for music, and his misplaced trumpet.  "/>
    <n v="500"/>
    <n v="600"/>
    <x v="0"/>
    <x v="0"/>
    <s v="USD"/>
    <n v="1301792400"/>
    <n v="1299775266"/>
    <x v="0"/>
    <x v="73"/>
    <x v="0"/>
    <s v="film &amp; video/shorts"/>
    <n v="120"/>
    <n v="60"/>
    <x v="0"/>
    <x v="1"/>
    <x v="104"/>
    <d v="2011-04-02T19:00:00"/>
  </r>
  <r>
    <n v="105"/>
    <s v="Single Parent Date Night-A Comedic Short Film"/>
    <s v="Single Parent Date Night is a comedic short film about two single parents trying to reentering the dating pool."/>
    <n v="2200"/>
    <n v="2363"/>
    <x v="0"/>
    <x v="0"/>
    <s v="USD"/>
    <n v="1463184000"/>
    <n v="1461605020"/>
    <x v="0"/>
    <x v="65"/>
    <x v="0"/>
    <s v="film &amp; video/shorts"/>
    <n v="107.40909090909089"/>
    <n v="39.383333333333333"/>
    <x v="0"/>
    <x v="1"/>
    <x v="105"/>
    <d v="2016-05-13T18:00:00"/>
  </r>
  <r>
    <n v="106"/>
    <s v="LOST WEEKEND"/>
    <s v="A Boy. A Girl. A Car. A Serial Killer."/>
    <n v="5000"/>
    <n v="5025"/>
    <x v="0"/>
    <x v="0"/>
    <s v="USD"/>
    <n v="1333391901"/>
    <n v="1332182301"/>
    <x v="0"/>
    <x v="74"/>
    <x v="0"/>
    <s v="film &amp; video/shorts"/>
    <n v="100.49999999999999"/>
    <n v="186.11111111111111"/>
    <x v="0"/>
    <x v="1"/>
    <x v="106"/>
    <d v="2012-04-02T12:38:21"/>
  </r>
  <r>
    <n v="107"/>
    <s v="PRETTY LITTLE VICTIM - A Short Film by Paul Jones"/>
    <s v="PRETTY LITTLE VICTIM is a short film from the expanding community of independent Alaskan filmmakers, to be shot in Anchorage, AK"/>
    <n v="7500"/>
    <n v="7685"/>
    <x v="0"/>
    <x v="0"/>
    <s v="USD"/>
    <n v="1303688087"/>
    <n v="1301787287"/>
    <x v="0"/>
    <x v="50"/>
    <x v="0"/>
    <s v="film &amp; video/shorts"/>
    <n v="102.46666666666667"/>
    <n v="111.37681159420291"/>
    <x v="0"/>
    <x v="1"/>
    <x v="107"/>
    <d v="2011-04-24T17:34:47"/>
  </r>
  <r>
    <n v="108"/>
    <s v="GLASS: A Love Story"/>
    <s v="When a man can't find love, his Google GLASS does the searching for him. A short film shot with Google Glass."/>
    <n v="1500"/>
    <n v="3700"/>
    <x v="0"/>
    <x v="0"/>
    <s v="USD"/>
    <n v="1370011370"/>
    <n v="1364827370"/>
    <x v="0"/>
    <x v="5"/>
    <x v="0"/>
    <s v="film &amp; video/shorts"/>
    <n v="246.66666666666669"/>
    <n v="78.723404255319153"/>
    <x v="0"/>
    <x v="1"/>
    <x v="108"/>
    <d v="2013-05-31T08:42:50"/>
  </r>
  <r>
    <n v="109"/>
    <s v="Dapper Dan - &quot;Fly As I Wanna&quot; Music Video"/>
    <s v="This video may be bigger than you and it may be bigger than me but, itâ€™s not bigger than you and me! Can you dig it?"/>
    <n v="1000"/>
    <n v="2195"/>
    <x v="0"/>
    <x v="0"/>
    <s v="USD"/>
    <n v="1298680630"/>
    <n v="1296088630"/>
    <x v="0"/>
    <x v="5"/>
    <x v="0"/>
    <s v="film &amp; video/shorts"/>
    <n v="219.49999999999997"/>
    <n v="46.702127659574465"/>
    <x v="0"/>
    <x v="1"/>
    <x v="109"/>
    <d v="2011-02-25T18:37:10"/>
  </r>
  <r>
    <n v="110"/>
    <s v="Earlids"/>
    <s v="Lee, an awkward teenager with sound-blocking earlids, must confront his self-isolation after a girl moves in next door."/>
    <n v="1300"/>
    <n v="1700"/>
    <x v="0"/>
    <x v="0"/>
    <s v="USD"/>
    <n v="1384408740"/>
    <n v="1381445253"/>
    <x v="0"/>
    <x v="55"/>
    <x v="0"/>
    <s v="film &amp; video/shorts"/>
    <n v="130.76923076923077"/>
    <n v="65.384615384615387"/>
    <x v="0"/>
    <x v="1"/>
    <x v="110"/>
    <d v="2013-11-13T23:59:00"/>
  </r>
  <r>
    <n v="111"/>
    <s v="Judi Dench is Cool in Person"/>
    <s v="Two actors, one bookie and a very bad day.  Judi Dench is Cool in Person is fast, funny and only a little bit nasty."/>
    <n v="3500"/>
    <n v="5410"/>
    <x v="0"/>
    <x v="2"/>
    <s v="AUD"/>
    <n v="1433059187"/>
    <n v="1430467187"/>
    <x v="0"/>
    <x v="28"/>
    <x v="0"/>
    <s v="film &amp; video/shorts"/>
    <n v="154.57142857142858"/>
    <n v="102.0754716981132"/>
    <x v="0"/>
    <x v="1"/>
    <x v="111"/>
    <d v="2015-05-31T01:59:47"/>
  </r>
  <r>
    <n v="112"/>
    <s v="MITOSIS | a short film"/>
    <s v="Only one choice can stop Anthony Oswald from fulfilling his destiny and saving millions of lives, and itâ€™s not his decision to make."/>
    <n v="5000"/>
    <n v="5200"/>
    <x v="0"/>
    <x v="0"/>
    <s v="USD"/>
    <n v="1397354400"/>
    <n v="1395277318"/>
    <x v="0"/>
    <x v="75"/>
    <x v="0"/>
    <s v="film &amp; video/shorts"/>
    <n v="104"/>
    <n v="64.197530864197532"/>
    <x v="0"/>
    <x v="1"/>
    <x v="112"/>
    <d v="2014-04-12T20:00:00"/>
  </r>
  <r>
    <n v="113"/>
    <s v="&quot;The First Day&quot; by Julia Othmer- Music Video"/>
    <s v="A living memorial for all those dealing with trauma, grief and loss."/>
    <n v="5000"/>
    <n v="7050"/>
    <x v="0"/>
    <x v="0"/>
    <s v="USD"/>
    <n v="1312642800"/>
    <n v="1311963128"/>
    <x v="0"/>
    <x v="76"/>
    <x v="0"/>
    <s v="film &amp; video/shorts"/>
    <n v="141"/>
    <n v="90.384615384615387"/>
    <x v="0"/>
    <x v="1"/>
    <x v="113"/>
    <d v="2011-08-06T09:00:00"/>
  </r>
  <r>
    <n v="114"/>
    <s v="l'esprit d'escalier-a senior film"/>
    <s v="This film explores the complicated nature that exists in all human relationships. A mother and a daughter seek to find happiness."/>
    <n v="3000"/>
    <n v="3100"/>
    <x v="0"/>
    <x v="0"/>
    <s v="USD"/>
    <n v="1326436488"/>
    <n v="1321252488"/>
    <x v="0"/>
    <x v="2"/>
    <x v="0"/>
    <s v="film &amp; video/shorts"/>
    <n v="103.33333333333334"/>
    <n v="88.571428571428569"/>
    <x v="0"/>
    <x v="1"/>
    <x v="114"/>
    <d v="2012-01-13T00:34:48"/>
  </r>
  <r>
    <n v="115"/>
    <s v="The World's Greatest Lover"/>
    <s v="Never judge a book (or a lover) by their cover."/>
    <n v="450"/>
    <n v="632"/>
    <x v="0"/>
    <x v="0"/>
    <s v="USD"/>
    <n v="1328377444"/>
    <n v="1326217444"/>
    <x v="0"/>
    <x v="19"/>
    <x v="0"/>
    <s v="film &amp; video/shorts"/>
    <n v="140.44444444444443"/>
    <n v="28.727272727272727"/>
    <x v="0"/>
    <x v="1"/>
    <x v="115"/>
    <d v="2012-02-04T11:44:04"/>
  </r>
  <r>
    <n v="116"/>
    <s v="Villanelle"/>
    <s v="Villanelle is a feature film that blends elements of classic, hardboiled Film Noir, with classic Horror and tells a great story to boot"/>
    <n v="3500"/>
    <n v="3978"/>
    <x v="0"/>
    <x v="0"/>
    <s v="USD"/>
    <n v="1302260155"/>
    <n v="1298289355"/>
    <x v="0"/>
    <x v="7"/>
    <x v="0"/>
    <s v="film &amp; video/shorts"/>
    <n v="113.65714285714286"/>
    <n v="69.78947368421052"/>
    <x v="0"/>
    <x v="1"/>
    <x v="116"/>
    <d v="2011-04-08T04: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x v="74"/>
    <x v="0"/>
    <s v="film &amp; video/shorts"/>
    <n v="100.49377777777779"/>
    <n v="167.48962962962963"/>
    <x v="0"/>
    <x v="1"/>
    <x v="117"/>
    <d v="2010-06-09T13:00:00"/>
  </r>
  <r>
    <n v="118"/>
    <s v="DENOUNCED - A Short Film"/>
    <s v="When a ruthless hit-man is 'denounced' from the mafia, his old enemies declare war."/>
    <n v="5000"/>
    <n v="5651.58"/>
    <x v="0"/>
    <x v="0"/>
    <s v="USD"/>
    <n v="1311902236"/>
    <n v="1309310236"/>
    <x v="0"/>
    <x v="70"/>
    <x v="0"/>
    <s v="film &amp; video/shorts"/>
    <n v="113.03159999999998"/>
    <n v="144.91230769230768"/>
    <x v="0"/>
    <x v="1"/>
    <x v="118"/>
    <d v="2011-07-28T19:17:16"/>
  </r>
  <r>
    <n v="119"/>
    <s v="Inspire CANCER survivors to tell their STORIES"/>
    <s v="This short film will inspire young adult cancer survivors to share with others the wisdom they have gained from their cancer journey."/>
    <n v="3250"/>
    <n v="3398.1"/>
    <x v="0"/>
    <x v="0"/>
    <s v="USD"/>
    <n v="1313276400"/>
    <n v="1310693986"/>
    <x v="0"/>
    <x v="77"/>
    <x v="0"/>
    <s v="film &amp; video/shorts"/>
    <n v="104.55692307692308"/>
    <n v="91.840540540540545"/>
    <x v="0"/>
    <x v="1"/>
    <x v="119"/>
    <d v="2011-08-13T17:00:00"/>
  </r>
  <r>
    <n v="120"/>
    <s v="Time Live: A short film (Canceled)"/>
    <s v="Now, you can chat with people from the history, by our sport cam with the time machine. However, the girl had some trouble to use it."/>
    <n v="70000"/>
    <n v="10"/>
    <x v="1"/>
    <x v="7"/>
    <s v="HKD"/>
    <n v="1475457107"/>
    <n v="1472865107"/>
    <x v="0"/>
    <x v="29"/>
    <x v="1"/>
    <s v="film &amp; video/science fiction"/>
    <n v="1.4285714285714287E-2"/>
    <n v="10"/>
    <x v="0"/>
    <x v="2"/>
    <x v="120"/>
    <d v="2016-10-02T19:11:47"/>
  </r>
  <r>
    <n v="121"/>
    <s v="MICRO-MISSION"/>
    <s v="NAVY SEALS sent on a Area 51 Top-Secret rescue mission where they are shrunken and injected into an ET body, the immune system mutated."/>
    <n v="3000"/>
    <n v="1"/>
    <x v="1"/>
    <x v="0"/>
    <s v="USD"/>
    <n v="1429352160"/>
    <n v="1427993710"/>
    <x v="0"/>
    <x v="29"/>
    <x v="1"/>
    <s v="film &amp; video/science fiction"/>
    <n v="3.3333333333333333E-2"/>
    <n v="1"/>
    <x v="0"/>
    <x v="2"/>
    <x v="121"/>
    <d v="2015-04-18T04:16:00"/>
  </r>
  <r>
    <n v="122"/>
    <s v="The Time Jumper (Canceled)"/>
    <s v="My ambition for this knows no bounds.  Seeing Sephoria in a live-action is a dream of mine."/>
    <n v="100000000"/>
    <n v="0"/>
    <x v="1"/>
    <x v="0"/>
    <s v="USD"/>
    <n v="1476094907"/>
    <n v="1470910907"/>
    <x v="0"/>
    <x v="78"/>
    <x v="1"/>
    <s v="film &amp; video/science fiction"/>
    <n v="0"/>
    <n v="0"/>
    <x v="0"/>
    <x v="2"/>
    <x v="122"/>
    <d v="2016-10-10T04:21:47"/>
  </r>
  <r>
    <n v="123"/>
    <s v="Sentient - The Web Series (Canceled)"/>
    <s v="A group of scientists stumble upon an extraterrestrial virus that is self aware. They must stop it's spread in order to save humanity."/>
    <n v="55000"/>
    <n v="151"/>
    <x v="1"/>
    <x v="0"/>
    <s v="USD"/>
    <n v="1414533600"/>
    <n v="1411411564"/>
    <x v="0"/>
    <x v="79"/>
    <x v="1"/>
    <s v="film &amp; video/science fiction"/>
    <n v="0.27454545454545454"/>
    <n v="25.166666666666668"/>
    <x v="0"/>
    <x v="2"/>
    <x v="123"/>
    <d v="2014-10-28T16:00:00"/>
  </r>
  <r>
    <n v="124"/>
    <s v="Blank Bodies - Post Production (Canceled)"/>
    <s v="An artificial man and woman discover love under the unsuspecting eyes of the four renowned artists who created them."/>
    <n v="4000"/>
    <n v="0"/>
    <x v="1"/>
    <x v="0"/>
    <s v="USD"/>
    <n v="1431728242"/>
    <n v="1429568242"/>
    <x v="0"/>
    <x v="78"/>
    <x v="1"/>
    <s v="film &amp; video/science fiction"/>
    <n v="0"/>
    <n v="0"/>
    <x v="0"/>
    <x v="2"/>
    <x v="124"/>
    <d v="2015-05-15T16:17:22"/>
  </r>
  <r>
    <n v="125"/>
    <s v="Star Wars Fan Film (Canceled)"/>
    <s v="Due to my little sister finally having recovered from her surgery we can finally make our movie if we can get even a little help to pay"/>
    <n v="500"/>
    <n v="70"/>
    <x v="1"/>
    <x v="5"/>
    <s v="CAD"/>
    <n v="1486165880"/>
    <n v="1480981880"/>
    <x v="0"/>
    <x v="79"/>
    <x v="1"/>
    <s v="film &amp; video/science fiction"/>
    <n v="14.000000000000002"/>
    <n v="11.666666666666666"/>
    <x v="0"/>
    <x v="2"/>
    <x v="125"/>
    <d v="2017-02-03T17:51:20"/>
  </r>
  <r>
    <n v="126"/>
    <s v="SPECTRUM &quot;Adventures in Light&quot; (Canceled)"/>
    <s v="A man learns the undiscovered laws of nature hidden in acts of weather &amp; light phenomena. He soon realizes these acts can be harnessed."/>
    <n v="25000"/>
    <n v="1387"/>
    <x v="1"/>
    <x v="0"/>
    <s v="USD"/>
    <n v="1433988000"/>
    <n v="1431353337"/>
    <x v="0"/>
    <x v="62"/>
    <x v="1"/>
    <s v="film &amp; video/science fiction"/>
    <n v="5.548"/>
    <n v="106.69230769230769"/>
    <x v="0"/>
    <x v="2"/>
    <x v="126"/>
    <d v="2015-06-10T20:00:00"/>
  </r>
  <r>
    <n v="127"/>
    <s v="Human Evolution (Canceled)"/>
    <s v="An ambitious Sci-Fi/Action film that will have a big-budget feel with stunning visuals &amp; stunts starring a casting of up and comers."/>
    <n v="8000"/>
    <n v="190"/>
    <x v="1"/>
    <x v="0"/>
    <s v="USD"/>
    <n v="1428069541"/>
    <n v="1425481141"/>
    <x v="0"/>
    <x v="80"/>
    <x v="1"/>
    <s v="film &amp; video/science fiction"/>
    <n v="2.375"/>
    <n v="47.5"/>
    <x v="0"/>
    <x v="2"/>
    <x v="127"/>
    <d v="2015-04-03T07:59:01"/>
  </r>
  <r>
    <n v="128"/>
    <s v="Ralphi3 (Canceled)"/>
    <s v="A Science Fiction film filled with entertainment and Excitement"/>
    <n v="100000"/>
    <n v="1867"/>
    <x v="1"/>
    <x v="0"/>
    <s v="USD"/>
    <n v="1476941293"/>
    <n v="1473917293"/>
    <x v="0"/>
    <x v="79"/>
    <x v="1"/>
    <s v="film &amp; video/science fiction"/>
    <n v="1.867"/>
    <n v="311.16666666666669"/>
    <x v="0"/>
    <x v="2"/>
    <x v="128"/>
    <d v="2016-10-19T23:28:13"/>
  </r>
  <r>
    <n v="129"/>
    <s v="JUSTICE LEAGUE ORIGINS (Canceled)"/>
    <s v="HEY!!! I'm David House, and I am currently working on a film called Justice League Origins!!! non-profit based on DC Comics Characters."/>
    <n v="20000"/>
    <n v="0"/>
    <x v="1"/>
    <x v="0"/>
    <s v="USD"/>
    <n v="1414708183"/>
    <n v="1409524183"/>
    <x v="0"/>
    <x v="78"/>
    <x v="1"/>
    <s v="film &amp; video/science fiction"/>
    <n v="0"/>
    <n v="0"/>
    <x v="0"/>
    <x v="2"/>
    <x v="129"/>
    <d v="2014-10-30T16:29:43"/>
  </r>
  <r>
    <n v="130"/>
    <s v="Blue in the Green (Canceled)"/>
    <s v="A journey down the rabbit hole into the dark future. A mix of reality and dreams of a world dependant on an oppressed by technology."/>
    <n v="600"/>
    <n v="0"/>
    <x v="1"/>
    <x v="1"/>
    <s v="GBP"/>
    <n v="1402949760"/>
    <n v="1400536692"/>
    <x v="0"/>
    <x v="78"/>
    <x v="1"/>
    <s v="film &amp; video/science fiction"/>
    <n v="0"/>
    <n v="0"/>
    <x v="0"/>
    <x v="2"/>
    <x v="130"/>
    <d v="2014-06-16T14:16:00"/>
  </r>
  <r>
    <n v="131"/>
    <s v="I (Canceled)"/>
    <s v="I"/>
    <n v="1200"/>
    <n v="0"/>
    <x v="1"/>
    <x v="0"/>
    <s v="USD"/>
    <n v="1467763200"/>
    <n v="1466453161"/>
    <x v="0"/>
    <x v="78"/>
    <x v="1"/>
    <s v="film &amp; video/science fiction"/>
    <n v="0"/>
    <n v="0"/>
    <x v="0"/>
    <x v="2"/>
    <x v="131"/>
    <d v="2016-07-05T18:00:00"/>
  </r>
  <r>
    <n v="132"/>
    <s v="The Message (Canceled)"/>
    <s v="An anime inspired sci-fi action short set in Tokyo, Japan by VFX veterans, Gerald Abraham, Kim Tran and sound engineer, Jeremy Corby."/>
    <n v="80000"/>
    <n v="7655"/>
    <x v="1"/>
    <x v="0"/>
    <s v="USD"/>
    <n v="1415392207"/>
    <n v="1411500607"/>
    <x v="0"/>
    <x v="75"/>
    <x v="1"/>
    <s v="film &amp; video/science fiction"/>
    <n v="9.5687499999999996"/>
    <n v="94.506172839506178"/>
    <x v="0"/>
    <x v="2"/>
    <x v="132"/>
    <d v="2014-11-07T14:30:07"/>
  </r>
  <r>
    <n v="133"/>
    <s v="Demon Women from outer space (Canceled)"/>
    <s v="Invasion from outer space sights, to weird to imagine destruction too monstrous to escape"/>
    <n v="71764"/>
    <n v="0"/>
    <x v="1"/>
    <x v="0"/>
    <s v="USD"/>
    <n v="1464715860"/>
    <n v="1462130584"/>
    <x v="0"/>
    <x v="78"/>
    <x v="1"/>
    <s v="film &amp; video/science fiction"/>
    <n v="0"/>
    <n v="0"/>
    <x v="0"/>
    <x v="2"/>
    <x v="133"/>
    <d v="2016-05-31T11:31:00"/>
  </r>
  <r>
    <n v="134"/>
    <s v="MARLEY'S GHOST (AMBASSADORS OF STEAM) (Canceled)"/>
    <s v="steampunk  remake of &quot;a Christmas carol&quot;"/>
    <n v="5000"/>
    <n v="0"/>
    <x v="1"/>
    <x v="0"/>
    <s v="USD"/>
    <n v="1441386000"/>
    <n v="1438811418"/>
    <x v="0"/>
    <x v="78"/>
    <x v="1"/>
    <s v="film &amp; video/science fiction"/>
    <n v="0"/>
    <n v="0"/>
    <x v="0"/>
    <x v="2"/>
    <x v="134"/>
    <d v="2015-09-04T11:00:00"/>
  </r>
  <r>
    <n v="135"/>
    <s v="&quot;STUCK&quot; - Finishing Funds for a Sci-Fi Thriller Short Film"/>
    <s v="What would someone do if they suddenly discovered they could stop time? Join us on this clever sci-fi short film and find out!"/>
    <n v="3000"/>
    <n v="403"/>
    <x v="1"/>
    <x v="0"/>
    <s v="USD"/>
    <n v="1404241200"/>
    <n v="1401354597"/>
    <x v="0"/>
    <x v="81"/>
    <x v="1"/>
    <s v="film &amp; video/science fiction"/>
    <n v="13.433333333333334"/>
    <n v="80.599999999999994"/>
    <x v="0"/>
    <x v="2"/>
    <x v="135"/>
    <d v="2014-07-01T13:00:00"/>
  </r>
  <r>
    <n v="136"/>
    <s v="MICRO-MISSION (Canceled)"/>
    <s v="NAVY SEALS sent on a Area 51 Top-Secret rescue mission where they are shrunken and injected into an ET body, the immune system mutated."/>
    <n v="3000"/>
    <n v="0"/>
    <x v="1"/>
    <x v="0"/>
    <s v="USD"/>
    <n v="1431771360"/>
    <n v="1427968234"/>
    <x v="0"/>
    <x v="78"/>
    <x v="1"/>
    <s v="film &amp; video/science fiction"/>
    <n v="0"/>
    <n v="0"/>
    <x v="0"/>
    <x v="2"/>
    <x v="136"/>
    <d v="2015-05-16T04:16:00"/>
  </r>
  <r>
    <n v="137"/>
    <s v="Predator : Repentance (Canceled)"/>
    <s v="An unofficial sequel to the independent 2015 fan film Predator: Dark ages. Set in 2141 we follow the crew of the cargoship Centurion"/>
    <n v="55000"/>
    <n v="0"/>
    <x v="1"/>
    <x v="8"/>
    <s v="DKK"/>
    <n v="1444657593"/>
    <n v="1440337593"/>
    <x v="0"/>
    <x v="78"/>
    <x v="1"/>
    <s v="film &amp; video/science fiction"/>
    <n v="0"/>
    <n v="0"/>
    <x v="0"/>
    <x v="2"/>
    <x v="137"/>
    <d v="2015-10-12T07:46:33"/>
  </r>
  <r>
    <n v="138"/>
    <s v="Thr33 Days Dead: The Sequ3l (Canceled)"/>
    <s v="This movie will be the S3qu3l to Thr33 Days Dead, which premiered on SyFy and was the focus of SyFy's &quot;Town of the Living Dead&quot;."/>
    <n v="150000"/>
    <n v="4712"/>
    <x v="1"/>
    <x v="0"/>
    <s v="USD"/>
    <n v="1438405140"/>
    <n v="1435731041"/>
    <x v="0"/>
    <x v="6"/>
    <x v="1"/>
    <s v="film &amp; video/science fiction"/>
    <n v="3.1413333333333333"/>
    <n v="81.241379310344826"/>
    <x v="0"/>
    <x v="2"/>
    <x v="138"/>
    <d v="2015-07-31T22:59:00"/>
  </r>
  <r>
    <n v="139"/>
    <s v="Roman Dead (Canceled)"/>
    <s v="When  Rome is infected with a zombie plague, Lucius Agrippa and a small group fights for survival"/>
    <n v="500"/>
    <n v="500"/>
    <x v="1"/>
    <x v="0"/>
    <s v="USD"/>
    <n v="1436738772"/>
    <n v="1435874772"/>
    <x v="0"/>
    <x v="29"/>
    <x v="1"/>
    <s v="film &amp; video/science fiction"/>
    <n v="100"/>
    <n v="500"/>
    <x v="0"/>
    <x v="2"/>
    <x v="139"/>
    <d v="2015-07-12T16:06:12"/>
  </r>
  <r>
    <n v="140"/>
    <s v="Rome of the Dead (Canceled)"/>
    <s v="A Gladiator fights for his freedom to be reunited with his Family, he's one fight away, when Rome is infected with a Zombie Virus"/>
    <n v="200000"/>
    <n v="0"/>
    <x v="1"/>
    <x v="0"/>
    <s v="USD"/>
    <n v="1426823132"/>
    <n v="1424234732"/>
    <x v="0"/>
    <x v="78"/>
    <x v="1"/>
    <s v="film &amp; video/science fiction"/>
    <n v="0"/>
    <n v="0"/>
    <x v="0"/>
    <x v="2"/>
    <x v="140"/>
    <d v="2015-03-19T21:45:32"/>
  </r>
  <r>
    <n v="141"/>
    <s v="Catherine Kimbridge Chronicles - Live-Action SciFi TV Series"/>
    <s v="Join us creating a Science Fiction TV Series based upon the popular novels -The Catherine Kimbridge Chronicles."/>
    <n v="12000"/>
    <n v="1293"/>
    <x v="1"/>
    <x v="0"/>
    <s v="USD"/>
    <n v="1433043623"/>
    <n v="1429155623"/>
    <x v="0"/>
    <x v="33"/>
    <x v="1"/>
    <s v="film &amp; video/science fiction"/>
    <n v="10.775"/>
    <n v="46.178571428571431"/>
    <x v="0"/>
    <x v="2"/>
    <x v="141"/>
    <d v="2015-05-30T21:40:23"/>
  </r>
  <r>
    <n v="142"/>
    <s v="SAMANTHA  SHADOW (Canceled)"/>
    <s v="A science fiction series about a women trying to stave off a mysterious appearance of monsters from getting out of a dark alley."/>
    <n v="3000"/>
    <n v="10"/>
    <x v="1"/>
    <x v="0"/>
    <s v="USD"/>
    <n v="1416176778"/>
    <n v="1414358778"/>
    <x v="0"/>
    <x v="29"/>
    <x v="1"/>
    <s v="film &amp; video/science fiction"/>
    <n v="0.33333333333333337"/>
    <n v="10"/>
    <x v="0"/>
    <x v="2"/>
    <x v="142"/>
    <d v="2014-11-16T16:26:18"/>
  </r>
  <r>
    <n v="143"/>
    <s v="CATTLE - AN AWESOME SCI-FI SHORT (Canceled)"/>
    <s v="A young woman learns she is one of few women left bred like cattle in order to control a deadly disease and the world populace"/>
    <n v="5500"/>
    <n v="0"/>
    <x v="1"/>
    <x v="2"/>
    <s v="AUD"/>
    <n v="1472882100"/>
    <n v="1467941542"/>
    <x v="0"/>
    <x v="78"/>
    <x v="1"/>
    <s v="film &amp; video/science fiction"/>
    <n v="0"/>
    <n v="0"/>
    <x v="0"/>
    <x v="2"/>
    <x v="143"/>
    <d v="2016-09-02T23:55:00"/>
  </r>
  <r>
    <n v="144"/>
    <s v="The Great Fear - Post Production Funds (Canceled)"/>
    <s v="A film about a collapsing food industry, a lonely farmer and a lonely botanist needs your help to finish post-production!"/>
    <n v="7500"/>
    <n v="2070"/>
    <x v="1"/>
    <x v="5"/>
    <s v="CAD"/>
    <n v="1428945472"/>
    <n v="1423765072"/>
    <x v="0"/>
    <x v="77"/>
    <x v="1"/>
    <s v="film &amp; video/science fiction"/>
    <n v="27.6"/>
    <n v="55.945945945945944"/>
    <x v="0"/>
    <x v="2"/>
    <x v="144"/>
    <d v="2015-04-13T11:17:52"/>
  </r>
  <r>
    <n v="145"/>
    <s v="Threshold (Canceled)"/>
    <s v="Film-Makers Ricky Comuniello &amp; Ian Weeks are at it again - for the 1st time. We need your support for a modern Sci-Fiction short film"/>
    <n v="4500"/>
    <n v="338"/>
    <x v="1"/>
    <x v="0"/>
    <s v="USD"/>
    <n v="1439298052"/>
    <n v="1436965252"/>
    <x v="0"/>
    <x v="82"/>
    <x v="1"/>
    <s v="film &amp; video/science fiction"/>
    <n v="7.5111111111111111"/>
    <n v="37.555555555555557"/>
    <x v="0"/>
    <x v="2"/>
    <x v="145"/>
    <d v="2015-08-11T07:00:52"/>
  </r>
  <r>
    <n v="146"/>
    <s v="#CalExit...War of 2020 (Canceled)"/>
    <s v="California and the west have declared their refusal to support the election of a staunch conservative president. Will it be Civil War?"/>
    <n v="20000"/>
    <n v="115"/>
    <x v="1"/>
    <x v="0"/>
    <s v="USD"/>
    <n v="1484698998"/>
    <n v="1479514998"/>
    <x v="0"/>
    <x v="83"/>
    <x v="1"/>
    <s v="film &amp; video/science fiction"/>
    <n v="0.57499999999999996"/>
    <n v="38.333333333333336"/>
    <x v="0"/>
    <x v="2"/>
    <x v="146"/>
    <d v="2017-01-17T18:23:18"/>
  </r>
  <r>
    <n v="147"/>
    <s v="Consumed (Static Air) (Canceled)"/>
    <s v="Film makers catch live footage beyond their wildest dreams."/>
    <n v="7000"/>
    <n v="0"/>
    <x v="1"/>
    <x v="1"/>
    <s v="GBP"/>
    <n v="1420741080"/>
    <n v="1417026340"/>
    <x v="0"/>
    <x v="78"/>
    <x v="1"/>
    <s v="film &amp; video/science fiction"/>
    <n v="0"/>
    <n v="0"/>
    <x v="0"/>
    <x v="2"/>
    <x v="147"/>
    <d v="2015-01-08T12:18:00"/>
  </r>
  <r>
    <n v="148"/>
    <s v="Space Gangstars (Canceled)"/>
    <s v="An aspiring pilot decides to take his Dad's ship for a joyride, and learns it was the biggest mistake of his life in this Sci-Fi comedy"/>
    <n v="50000"/>
    <n v="40"/>
    <x v="1"/>
    <x v="0"/>
    <s v="USD"/>
    <n v="1456555536"/>
    <n v="1453963536"/>
    <x v="0"/>
    <x v="84"/>
    <x v="1"/>
    <s v="film &amp; video/science fiction"/>
    <n v="0.08"/>
    <n v="20"/>
    <x v="0"/>
    <x v="2"/>
    <x v="148"/>
    <d v="2016-02-27T00:45:36"/>
  </r>
  <r>
    <n v="149"/>
    <s v="Dichotomy (Canceled)"/>
    <s v="A provocatively mind-bending sci-fi thriller, this short film project examines opposites and the balance of the universe. #Dichotomy"/>
    <n v="10000"/>
    <n v="92"/>
    <x v="1"/>
    <x v="0"/>
    <s v="USD"/>
    <n v="1419494400"/>
    <n v="1416888470"/>
    <x v="0"/>
    <x v="79"/>
    <x v="1"/>
    <s v="film &amp; video/science fiction"/>
    <n v="0.91999999999999993"/>
    <n v="15.333333333333334"/>
    <x v="0"/>
    <x v="2"/>
    <x v="149"/>
    <d v="2014-12-25T02:00:00"/>
  </r>
  <r>
    <n v="150"/>
    <s v="Star Trek First Frontier (Canceled)"/>
    <s v="The untold story of Captain Robert April and the first launching of the starship U.S.S. Enterprise,  NCC-1701"/>
    <n v="130000"/>
    <n v="30112"/>
    <x v="1"/>
    <x v="0"/>
    <s v="USD"/>
    <n v="1432612382"/>
    <n v="1427428382"/>
    <x v="0"/>
    <x v="85"/>
    <x v="1"/>
    <s v="film &amp; video/science fiction"/>
    <n v="23.163076923076922"/>
    <n v="449.43283582089555"/>
    <x v="0"/>
    <x v="2"/>
    <x v="150"/>
    <d v="2015-05-25T21:53:02"/>
  </r>
  <r>
    <n v="151"/>
    <s v="THE ASCENDENCE SHIFT Feature Film (Canceled)"/>
    <s v="The age of a race to the finish between the higher &amp; lower dimensional realms, A fight for consciousness &amp; freedom,THE NEW HUMAN"/>
    <n v="250000"/>
    <n v="140"/>
    <x v="1"/>
    <x v="2"/>
    <s v="AUD"/>
    <n v="1434633191"/>
    <n v="1429449191"/>
    <x v="0"/>
    <x v="81"/>
    <x v="1"/>
    <s v="film &amp; video/science fiction"/>
    <n v="5.5999999999999994E-2"/>
    <n v="28"/>
    <x v="0"/>
    <x v="2"/>
    <x v="151"/>
    <d v="2015-06-18T07:13:11"/>
  </r>
  <r>
    <n v="152"/>
    <s v="The Great Dark (Canceled)"/>
    <s v="The Great Dark is a journey through the unimaginable...and un foreseeable..."/>
    <n v="380000"/>
    <n v="30"/>
    <x v="1"/>
    <x v="0"/>
    <s v="USD"/>
    <n v="1411437100"/>
    <n v="1408845100"/>
    <x v="0"/>
    <x v="84"/>
    <x v="1"/>
    <s v="film &amp; video/science fiction"/>
    <n v="7.8947368421052634E-3"/>
    <n v="15"/>
    <x v="0"/>
    <x v="2"/>
    <x v="152"/>
    <d v="2014-09-22T19:51:40"/>
  </r>
  <r>
    <n v="153"/>
    <s v="Awakening (Canceled)"/>
    <s v="What would you do if you face something beyond your understanding? If someone you loved disappeared without a trace?"/>
    <n v="50000"/>
    <n v="359"/>
    <x v="1"/>
    <x v="0"/>
    <s v="USD"/>
    <n v="1417532644"/>
    <n v="1413900244"/>
    <x v="0"/>
    <x v="73"/>
    <x v="1"/>
    <s v="film &amp; video/science fiction"/>
    <n v="0.71799999999999997"/>
    <n v="35.9"/>
    <x v="0"/>
    <x v="2"/>
    <x v="153"/>
    <d v="2014-12-02T09:04:04"/>
  </r>
  <r>
    <n v="154"/>
    <s v="Quantum Alterations: Sci-fi, Stop Motion &amp; Fantasy Fan Film"/>
    <s v="Fiction Becomes Reality in this non-profit science fiction, stop motion, and fantasy fan film."/>
    <n v="1500"/>
    <n v="40"/>
    <x v="1"/>
    <x v="0"/>
    <s v="USD"/>
    <n v="1433336895"/>
    <n v="1429621695"/>
    <x v="0"/>
    <x v="83"/>
    <x v="1"/>
    <s v="film &amp; video/science fiction"/>
    <n v="2.666666666666667"/>
    <n v="13.333333333333334"/>
    <x v="0"/>
    <x v="2"/>
    <x v="154"/>
    <d v="2015-06-03T07:08:15"/>
  </r>
  <r>
    <n v="155"/>
    <s v="The Last Armada (Canceled)"/>
    <s v="While a shadow of peace was on the horizon,humankind was being threatened by its past.Whispers of threat was being heard from the North"/>
    <n v="1350000"/>
    <n v="81"/>
    <x v="1"/>
    <x v="0"/>
    <s v="USD"/>
    <n v="1437657935"/>
    <n v="1434201935"/>
    <x v="0"/>
    <x v="80"/>
    <x v="1"/>
    <s v="film &amp; video/science fiction"/>
    <n v="6.0000000000000001E-3"/>
    <n v="20.25"/>
    <x v="0"/>
    <x v="2"/>
    <x v="155"/>
    <d v="2015-07-23T07:25:35"/>
  </r>
  <r>
    <n v="156"/>
    <s v="Mosaics (Canceled)"/>
    <s v="A short science-fiction film about an underground network of human-animal hybrids &amp; their struggle with oppression &amp; marginalization."/>
    <n v="35000"/>
    <n v="1785"/>
    <x v="1"/>
    <x v="5"/>
    <s v="CAD"/>
    <n v="1407034796"/>
    <n v="1401850796"/>
    <x v="0"/>
    <x v="41"/>
    <x v="1"/>
    <s v="film &amp; video/science fiction"/>
    <n v="5.0999999999999996"/>
    <n v="119"/>
    <x v="0"/>
    <x v="2"/>
    <x v="156"/>
    <d v="2014-08-02T20:59:56"/>
  </r>
  <r>
    <n v="157"/>
    <s v="Forever Man (short film) (Canceled)"/>
    <s v="Man's cryogenic chamber and his soulmate's time travel from the distant future allows them to meet in the middle."/>
    <n v="2995"/>
    <n v="8"/>
    <x v="1"/>
    <x v="0"/>
    <s v="USD"/>
    <n v="1456523572"/>
    <n v="1453931572"/>
    <x v="0"/>
    <x v="84"/>
    <x v="1"/>
    <s v="film &amp; video/science fiction"/>
    <n v="0.26711185308848079"/>
    <n v="4"/>
    <x v="0"/>
    <x v="2"/>
    <x v="157"/>
    <d v="2016-02-26T15:52:52"/>
  </r>
  <r>
    <n v="158"/>
    <s v="In The Dark POST Production Fund Request (Canceled)"/>
    <s v="ITD a is thriller about a female college student house sitting for her boss &amp; encountering a dark evil force that dwells in the shadows"/>
    <n v="5000"/>
    <n v="0"/>
    <x v="1"/>
    <x v="0"/>
    <s v="USD"/>
    <n v="1413942628"/>
    <n v="1411350628"/>
    <x v="0"/>
    <x v="78"/>
    <x v="1"/>
    <s v="film &amp; video/science fiction"/>
    <n v="0"/>
    <n v="0"/>
    <x v="0"/>
    <x v="2"/>
    <x v="158"/>
    <d v="2014-10-21T19:50:28"/>
  </r>
  <r>
    <n v="159"/>
    <s v="Rosette: Sci-Fi/Action Feature Film to Cast Hollywood Talent"/>
    <s v="Love, Robots... and Time Travel._x000a_Rosette: A Sci-Fi/Action/Adventure Feature Film, set to cast three A-list Hollywood actors."/>
    <n v="500000"/>
    <n v="10"/>
    <x v="1"/>
    <x v="0"/>
    <s v="USD"/>
    <n v="1467541545"/>
    <n v="1464085545"/>
    <x v="0"/>
    <x v="29"/>
    <x v="1"/>
    <s v="film &amp; video/science fiction"/>
    <n v="2E-3"/>
    <n v="10"/>
    <x v="0"/>
    <x v="2"/>
    <x v="159"/>
    <d v="2016-07-03T04:25:45"/>
  </r>
  <r>
    <n v="160"/>
    <s v="Con Todo mi Corazon: With all of my Heart."/>
    <s v="The title might seem cheesy, but my father says that to my mother every time they say I love you.     This story is dedicated to them."/>
    <n v="5000"/>
    <n v="0"/>
    <x v="2"/>
    <x v="0"/>
    <s v="USD"/>
    <n v="1439675691"/>
    <n v="1434491691"/>
    <x v="0"/>
    <x v="78"/>
    <x v="1"/>
    <s v="film &amp; video/drama"/>
    <n v="0"/>
    <n v="0"/>
    <x v="0"/>
    <x v="3"/>
    <x v="160"/>
    <d v="2015-08-15T15:54:51"/>
  </r>
  <r>
    <n v="161"/>
    <s v="Midway: The Turning Point"/>
    <s v="Step 1 (script editing) to produce a dramatic film about the air/sea battle of WWII that turned the tide of victory for the US."/>
    <n v="50000"/>
    <n v="5"/>
    <x v="2"/>
    <x v="0"/>
    <s v="USD"/>
    <n v="1404318595"/>
    <n v="1401726595"/>
    <x v="0"/>
    <x v="29"/>
    <x v="1"/>
    <s v="film &amp; video/drama"/>
    <n v="0.01"/>
    <n v="5"/>
    <x v="0"/>
    <x v="3"/>
    <x v="161"/>
    <d v="2014-07-02T10:29:55"/>
  </r>
  <r>
    <n v="162"/>
    <s v="See It My Way"/>
    <s v="This film follows a young man who has had only a troubled family life. He turns to all the wrong things and life falls apart."/>
    <n v="2800"/>
    <n v="435"/>
    <x v="2"/>
    <x v="0"/>
    <s v="USD"/>
    <n v="1408232520"/>
    <n v="1405393356"/>
    <x v="0"/>
    <x v="73"/>
    <x v="1"/>
    <s v="film &amp; video/drama"/>
    <n v="15.535714285714286"/>
    <n v="43.5"/>
    <x v="0"/>
    <x v="3"/>
    <x v="162"/>
    <d v="2014-08-16T17:42:00"/>
  </r>
  <r>
    <n v="163"/>
    <s v="UNDIVIDED (Working Title)"/>
    <s v="Over 2.5 million Black men registered for the draft in World War II. _x000a_This will be the most comprehensive portrayal EVER of US. THEN."/>
    <n v="2000000"/>
    <n v="0"/>
    <x v="2"/>
    <x v="0"/>
    <s v="USD"/>
    <n v="1443657600"/>
    <n v="1440716654"/>
    <x v="0"/>
    <x v="78"/>
    <x v="1"/>
    <s v="film &amp; video/drama"/>
    <n v="0"/>
    <n v="0"/>
    <x v="0"/>
    <x v="3"/>
    <x v="163"/>
    <d v="2015-09-30T18:00:00"/>
  </r>
  <r>
    <n v="164"/>
    <s v="Angelix"/>
    <s v="Two cousins are caught up in the private war between warrior class angels and demons. You may be caught up too and not realize it yet."/>
    <n v="120000"/>
    <n v="640"/>
    <x v="2"/>
    <x v="0"/>
    <s v="USD"/>
    <n v="1411150701"/>
    <n v="1405966701"/>
    <x v="0"/>
    <x v="63"/>
    <x v="1"/>
    <s v="film &amp; video/drama"/>
    <n v="0.53333333333333333"/>
    <n v="91.428571428571431"/>
    <x v="0"/>
    <x v="3"/>
    <x v="164"/>
    <d v="2014-09-19T12:18:21"/>
  </r>
  <r>
    <n v="165"/>
    <s v="NET"/>
    <s v="A teacher. A boy. The beach and a heatwave that drove them all insane."/>
    <n v="17000"/>
    <n v="0"/>
    <x v="2"/>
    <x v="1"/>
    <s v="GBP"/>
    <n v="1452613724"/>
    <n v="1450021724"/>
    <x v="0"/>
    <x v="78"/>
    <x v="1"/>
    <s v="film &amp; video/drama"/>
    <n v="0"/>
    <n v="0"/>
    <x v="0"/>
    <x v="3"/>
    <x v="165"/>
    <d v="2016-01-12T09:48:44"/>
  </r>
  <r>
    <n v="166"/>
    <s v="Pressure"/>
    <s v="A young teen makes a bad decision after joining gang and the film expresses his choices that led him to that point."/>
    <n v="5000"/>
    <n v="3000"/>
    <x v="2"/>
    <x v="0"/>
    <s v="USD"/>
    <n v="1484531362"/>
    <n v="1481939362"/>
    <x v="0"/>
    <x v="29"/>
    <x v="1"/>
    <s v="film &amp; video/drama"/>
    <n v="60"/>
    <n v="3000"/>
    <x v="0"/>
    <x v="3"/>
    <x v="166"/>
    <d v="2017-01-15T19:49:22"/>
  </r>
  <r>
    <n v="167"/>
    <s v="Past"/>
    <s v="A young man experiences a tragedy and has the opportunity to go back and learn from his mistakes and find out his true self."/>
    <n v="110000"/>
    <n v="11"/>
    <x v="2"/>
    <x v="0"/>
    <s v="USD"/>
    <n v="1438726535"/>
    <n v="1433542535"/>
    <x v="0"/>
    <x v="84"/>
    <x v="1"/>
    <s v="film &amp; video/drama"/>
    <n v="0.01"/>
    <n v="5.5"/>
    <x v="0"/>
    <x v="3"/>
    <x v="167"/>
    <d v="2015-08-04T16:15:35"/>
  </r>
  <r>
    <n v="168"/>
    <s v="Moving On"/>
    <s v="A homeless Gulf War 2 vet, and Congressional Medal of Honor recipient fights for his sanity on the mean streets of Albuquerque."/>
    <n v="8000"/>
    <n v="325"/>
    <x v="2"/>
    <x v="0"/>
    <s v="USD"/>
    <n v="1426791770"/>
    <n v="1424203370"/>
    <x v="0"/>
    <x v="83"/>
    <x v="1"/>
    <s v="film &amp; video/drama"/>
    <n v="4.0625"/>
    <n v="108.33333333333333"/>
    <x v="0"/>
    <x v="3"/>
    <x v="168"/>
    <d v="2015-03-19T13:02:50"/>
  </r>
  <r>
    <n v="169"/>
    <s v="Family"/>
    <s v="Family is a short film about a father and son and two brothers who were separated by the Korean war and finally reunite after 60 years."/>
    <n v="2500"/>
    <n v="560"/>
    <x v="2"/>
    <x v="1"/>
    <s v="GBP"/>
    <n v="1413634059"/>
    <n v="1411042059"/>
    <x v="0"/>
    <x v="73"/>
    <x v="1"/>
    <s v="film &amp; video/drama"/>
    <n v="22.400000000000002"/>
    <n v="56"/>
    <x v="0"/>
    <x v="3"/>
    <x v="169"/>
    <d v="2014-10-18T06:07:39"/>
  </r>
  <r>
    <n v="170"/>
    <s v="Letters to Daniel"/>
    <s v="Amy &amp; Missy survive Amy's bipolar disorder and go on to become award winning &amp; bestselling authors, screenwriters &amp; filmmakers"/>
    <n v="10000"/>
    <n v="325"/>
    <x v="2"/>
    <x v="0"/>
    <s v="USD"/>
    <n v="1440912480"/>
    <n v="1438385283"/>
    <x v="0"/>
    <x v="73"/>
    <x v="1"/>
    <s v="film &amp; video/drama"/>
    <n v="3.25"/>
    <n v="32.5"/>
    <x v="0"/>
    <x v="3"/>
    <x v="170"/>
    <d v="2015-08-29T23:28:00"/>
  </r>
  <r>
    <n v="171"/>
    <s v="IRL: Gamers Unite"/>
    <s v="Team Mayhem, a local small town gang of gamers who are enlisted   to save the world from the new great evil known as Prowler."/>
    <n v="50000"/>
    <n v="1"/>
    <x v="2"/>
    <x v="0"/>
    <s v="USD"/>
    <n v="1470975614"/>
    <n v="1465791614"/>
    <x v="0"/>
    <x v="29"/>
    <x v="1"/>
    <s v="film &amp; video/drama"/>
    <n v="2E-3"/>
    <n v="1"/>
    <x v="0"/>
    <x v="3"/>
    <x v="171"/>
    <d v="2016-08-11T22:20:14"/>
  </r>
  <r>
    <n v="172"/>
    <s v="The Blind Dolphin Story"/>
    <s v="A short film on the rarest mammal and the second most endangered freshwater river dolphin, in Pakistan."/>
    <n v="95000"/>
    <n v="0"/>
    <x v="2"/>
    <x v="0"/>
    <s v="USD"/>
    <n v="1426753723"/>
    <n v="1423733323"/>
    <x v="0"/>
    <x v="78"/>
    <x v="1"/>
    <s v="film &amp; video/drama"/>
    <n v="0"/>
    <n v="0"/>
    <x v="0"/>
    <x v="3"/>
    <x v="172"/>
    <d v="2015-03-19T02:28:43"/>
  </r>
  <r>
    <n v="173"/>
    <s v="7 Sins"/>
    <s v="This is a film inspired by Quentin Tarantino, I want to make a film thats entertaining yet gritty. 7 Sins is in pre-production."/>
    <n v="1110"/>
    <n v="0"/>
    <x v="2"/>
    <x v="1"/>
    <s v="GBP"/>
    <n v="1425131108"/>
    <n v="1422539108"/>
    <x v="0"/>
    <x v="78"/>
    <x v="1"/>
    <s v="film &amp; video/drama"/>
    <n v="0"/>
    <n v="0"/>
    <x v="0"/>
    <x v="3"/>
    <x v="173"/>
    <d v="2015-02-28T07:45:08"/>
  </r>
  <r>
    <n v="174"/>
    <s v="I Am Forgotten"/>
    <s v="An international short film project. It is about loneliness, wich is caused by the current compulsion to check your Facebook every day."/>
    <n v="6000"/>
    <n v="0"/>
    <x v="2"/>
    <x v="9"/>
    <s v="EUR"/>
    <n v="1431108776"/>
    <n v="1425924776"/>
    <x v="0"/>
    <x v="78"/>
    <x v="1"/>
    <s v="film &amp; video/drama"/>
    <n v="0"/>
    <n v="0"/>
    <x v="0"/>
    <x v="3"/>
    <x v="174"/>
    <d v="2015-05-08T12:12:56"/>
  </r>
  <r>
    <n v="175"/>
    <s v="Gooseberry Fool - Feature Film"/>
    <s v="To heal her scars Olivia must take a journey back to her roots, where an unresolved conflict stands between her and musical success."/>
    <n v="20000"/>
    <n v="1297"/>
    <x v="2"/>
    <x v="1"/>
    <s v="GBP"/>
    <n v="1409337611"/>
    <n v="1407177611"/>
    <x v="0"/>
    <x v="55"/>
    <x v="1"/>
    <s v="film &amp; video/drama"/>
    <n v="6.4850000000000003"/>
    <n v="49.884615384615387"/>
    <x v="0"/>
    <x v="3"/>
    <x v="175"/>
    <d v="2014-08-29T12:40:11"/>
  </r>
  <r>
    <n v="176"/>
    <s v="Silent Monster"/>
    <s v="I'm seeking funding to finish my short film, Silent Monster, to bring awareness to teenage bullying as well as teenage violence."/>
    <n v="1500"/>
    <n v="0"/>
    <x v="2"/>
    <x v="0"/>
    <s v="USD"/>
    <n v="1438803999"/>
    <n v="1436211999"/>
    <x v="0"/>
    <x v="78"/>
    <x v="1"/>
    <s v="film &amp; video/drama"/>
    <n v="0"/>
    <n v="0"/>
    <x v="0"/>
    <x v="3"/>
    <x v="176"/>
    <d v="2015-08-05T13:46:39"/>
  </r>
  <r>
    <n v="177"/>
    <s v="The Good Samaritan"/>
    <s v="I'm making a modern day version of the bible story &quot; The Good Samaritan&quot;"/>
    <n v="450"/>
    <n v="180"/>
    <x v="2"/>
    <x v="0"/>
    <s v="USD"/>
    <n v="1427155726"/>
    <n v="1425690526"/>
    <x v="0"/>
    <x v="63"/>
    <x v="1"/>
    <s v="film &amp; video/drama"/>
    <n v="40"/>
    <n v="25.714285714285715"/>
    <x v="0"/>
    <x v="3"/>
    <x v="177"/>
    <d v="2015-03-23T18:08:46"/>
  </r>
  <r>
    <n v="178"/>
    <s v="El viaje de LucÃ­a"/>
    <s v="El viaje de LucÃ­a es un largometraje de ficciÃ³n con temÃ¡tica sobre el cÃ¡ncer infantil."/>
    <n v="500000"/>
    <n v="0"/>
    <x v="2"/>
    <x v="3"/>
    <s v="EUR"/>
    <n v="1448582145"/>
    <n v="1445986545"/>
    <x v="0"/>
    <x v="78"/>
    <x v="1"/>
    <s v="film &amp; video/drama"/>
    <n v="0"/>
    <n v="0"/>
    <x v="0"/>
    <x v="3"/>
    <x v="178"/>
    <d v="2015-11-26T17:55:45"/>
  </r>
  <r>
    <n v="179"/>
    <s v="Sustain: A Film About Survival"/>
    <s v="A feature-length film about how three people survive in a diseased world."/>
    <n v="1000"/>
    <n v="200"/>
    <x v="2"/>
    <x v="0"/>
    <s v="USD"/>
    <n v="1457056555"/>
    <n v="1454464555"/>
    <x v="0"/>
    <x v="84"/>
    <x v="1"/>
    <s v="film &amp; video/drama"/>
    <n v="20"/>
    <n v="100"/>
    <x v="0"/>
    <x v="3"/>
    <x v="179"/>
    <d v="2016-03-03T19:55:55"/>
  </r>
  <r>
    <n v="180"/>
    <s v="The Rest of Us Mini-Series"/>
    <s v="The Rest of Us follows a survivor of an outbreak that nearly destroyed the earth as he travels to find some form of humanity."/>
    <n v="1200"/>
    <n v="401"/>
    <x v="2"/>
    <x v="1"/>
    <s v="GBP"/>
    <n v="1428951600"/>
    <n v="1425512843"/>
    <x v="0"/>
    <x v="62"/>
    <x v="1"/>
    <s v="film &amp; video/drama"/>
    <n v="33.416666666666664"/>
    <n v="30.846153846153847"/>
    <x v="0"/>
    <x v="3"/>
    <x v="180"/>
    <d v="2015-04-13T13:00:00"/>
  </r>
  <r>
    <n v="181"/>
    <s v="Immemorial"/>
    <s v="Christina has been suffering with flash backs and some very disturbing nightmares and realises that it is more than just nightmares."/>
    <n v="3423"/>
    <n v="722"/>
    <x v="2"/>
    <x v="1"/>
    <s v="GBP"/>
    <n v="1434995295"/>
    <n v="1432403295"/>
    <x v="0"/>
    <x v="80"/>
    <x v="1"/>
    <s v="film &amp; video/drama"/>
    <n v="21.092608822670172"/>
    <n v="180.5"/>
    <x v="0"/>
    <x v="3"/>
    <x v="181"/>
    <d v="2015-06-22T11:48:15"/>
  </r>
  <r>
    <n v="182"/>
    <s v="ABU Pakistani Independent Feature Film"/>
    <s v="I'm Faraz, and I am raising money for my feature film called ABU. This one is for our parents, and our responsibilities towards them."/>
    <n v="1000"/>
    <n v="0"/>
    <x v="2"/>
    <x v="0"/>
    <s v="USD"/>
    <n v="1483748232"/>
    <n v="1481156232"/>
    <x v="0"/>
    <x v="78"/>
    <x v="1"/>
    <s v="film &amp; video/drama"/>
    <n v="0"/>
    <n v="0"/>
    <x v="0"/>
    <x v="3"/>
    <x v="182"/>
    <d v="2017-01-06T18:17:12"/>
  </r>
  <r>
    <n v="183"/>
    <s v="Three Little Words"/>
    <s v="Don't kill me until I meet my Dad"/>
    <n v="12500"/>
    <n v="4482"/>
    <x v="2"/>
    <x v="1"/>
    <s v="GBP"/>
    <n v="1417033610"/>
    <n v="1414438010"/>
    <x v="0"/>
    <x v="8"/>
    <x v="1"/>
    <s v="film &amp; video/drama"/>
    <n v="35.856000000000002"/>
    <n v="373.5"/>
    <x v="0"/>
    <x v="3"/>
    <x v="183"/>
    <d v="2014-11-26T14:26:50"/>
  </r>
  <r>
    <n v="184"/>
    <s v="Lana - Short film"/>
    <s v="&quot;Lana&quot; is an horror/dramatic short film, written by myself, about a young woman fighting the darkness in her, but it might be too late."/>
    <n v="1500"/>
    <n v="51"/>
    <x v="2"/>
    <x v="5"/>
    <s v="CAD"/>
    <n v="1409543940"/>
    <n v="1404586762"/>
    <x v="0"/>
    <x v="84"/>
    <x v="1"/>
    <s v="film &amp; video/drama"/>
    <n v="3.4000000000000004"/>
    <n v="25.5"/>
    <x v="0"/>
    <x v="3"/>
    <x v="184"/>
    <d v="2014-08-31T21:59:00"/>
  </r>
  <r>
    <n v="185"/>
    <s v="BLANK Short Movie"/>
    <s v="Love has no boundaries!"/>
    <n v="40000"/>
    <n v="2200"/>
    <x v="2"/>
    <x v="10"/>
    <s v="NOK"/>
    <n v="1471557139"/>
    <n v="1468965139"/>
    <x v="0"/>
    <x v="73"/>
    <x v="1"/>
    <s v="film &amp; video/drama"/>
    <n v="5.5"/>
    <n v="220"/>
    <x v="0"/>
    <x v="3"/>
    <x v="185"/>
    <d v="2016-08-18T15:52:19"/>
  </r>
  <r>
    <n v="186"/>
    <s v="Feature Film: The Wolfes"/>
    <s v="My film is about a boy who discovers the truth about his fathers dissapearance through the dark secrets of his mothers past."/>
    <n v="5000"/>
    <n v="0"/>
    <x v="2"/>
    <x v="0"/>
    <s v="USD"/>
    <n v="1488571200"/>
    <n v="1485977434"/>
    <x v="0"/>
    <x v="78"/>
    <x v="1"/>
    <s v="film &amp; video/drama"/>
    <n v="0"/>
    <n v="0"/>
    <x v="0"/>
    <x v="3"/>
    <x v="186"/>
    <d v="2017-03-03T14:00:00"/>
  </r>
  <r>
    <n v="187"/>
    <s v="The Imbalanced Heart of a Symmetric Mind (film)"/>
    <s v="A young man suffering from a severe case of OCD embarks on a road trip to find peace of mind."/>
    <n v="5000"/>
    <n v="800"/>
    <x v="2"/>
    <x v="0"/>
    <s v="USD"/>
    <n v="1437461940"/>
    <n v="1435383457"/>
    <x v="0"/>
    <x v="81"/>
    <x v="1"/>
    <s v="film &amp; video/drama"/>
    <n v="16"/>
    <n v="160"/>
    <x v="0"/>
    <x v="3"/>
    <x v="187"/>
    <d v="2015-07-21T00:59:00"/>
  </r>
  <r>
    <n v="188"/>
    <s v="Mariano (A Screenplay)"/>
    <s v="Mariano Messini, an aspiring musician, indebted to the mafia must put his life on the line to escape their grasp and pursue his dream."/>
    <n v="1500"/>
    <n v="0"/>
    <x v="2"/>
    <x v="0"/>
    <s v="USD"/>
    <n v="1409891015"/>
    <n v="1407299015"/>
    <x v="0"/>
    <x v="78"/>
    <x v="1"/>
    <s v="film &amp; video/drama"/>
    <n v="0"/>
    <n v="0"/>
    <x v="0"/>
    <x v="3"/>
    <x v="188"/>
    <d v="2014-09-04T22:23:35"/>
  </r>
  <r>
    <n v="189"/>
    <s v="A GOOD MAN'S DECISION"/>
    <s v="Jack Barlow's wife and daughter shot in cold blood at a gun confiscation station in Texas, he sets out to save his family &amp; neighbors."/>
    <n v="500000"/>
    <n v="345"/>
    <x v="2"/>
    <x v="0"/>
    <s v="USD"/>
    <n v="1472920477"/>
    <n v="1467736477"/>
    <x v="0"/>
    <x v="81"/>
    <x v="1"/>
    <s v="film &amp; video/drama"/>
    <n v="6.8999999999999992E-2"/>
    <n v="69"/>
    <x v="0"/>
    <x v="3"/>
    <x v="189"/>
    <d v="2016-09-03T10:34:37"/>
  </r>
  <r>
    <n v="190"/>
    <s v="REGIONRAT, the movie"/>
    <s v="Because hope can be a 4 letter word"/>
    <n v="12000"/>
    <n v="50"/>
    <x v="2"/>
    <x v="0"/>
    <s v="USD"/>
    <n v="1466091446"/>
    <n v="1465227446"/>
    <x v="0"/>
    <x v="29"/>
    <x v="1"/>
    <s v="film &amp; video/drama"/>
    <n v="0.41666666666666669"/>
    <n v="50"/>
    <x v="0"/>
    <x v="3"/>
    <x v="190"/>
    <d v="2016-06-16T09:37:26"/>
  </r>
  <r>
    <n v="191"/>
    <s v="Trillion: Feature Film"/>
    <s v="A young boy passionate about Astronomy and Chemistry tracks down an astroid that scientists said would never hit earth."/>
    <n v="5000"/>
    <n v="250"/>
    <x v="2"/>
    <x v="2"/>
    <s v="AUD"/>
    <n v="1443782138"/>
    <n v="1440326138"/>
    <x v="0"/>
    <x v="83"/>
    <x v="1"/>
    <s v="film &amp; video/drama"/>
    <n v="5"/>
    <n v="83.333333333333329"/>
    <x v="0"/>
    <x v="3"/>
    <x v="191"/>
    <d v="2015-10-02T04:35:38"/>
  </r>
  <r>
    <n v="192"/>
    <s v="&quot;SHADY BIZZNESS' The Eminem Movie Beyond 8 Mile&quot;"/>
    <s v="This Eminem Tell All details the good times, hardships, drug abuse, domestic violence, scandals, sex, near-death experiences and murder"/>
    <n v="1000000"/>
    <n v="17"/>
    <x v="2"/>
    <x v="0"/>
    <s v="USD"/>
    <n v="1413572432"/>
    <n v="1410980432"/>
    <x v="0"/>
    <x v="83"/>
    <x v="1"/>
    <s v="film &amp; video/drama"/>
    <n v="1.6999999999999999E-3"/>
    <n v="5.666666666666667"/>
    <x v="0"/>
    <x v="3"/>
    <x v="192"/>
    <d v="2014-10-17T13:00:32"/>
  </r>
  <r>
    <n v="193"/>
    <s v="Help Towards a New PC for Editing Media College Productions!"/>
    <s v="I am in need of a new PC for my Media Production course so i can pursue my dream of creating CGI based sci-fi productions for everyone"/>
    <n v="1000"/>
    <n v="0"/>
    <x v="2"/>
    <x v="1"/>
    <s v="GBP"/>
    <n v="1417217166"/>
    <n v="1412029566"/>
    <x v="0"/>
    <x v="78"/>
    <x v="1"/>
    <s v="film &amp; video/drama"/>
    <n v="0"/>
    <n v="0"/>
    <x v="0"/>
    <x v="3"/>
    <x v="193"/>
    <d v="2014-11-28T17:26:06"/>
  </r>
  <r>
    <n v="194"/>
    <s v="Desperation Short Film"/>
    <s v="Northern Irish Original Short Film based on the desperation of love and survival and taking a risk that may change everything."/>
    <n v="2500"/>
    <n v="3"/>
    <x v="2"/>
    <x v="1"/>
    <s v="GBP"/>
    <n v="1457308531"/>
    <n v="1452124531"/>
    <x v="0"/>
    <x v="83"/>
    <x v="1"/>
    <s v="film &amp; video/drama"/>
    <n v="0.12"/>
    <n v="1"/>
    <x v="0"/>
    <x v="3"/>
    <x v="194"/>
    <d v="2016-03-06T17:55:31"/>
  </r>
  <r>
    <n v="195"/>
    <s v="37 U.S. Navy Sailors Murdered, an American story"/>
    <s v="A film project based on my auto-biography, a military conflict with no media attention, this story depicts war and its aftermath."/>
    <n v="2000000"/>
    <n v="0"/>
    <x v="2"/>
    <x v="0"/>
    <s v="USD"/>
    <n v="1436544332"/>
    <n v="1431360332"/>
    <x v="0"/>
    <x v="78"/>
    <x v="1"/>
    <s v="film &amp; video/drama"/>
    <n v="0"/>
    <n v="0"/>
    <x v="0"/>
    <x v="3"/>
    <x v="195"/>
    <d v="2015-07-10T10:05:32"/>
  </r>
  <r>
    <n v="196"/>
    <s v="Thunder Under Control"/>
    <s v="A moving short film about a retired female boxer who develops a relationship with a young journalist who idolises her"/>
    <n v="3500"/>
    <n v="1465"/>
    <x v="2"/>
    <x v="1"/>
    <s v="GBP"/>
    <n v="1444510800"/>
    <n v="1442062898"/>
    <x v="0"/>
    <x v="10"/>
    <x v="1"/>
    <s v="film &amp; video/drama"/>
    <n v="41.857142857142861"/>
    <n v="77.10526315789474"/>
    <x v="0"/>
    <x v="3"/>
    <x v="196"/>
    <d v="2015-10-10T15:00:00"/>
  </r>
  <r>
    <n v="197"/>
    <s v="Cole - A Short Film."/>
    <s v="â€œAfter a terrifying ordeal, a young woman is left in a depressive state and abandoned to cope with a distressing account of revengeâ€"/>
    <n v="2500"/>
    <n v="262"/>
    <x v="2"/>
    <x v="1"/>
    <s v="GBP"/>
    <n v="1487365200"/>
    <n v="1483734100"/>
    <x v="0"/>
    <x v="22"/>
    <x v="1"/>
    <s v="film &amp; video/drama"/>
    <n v="10.48"/>
    <n v="32.75"/>
    <x v="0"/>
    <x v="3"/>
    <x v="197"/>
    <d v="2017-02-17T15:00:00"/>
  </r>
  <r>
    <n v="198"/>
    <s v="Nine Lives"/>
    <s v="Nine Lives is a story of one woman's survival of EIGHT near deaths and her love for one man as an influence to fight for the NINTH."/>
    <n v="25000"/>
    <n v="279"/>
    <x v="2"/>
    <x v="0"/>
    <s v="USD"/>
    <n v="1412500322"/>
    <n v="1409908322"/>
    <x v="0"/>
    <x v="79"/>
    <x v="1"/>
    <s v="film &amp; video/drama"/>
    <n v="1.1159999999999999"/>
    <n v="46.5"/>
    <x v="0"/>
    <x v="3"/>
    <x v="198"/>
    <d v="2014-10-05T03:12:02"/>
  </r>
  <r>
    <n v="199"/>
    <s v="Independent Feature Film for Film Festivals &quot;BLUE&quot;"/>
    <s v="We're filming a feature film that we can put in numerous film festivals across the country. My dream is to compete in every single one."/>
    <n v="10000"/>
    <n v="0"/>
    <x v="2"/>
    <x v="0"/>
    <s v="USD"/>
    <n v="1472698702"/>
    <n v="1470106702"/>
    <x v="0"/>
    <x v="78"/>
    <x v="1"/>
    <s v="film &amp; video/drama"/>
    <n v="0"/>
    <n v="0"/>
    <x v="0"/>
    <x v="3"/>
    <x v="199"/>
    <d v="2016-08-31T20:58:22"/>
  </r>
  <r>
    <n v="200"/>
    <s v="The Crossing Shore"/>
    <s v="A film dedicated to an AAF Pilot's struggle to survive behind enemy lines during WWII."/>
    <n v="6000"/>
    <n v="1571.55"/>
    <x v="2"/>
    <x v="0"/>
    <s v="USD"/>
    <n v="1410746403"/>
    <n v="1408154403"/>
    <x v="0"/>
    <x v="59"/>
    <x v="1"/>
    <s v="film &amp; video/drama"/>
    <n v="26.192500000000003"/>
    <n v="87.308333333333337"/>
    <x v="0"/>
    <x v="3"/>
    <x v="200"/>
    <d v="2014-09-14T20:00:03"/>
  </r>
  <r>
    <n v="201"/>
    <s v="Life of Change"/>
    <s v="Everyone has a choice. Can two college students get past their differences to save the life of a man whom they've never met before?"/>
    <n v="650"/>
    <n v="380"/>
    <x v="2"/>
    <x v="0"/>
    <s v="USD"/>
    <n v="1423424329"/>
    <n v="1421696329"/>
    <x v="0"/>
    <x v="63"/>
    <x v="1"/>
    <s v="film &amp; video/drama"/>
    <n v="58.461538461538467"/>
    <n v="54.285714285714285"/>
    <x v="0"/>
    <x v="3"/>
    <x v="201"/>
    <d v="2015-02-08T13:38:49"/>
  </r>
  <r>
    <n v="202"/>
    <s v="Modern Gangsters"/>
    <s v="new web series created by jonney terry"/>
    <n v="6000"/>
    <n v="0"/>
    <x v="2"/>
    <x v="0"/>
    <s v="USD"/>
    <n v="1444337940"/>
    <n v="1441750564"/>
    <x v="0"/>
    <x v="78"/>
    <x v="1"/>
    <s v="film &amp; video/drama"/>
    <n v="0"/>
    <n v="0"/>
    <x v="0"/>
    <x v="3"/>
    <x v="202"/>
    <d v="2015-10-08T14:59:00"/>
  </r>
  <r>
    <n v="203"/>
    <s v="TheM"/>
    <s v="We are aiming to make a Web Series based on Youth Culture and the misrepresentation of socially stereotyped people."/>
    <n v="2500"/>
    <n v="746"/>
    <x v="2"/>
    <x v="1"/>
    <s v="GBP"/>
    <n v="1422562864"/>
    <n v="1417378864"/>
    <x v="0"/>
    <x v="22"/>
    <x v="1"/>
    <s v="film &amp; video/drama"/>
    <n v="29.84"/>
    <n v="93.25"/>
    <x v="0"/>
    <x v="3"/>
    <x v="203"/>
    <d v="2015-01-29T14:21:04"/>
  </r>
  <r>
    <n v="204"/>
    <s v="WHERE IS DANIEL? The feature film"/>
    <s v="A feature film based on the true story of Bruce and Denise Morcombe and their battle for justice for their missing son Daniel."/>
    <n v="300000"/>
    <n v="152165"/>
    <x v="2"/>
    <x v="2"/>
    <s v="AUD"/>
    <n v="1470319203"/>
    <n v="1467727203"/>
    <x v="0"/>
    <x v="86"/>
    <x v="1"/>
    <s v="film &amp; video/drama"/>
    <n v="50.721666666666664"/>
    <n v="117.68368136117556"/>
    <x v="0"/>
    <x v="3"/>
    <x v="204"/>
    <d v="2016-08-04T08:00:03"/>
  </r>
  <r>
    <n v="205"/>
    <s v="KISS ME GOODBYE - A REFRESHING VOICE IN INDIE FILMMAKING"/>
    <s v="A martyr faces execution at the hands of the State, while enduring the horrors and alienation of a new world order."/>
    <n v="8000"/>
    <n v="1300"/>
    <x v="2"/>
    <x v="0"/>
    <s v="USD"/>
    <n v="1444144222"/>
    <n v="1441120222"/>
    <x v="0"/>
    <x v="57"/>
    <x v="1"/>
    <s v="film &amp; video/drama"/>
    <n v="16.25"/>
    <n v="76.470588235294116"/>
    <x v="0"/>
    <x v="3"/>
    <x v="205"/>
    <d v="2015-10-06T09:10:22"/>
  </r>
  <r>
    <n v="206"/>
    <s v="Blood Bond Movie Development"/>
    <s v="A love story featuring adoption,struggle,dysfunction,grace, healing, and restoration."/>
    <n v="12700"/>
    <n v="0"/>
    <x v="2"/>
    <x v="0"/>
    <s v="USD"/>
    <n v="1470441983"/>
    <n v="1468627583"/>
    <x v="0"/>
    <x v="78"/>
    <x v="1"/>
    <s v="film &amp; video/drama"/>
    <n v="0"/>
    <n v="0"/>
    <x v="0"/>
    <x v="3"/>
    <x v="206"/>
    <d v="2016-08-05T18:06:23"/>
  </r>
  <r>
    <n v="207"/>
    <s v="M39 - Action film / Drama"/>
    <s v="To avoid bankruptcy, Vincent, a passionate young entrepreneur embarks  on an illicit affair in order to save his dream business."/>
    <n v="14000"/>
    <n v="2130"/>
    <x v="2"/>
    <x v="5"/>
    <s v="CAD"/>
    <n v="1420346638"/>
    <n v="1417754638"/>
    <x v="0"/>
    <x v="62"/>
    <x v="1"/>
    <s v="film &amp; video/drama"/>
    <n v="15.214285714285714"/>
    <n v="163.84615384615384"/>
    <x v="0"/>
    <x v="3"/>
    <x v="207"/>
    <d v="2015-01-03T22:43:58"/>
  </r>
  <r>
    <n v="208"/>
    <s v="OLIVIA"/>
    <s v="A young woman's journey from Africa to Australia where she finds heaven on earth, love and tragedy. Within her tragedy she saves lives."/>
    <n v="50000"/>
    <n v="0"/>
    <x v="2"/>
    <x v="2"/>
    <s v="AUD"/>
    <n v="1418719967"/>
    <n v="1416127967"/>
    <x v="0"/>
    <x v="78"/>
    <x v="1"/>
    <s v="film &amp; video/drama"/>
    <n v="0"/>
    <n v="0"/>
    <x v="0"/>
    <x v="3"/>
    <x v="208"/>
    <d v="2014-12-16T02:52:47"/>
  </r>
  <r>
    <n v="209"/>
    <s v="&quot;A Brighter Day&quot;"/>
    <s v="&quot;A Brighter Day&quot; is the first episode of a television series about an ex-hustler that becomes a school teacher to help at risk youth."/>
    <n v="25000"/>
    <n v="0"/>
    <x v="2"/>
    <x v="0"/>
    <s v="USD"/>
    <n v="1436566135"/>
    <n v="1433974135"/>
    <x v="0"/>
    <x v="78"/>
    <x v="1"/>
    <s v="film &amp; video/drama"/>
    <n v="0"/>
    <n v="0"/>
    <x v="0"/>
    <x v="3"/>
    <x v="209"/>
    <d v="2015-07-10T16:08:55"/>
  </r>
  <r>
    <n v="210"/>
    <s v="Like Son, Like Father"/>
    <s v="A tender short film about a young man who needs advice from  someone he had no intention of ever meeting, his biological father."/>
    <n v="12000"/>
    <n v="3030"/>
    <x v="2"/>
    <x v="0"/>
    <s v="USD"/>
    <n v="1443675600"/>
    <n v="1441157592"/>
    <x v="0"/>
    <x v="51"/>
    <x v="1"/>
    <s v="film &amp; video/drama"/>
    <n v="25.25"/>
    <n v="91.818181818181813"/>
    <x v="0"/>
    <x v="3"/>
    <x v="210"/>
    <d v="2015-09-30T23:00:00"/>
  </r>
  <r>
    <n v="211"/>
    <s v="Pre-production - The Heart of A Woman &amp; The Heart of A Man"/>
    <s v="The Heart of a Woman and The Heart of a Man is a feature film written by Jennie Marie Pacelli, based on real people and true events"/>
    <n v="5000"/>
    <n v="2230"/>
    <x v="2"/>
    <x v="0"/>
    <s v="USD"/>
    <n v="1442634617"/>
    <n v="1440042617"/>
    <x v="0"/>
    <x v="8"/>
    <x v="1"/>
    <s v="film &amp; video/drama"/>
    <n v="44.6"/>
    <n v="185.83333333333334"/>
    <x v="0"/>
    <x v="3"/>
    <x v="211"/>
    <d v="2015-09-18T21:50:17"/>
  </r>
  <r>
    <n v="212"/>
    <s v="The Ecstasy of Vengeance - Feature Length Film"/>
    <s v="This film is a fictional crime drama following the events of a heist that ended in bloodshed."/>
    <n v="6300"/>
    <n v="1"/>
    <x v="2"/>
    <x v="0"/>
    <s v="USD"/>
    <n v="1460837320"/>
    <n v="1455656920"/>
    <x v="0"/>
    <x v="29"/>
    <x v="1"/>
    <s v="film &amp; video/drama"/>
    <n v="1.5873015873015872E-2"/>
    <n v="1"/>
    <x v="0"/>
    <x v="3"/>
    <x v="212"/>
    <d v="2016-04-16T14:08:40"/>
  </r>
  <r>
    <n v="213"/>
    <s v="Hart Blvd. A feature film by Andrew Greve"/>
    <s v="A family dramedy about a grandfather  and grandson who are both on their path to redemption."/>
    <n v="50000"/>
    <n v="20"/>
    <x v="2"/>
    <x v="0"/>
    <s v="USD"/>
    <n v="1439734001"/>
    <n v="1437142547"/>
    <x v="0"/>
    <x v="29"/>
    <x v="1"/>
    <s v="film &amp; video/drama"/>
    <n v="0.04"/>
    <n v="20"/>
    <x v="0"/>
    <x v="3"/>
    <x v="213"/>
    <d v="2015-08-16T08:06:41"/>
  </r>
  <r>
    <n v="214"/>
    <s v="The Man Who Loved Dinosaurs. Based on a true story."/>
    <s v="A screenplay based upon the true story of a man with Asperger Syndrome who falls through the cracks of the criminal justice system."/>
    <n v="12500"/>
    <n v="1"/>
    <x v="2"/>
    <x v="0"/>
    <s v="USD"/>
    <n v="1425655349"/>
    <n v="1420471349"/>
    <x v="0"/>
    <x v="29"/>
    <x v="1"/>
    <s v="film &amp; video/drama"/>
    <n v="8.0000000000000002E-3"/>
    <n v="1"/>
    <x v="0"/>
    <x v="3"/>
    <x v="214"/>
    <d v="2015-03-06T09:22:29"/>
  </r>
  <r>
    <n v="215"/>
    <s v="Invisible Scars"/>
    <s v="A short drama based on a true events. Story of a British Soldier who comes back home suffering from Post Traumatic Stress Disorder."/>
    <n v="4400"/>
    <n v="10"/>
    <x v="2"/>
    <x v="1"/>
    <s v="GBP"/>
    <n v="1455753540"/>
    <n v="1452058282"/>
    <x v="0"/>
    <x v="29"/>
    <x v="1"/>
    <s v="film &amp; video/drama"/>
    <n v="0.22727272727272727"/>
    <n v="10"/>
    <x v="0"/>
    <x v="3"/>
    <x v="215"/>
    <d v="2016-02-17T17:59:00"/>
  </r>
  <r>
    <n v="216"/>
    <s v="Another Brick In The Wall - Feature Film"/>
    <s v="A nostalgic film about the unorthodox teacher we all wish we had, the girl we all fell for, and the friend we didn't expect to make."/>
    <n v="50000"/>
    <n v="27849.22"/>
    <x v="2"/>
    <x v="0"/>
    <s v="USD"/>
    <n v="1429740037"/>
    <n v="1425423637"/>
    <x v="0"/>
    <x v="87"/>
    <x v="1"/>
    <s v="film &amp; video/drama"/>
    <n v="55.698440000000005"/>
    <n v="331.53833333333336"/>
    <x v="0"/>
    <x v="3"/>
    <x v="216"/>
    <d v="2015-04-22T16:00:37"/>
  </r>
  <r>
    <n v="217"/>
    <s v="Bitch"/>
    <s v="A roadmovie by paw"/>
    <n v="100000"/>
    <n v="11943"/>
    <x v="2"/>
    <x v="11"/>
    <s v="SEK"/>
    <n v="1419780149"/>
    <n v="1417101749"/>
    <x v="0"/>
    <x v="44"/>
    <x v="1"/>
    <s v="film &amp; video/drama"/>
    <n v="11.943"/>
    <n v="314.28947368421052"/>
    <x v="0"/>
    <x v="3"/>
    <x v="217"/>
    <d v="2014-12-28T09:22:29"/>
  </r>
  <r>
    <n v="218"/>
    <s v="Charmaine (Daughter of Charlotte)"/>
    <s v="A sassy talking spider named Charmaine, joins forces with an abused young boy.  She stages off bullies and help fight an abusive father"/>
    <n v="5000"/>
    <n v="100"/>
    <x v="2"/>
    <x v="0"/>
    <s v="USD"/>
    <n v="1431702289"/>
    <n v="1426518289"/>
    <x v="0"/>
    <x v="29"/>
    <x v="1"/>
    <s v="film &amp; video/drama"/>
    <n v="2"/>
    <n v="100"/>
    <x v="0"/>
    <x v="3"/>
    <x v="218"/>
    <d v="2015-05-15T09:04:49"/>
  </r>
  <r>
    <n v="219"/>
    <s v="True Colors"/>
    <s v="An hour-long pilot about a group of suburban LGBT teens coming of age in the early 90's."/>
    <n v="50000"/>
    <n v="8815"/>
    <x v="2"/>
    <x v="0"/>
    <s v="USD"/>
    <n v="1459493940"/>
    <n v="1456732225"/>
    <x v="0"/>
    <x v="88"/>
    <x v="1"/>
    <s v="film &amp; video/drama"/>
    <n v="17.630000000000003"/>
    <n v="115.98684210526316"/>
    <x v="0"/>
    <x v="3"/>
    <x v="219"/>
    <d v="2016-04-01T00:59:00"/>
  </r>
  <r>
    <n v="220"/>
    <s v="LA VIE"/>
    <s v="A Freelancer abandons everything to chase after his dream of being &quot;great&quot; escape to Bangkok and return to his home-world."/>
    <n v="50000"/>
    <n v="360"/>
    <x v="2"/>
    <x v="0"/>
    <s v="USD"/>
    <n v="1440101160"/>
    <n v="1436542030"/>
    <x v="0"/>
    <x v="83"/>
    <x v="1"/>
    <s v="film &amp; video/drama"/>
    <n v="0.72"/>
    <n v="120"/>
    <x v="0"/>
    <x v="3"/>
    <x v="220"/>
    <d v="2015-08-20T14:06:00"/>
  </r>
  <r>
    <n v="221"/>
    <s v="Archetypes"/>
    <s v="Film about Schizophrenia with Surreal Twists!"/>
    <n v="50000"/>
    <n v="0"/>
    <x v="2"/>
    <x v="0"/>
    <s v="USD"/>
    <n v="1427569564"/>
    <n v="1422389164"/>
    <x v="0"/>
    <x v="78"/>
    <x v="1"/>
    <s v="film &amp; video/drama"/>
    <n v="0"/>
    <n v="0"/>
    <x v="0"/>
    <x v="3"/>
    <x v="221"/>
    <d v="2015-03-28T13:06:04"/>
  </r>
  <r>
    <n v="222"/>
    <s v="SICKNESS 2014 Build Killian's Bike"/>
    <s v="Killian leader of an outlaw bike gang doesnâ€™t have a bike yet and here is your chance to help design and build his machine."/>
    <n v="1000"/>
    <n v="130"/>
    <x v="2"/>
    <x v="0"/>
    <s v="USD"/>
    <n v="1427423940"/>
    <n v="1422383318"/>
    <x v="0"/>
    <x v="84"/>
    <x v="1"/>
    <s v="film &amp; video/drama"/>
    <n v="13"/>
    <n v="65"/>
    <x v="0"/>
    <x v="3"/>
    <x v="222"/>
    <d v="2015-03-26T20:39:00"/>
  </r>
  <r>
    <n v="223"/>
    <s v="The Pass"/>
    <s v="An old man, a U.S Marine Corps veteran remembers his combat experience in the battle of Toktong Pass 1950, during the Korean War."/>
    <n v="1500000"/>
    <n v="0"/>
    <x v="2"/>
    <x v="0"/>
    <s v="USD"/>
    <n v="1463879100"/>
    <n v="1461287350"/>
    <x v="0"/>
    <x v="78"/>
    <x v="1"/>
    <s v="film &amp; video/drama"/>
    <n v="0"/>
    <n v="0"/>
    <x v="0"/>
    <x v="3"/>
    <x v="223"/>
    <d v="2016-05-21T19:05:00"/>
  </r>
  <r>
    <n v="224"/>
    <s v="Legend of the Stolen Guitar -- (Zimbabwe film)"/>
    <s v="African Hollywood production, from the people who brought you Spiderman 1&amp;2, Star Trek 1&amp;2, Mission Impossible 3&amp;4 and Star Wars Ep7"/>
    <n v="6000000"/>
    <n v="0"/>
    <x v="2"/>
    <x v="2"/>
    <s v="AUD"/>
    <n v="1436506726"/>
    <n v="1431322726"/>
    <x v="0"/>
    <x v="78"/>
    <x v="1"/>
    <s v="film &amp; video/drama"/>
    <n v="0"/>
    <n v="0"/>
    <x v="0"/>
    <x v="3"/>
    <x v="224"/>
    <d v="2015-07-09T23:38:46"/>
  </r>
  <r>
    <n v="225"/>
    <s v="Backpage Shawty"/>
    <s v="I'm creating a &quot;Lifetime&quot; type drama film about a girl who uses backpage for money, but trying to turn her life around."/>
    <n v="200"/>
    <n v="0"/>
    <x v="2"/>
    <x v="0"/>
    <s v="USD"/>
    <n v="1460153054"/>
    <n v="1457564654"/>
    <x v="0"/>
    <x v="78"/>
    <x v="1"/>
    <s v="film &amp; video/drama"/>
    <n v="0"/>
    <n v="0"/>
    <x v="0"/>
    <x v="3"/>
    <x v="225"/>
    <d v="2016-04-08T16:04:14"/>
  </r>
  <r>
    <n v="226"/>
    <s v="MAGGIE Film"/>
    <s v="A TRUE STORY OF DOMESTIC VILOLENCE THAT SEEKS TO OFFER THE VIEWER OUTLEST OF SUPPORT."/>
    <n v="29000"/>
    <n v="250"/>
    <x v="2"/>
    <x v="1"/>
    <s v="GBP"/>
    <n v="1433064540"/>
    <n v="1428854344"/>
    <x v="0"/>
    <x v="84"/>
    <x v="1"/>
    <s v="film &amp; video/drama"/>
    <n v="0.86206896551724133"/>
    <n v="125"/>
    <x v="0"/>
    <x v="3"/>
    <x v="226"/>
    <d v="2015-05-31T03:29:00"/>
  </r>
  <r>
    <n v="227"/>
    <s v="The Chance of Freedom Short Film"/>
    <s v="Imagine your life is full is nothing but pain and darkness. One day, you had the chance to be free from it all. Would you take it?"/>
    <n v="28000"/>
    <n v="0"/>
    <x v="2"/>
    <x v="0"/>
    <s v="USD"/>
    <n v="1436477241"/>
    <n v="1433885241"/>
    <x v="0"/>
    <x v="78"/>
    <x v="1"/>
    <s v="film &amp; video/drama"/>
    <n v="0"/>
    <n v="0"/>
    <x v="0"/>
    <x v="3"/>
    <x v="227"/>
    <d v="2015-07-09T15:27:21"/>
  </r>
  <r>
    <n v="228"/>
    <s v="Facets of a Geek life"/>
    <s v="I am making a film from one one of my books called facets of a Geek life."/>
    <n v="8000"/>
    <n v="0"/>
    <x v="2"/>
    <x v="1"/>
    <s v="GBP"/>
    <n v="1433176105"/>
    <n v="1427992105"/>
    <x v="0"/>
    <x v="78"/>
    <x v="1"/>
    <s v="film &amp; video/drama"/>
    <n v="0"/>
    <n v="0"/>
    <x v="0"/>
    <x v="3"/>
    <x v="228"/>
    <d v="2015-06-01T10:28:25"/>
  </r>
  <r>
    <n v="229"/>
    <s v="The Perfect Plan"/>
    <s v="I teenage girl that wants to go around the system. She does all she can to cheat and finds herself in a bad position when she messesup"/>
    <n v="3000"/>
    <n v="0"/>
    <x v="2"/>
    <x v="12"/>
    <s v="EUR"/>
    <n v="1455402297"/>
    <n v="1452810297"/>
    <x v="0"/>
    <x v="78"/>
    <x v="1"/>
    <s v="film &amp; video/drama"/>
    <n v="0"/>
    <n v="0"/>
    <x v="0"/>
    <x v="3"/>
    <x v="229"/>
    <d v="2016-02-13T16:24:57"/>
  </r>
  <r>
    <n v="230"/>
    <s v="In Love There's War"/>
    <s v="In Love There's War is a spicy web series that will have viewers at the edge of their seats as deception and hidden secrecies unravel."/>
    <n v="15000"/>
    <n v="60"/>
    <x v="2"/>
    <x v="0"/>
    <s v="USD"/>
    <n v="1433443151"/>
    <n v="1430851151"/>
    <x v="0"/>
    <x v="84"/>
    <x v="1"/>
    <s v="film &amp; video/drama"/>
    <n v="0.4"/>
    <n v="30"/>
    <x v="0"/>
    <x v="3"/>
    <x v="230"/>
    <d v="2015-06-04T12:39:11"/>
  </r>
  <r>
    <n v="231"/>
    <s v="FAREWELL TO FREEDOM a modern day western by Anita Waggoner"/>
    <s v="Farewell to Freedom the screenplay portrays  a vulnerable divorce'  who falls for a hard-luck cowboy she meets in Las Vegas."/>
    <n v="1500000"/>
    <n v="0"/>
    <x v="2"/>
    <x v="0"/>
    <s v="USD"/>
    <n v="1451775651"/>
    <n v="1449183651"/>
    <x v="0"/>
    <x v="78"/>
    <x v="1"/>
    <s v="film &amp; video/drama"/>
    <n v="0"/>
    <n v="0"/>
    <x v="0"/>
    <x v="3"/>
    <x v="231"/>
    <d v="2016-01-02T17:00:51"/>
  </r>
  <r>
    <n v="232"/>
    <s v="#noblurredlines"/>
    <s v="A high-impact, high-quality resource to address, for young people and youth-related professionals, the issue of sexual consent."/>
    <n v="4000"/>
    <n v="110"/>
    <x v="2"/>
    <x v="1"/>
    <s v="GBP"/>
    <n v="1425066546"/>
    <n v="1422474546"/>
    <x v="0"/>
    <x v="63"/>
    <x v="1"/>
    <s v="film &amp; video/drama"/>
    <n v="2.75"/>
    <n v="15.714285714285714"/>
    <x v="0"/>
    <x v="3"/>
    <x v="232"/>
    <d v="2015-02-27T13:49:06"/>
  </r>
  <r>
    <n v="233"/>
    <s v="Area 4 - The Film"/>
    <s v="â€œArea 4â€ revolves around Frank Hammond, a counselor at a high school, who discovers the scandals that took place."/>
    <n v="350000"/>
    <n v="0"/>
    <x v="2"/>
    <x v="0"/>
    <s v="USD"/>
    <n v="1475185972"/>
    <n v="1472593972"/>
    <x v="0"/>
    <x v="78"/>
    <x v="1"/>
    <s v="film &amp; video/drama"/>
    <n v="0"/>
    <n v="0"/>
    <x v="0"/>
    <x v="3"/>
    <x v="233"/>
    <d v="2016-09-29T15:52:52"/>
  </r>
  <r>
    <n v="234"/>
    <s v="The Interviewer (Charity Movie)"/>
    <s v="The Interviewer is a dramatic short film about second chances. If a murderer can get a second chance then uneducated children can too."/>
    <n v="1000"/>
    <n v="401"/>
    <x v="2"/>
    <x v="0"/>
    <s v="USD"/>
    <n v="1434847859"/>
    <n v="1431391859"/>
    <x v="0"/>
    <x v="81"/>
    <x v="1"/>
    <s v="film &amp; video/drama"/>
    <n v="40.1"/>
    <n v="80.2"/>
    <x v="0"/>
    <x v="3"/>
    <x v="234"/>
    <d v="2015-06-20T18:50:59"/>
  </r>
  <r>
    <n v="235"/>
    <s v="Film about help homeless child to live a better life."/>
    <s v="Taking people on a deep emotional trip with a story about sometimes those who have less, give more."/>
    <n v="10000"/>
    <n v="0"/>
    <x v="2"/>
    <x v="0"/>
    <s v="USD"/>
    <n v="1436478497"/>
    <n v="1433886497"/>
    <x v="0"/>
    <x v="78"/>
    <x v="1"/>
    <s v="film &amp; video/drama"/>
    <n v="0"/>
    <n v="0"/>
    <x v="0"/>
    <x v="3"/>
    <x v="235"/>
    <d v="2015-07-09T15:48:17"/>
  </r>
  <r>
    <n v="236"/>
    <s v="NYPD Internal Affairs bureau (IAB)(pilot) tv drama"/>
    <s v="Real cases from IAB investigations. Good cops taking down the bad cops. Police misconduct, obsessive force, drug trafficking etc."/>
    <n v="150000"/>
    <n v="0"/>
    <x v="2"/>
    <x v="0"/>
    <s v="USD"/>
    <n v="1451952000"/>
    <n v="1447380099"/>
    <x v="0"/>
    <x v="78"/>
    <x v="1"/>
    <s v="film &amp; video/drama"/>
    <n v="0"/>
    <n v="0"/>
    <x v="0"/>
    <x v="3"/>
    <x v="236"/>
    <d v="2016-01-04T18:00:00"/>
  </r>
  <r>
    <n v="237"/>
    <s v="Making The Choice"/>
    <s v="Making The Choice is a christian short film series."/>
    <n v="15000"/>
    <n v="50"/>
    <x v="2"/>
    <x v="0"/>
    <s v="USD"/>
    <n v="1457445069"/>
    <n v="1452261069"/>
    <x v="0"/>
    <x v="29"/>
    <x v="1"/>
    <s v="film &amp; video/drama"/>
    <n v="0.33333333333333337"/>
    <n v="50"/>
    <x v="0"/>
    <x v="3"/>
    <x v="237"/>
    <d v="2016-03-08T07:51:09"/>
  </r>
  <r>
    <n v="238"/>
    <s v="Within The Threshold"/>
    <s v="A film to stop society from judging others and get along. Life is not about discrimination! Donate for this Thrilling Drama Series!!!!"/>
    <n v="26000"/>
    <n v="0"/>
    <x v="2"/>
    <x v="0"/>
    <s v="USD"/>
    <n v="1483088400"/>
    <n v="1481324760"/>
    <x v="0"/>
    <x v="78"/>
    <x v="1"/>
    <s v="film &amp; video/drama"/>
    <n v="0"/>
    <n v="0"/>
    <x v="0"/>
    <x v="3"/>
    <x v="238"/>
    <d v="2016-12-30T03:00:00"/>
  </r>
  <r>
    <n v="239"/>
    <s v="Filthy - Short Film"/>
    <s v="Lovers Clint and Eli convey their conflicting perspectives of guilt and remorse while in the desolate Australian bush."/>
    <n v="1000"/>
    <n v="250"/>
    <x v="2"/>
    <x v="2"/>
    <s v="AUD"/>
    <n v="1446984000"/>
    <n v="1445308730"/>
    <x v="0"/>
    <x v="81"/>
    <x v="1"/>
    <s v="film &amp; video/drama"/>
    <n v="25"/>
    <n v="50"/>
    <x v="0"/>
    <x v="3"/>
    <x v="239"/>
    <d v="2015-11-08T06:00:00"/>
  </r>
  <r>
    <n v="240"/>
    <s v="Hackers in Uganda: A Documentary"/>
    <s v="&quot;Hackers in Uganda&quot; is the story of a group of humanitarian computer hackers providing technological education and services in Uganda."/>
    <n v="15000"/>
    <n v="16145.12"/>
    <x v="0"/>
    <x v="0"/>
    <s v="USD"/>
    <n v="1367773211"/>
    <n v="1363885211"/>
    <x v="1"/>
    <x v="89"/>
    <x v="0"/>
    <s v="film &amp; video/documentary"/>
    <n v="107.63413333333334"/>
    <n v="117.84759124087591"/>
    <x v="0"/>
    <x v="4"/>
    <x v="240"/>
    <d v="2013-05-05T11:00:11"/>
  </r>
  <r>
    <n v="241"/>
    <s v="&quot;LESLIE&quot;"/>
    <s v="&quot;LESLIE&quot; explores the unapologetic life of Leslie Cochran, the thong-clad homeless man turned cultural icon in the heart of Texas."/>
    <n v="36400"/>
    <n v="41000"/>
    <x v="0"/>
    <x v="0"/>
    <s v="USD"/>
    <n v="1419180304"/>
    <n v="1415292304"/>
    <x v="1"/>
    <x v="90"/>
    <x v="0"/>
    <s v="film &amp; video/documentary"/>
    <n v="112.63736263736264"/>
    <n v="109.04255319148936"/>
    <x v="0"/>
    <x v="4"/>
    <x v="241"/>
    <d v="2014-12-21T10:45:04"/>
  </r>
  <r>
    <n v="242"/>
    <s v="Hardwater"/>
    <s v="An unprecedented feature-length documentary film about Maine's tribal, oft-misunderstood ice fishing sub-culture."/>
    <n v="13000"/>
    <n v="14750"/>
    <x v="0"/>
    <x v="0"/>
    <s v="USD"/>
    <n v="1324381790"/>
    <n v="1321357790"/>
    <x v="1"/>
    <x v="91"/>
    <x v="0"/>
    <s v="film &amp; video/documentary"/>
    <n v="113.46153846153845"/>
    <n v="73.019801980198025"/>
    <x v="0"/>
    <x v="4"/>
    <x v="242"/>
    <d v="2011-12-20T05:49:50"/>
  </r>
  <r>
    <n v="243"/>
    <s v="Following Boruch"/>
    <s v="A Hasidic man reaches a turning point in his recovery from mental illness and addiction, and is determined to start a new life."/>
    <n v="25000"/>
    <n v="25648"/>
    <x v="0"/>
    <x v="0"/>
    <s v="USD"/>
    <n v="1393031304"/>
    <n v="1390439304"/>
    <x v="1"/>
    <x v="92"/>
    <x v="0"/>
    <s v="film &amp; video/documentary"/>
    <n v="102.592"/>
    <n v="78.195121951219505"/>
    <x v="0"/>
    <x v="4"/>
    <x v="243"/>
    <d v="2014-02-21T19:08:24"/>
  </r>
  <r>
    <n v="244"/>
    <d v="2008-11-04T00:00:00"/>
    <s v="A transmedia-project to amass a library of footage shot the day Obama was elected, for (1) a feature documentary, (2) an interactive web history"/>
    <n v="3500"/>
    <n v="3981.5"/>
    <x v="0"/>
    <x v="0"/>
    <s v="USD"/>
    <n v="1268723160"/>
    <n v="1265269559"/>
    <x v="1"/>
    <x v="87"/>
    <x v="0"/>
    <s v="film &amp; video/documentary"/>
    <n v="113.75714285714287"/>
    <n v="47.398809523809526"/>
    <x v="0"/>
    <x v="4"/>
    <x v="244"/>
    <d v="2010-03-16T01:06:00"/>
  </r>
  <r>
    <n v="245"/>
    <s v="We Lived Alone: The Connie Converse Documentary"/>
    <s v="&quot;Human society fascinates me &amp; awes me &amp; fills me with grief &amp; joy; I just can't find my place to plug into it.&quot; - C. Converse, 8/10/74"/>
    <n v="5000"/>
    <n v="5186"/>
    <x v="0"/>
    <x v="0"/>
    <s v="USD"/>
    <n v="1345079785"/>
    <n v="1342487785"/>
    <x v="1"/>
    <x v="93"/>
    <x v="0"/>
    <s v="film &amp; video/documentary"/>
    <n v="103.71999999999998"/>
    <n v="54.020833333333336"/>
    <x v="0"/>
    <x v="4"/>
    <x v="245"/>
    <d v="2012-08-15T19:16:25"/>
  </r>
  <r>
    <n v="246"/>
    <s v="LEAVING ATLANTA THE FILM"/>
    <s v="From 1979 to 1981 twenty-nine Black children in Atlanta were murdered and the others terrified. This is our story..."/>
    <n v="5000"/>
    <n v="15273"/>
    <x v="0"/>
    <x v="0"/>
    <s v="USD"/>
    <n v="1292665405"/>
    <n v="1288341805"/>
    <x v="1"/>
    <x v="94"/>
    <x v="0"/>
    <s v="film &amp; video/documentary"/>
    <n v="305.46000000000004"/>
    <n v="68.488789237668158"/>
    <x v="0"/>
    <x v="4"/>
    <x v="246"/>
    <d v="2010-12-18T03:43:25"/>
  </r>
  <r>
    <n v="247"/>
    <s v="Deja-Vu: Dissecting Memory on Camera"/>
    <s v="A young neuroscientist attempts to reconnect with his ailing father by obsessively studying old family footage._x000a_"/>
    <n v="5000"/>
    <n v="6705"/>
    <x v="0"/>
    <x v="0"/>
    <s v="USD"/>
    <n v="1287200340"/>
    <n v="1284042614"/>
    <x v="1"/>
    <x v="95"/>
    <x v="0"/>
    <s v="film &amp; video/documentary"/>
    <n v="134.1"/>
    <n v="108.14516129032258"/>
    <x v="0"/>
    <x v="4"/>
    <x v="247"/>
    <d v="2010-10-15T21:39:00"/>
  </r>
  <r>
    <n v="248"/>
    <s v="Far Out Isn't Far Enough: The Tomi Ungerer Story"/>
    <s v="FAR OUT ISN'T FAR ENOUGH depicts one man's wild, lifelong adventure of testing societal boundaries through his use of subversive art."/>
    <n v="85000"/>
    <n v="86133"/>
    <x v="0"/>
    <x v="0"/>
    <s v="USD"/>
    <n v="1325961309"/>
    <n v="1322073309"/>
    <x v="1"/>
    <x v="96"/>
    <x v="0"/>
    <s v="film &amp; video/documentary"/>
    <n v="101.33294117647058"/>
    <n v="589.95205479452056"/>
    <x v="0"/>
    <x v="4"/>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x v="97"/>
    <x v="0"/>
    <s v="film &amp; video/documentary"/>
    <n v="112.92"/>
    <n v="48.051063829787232"/>
    <x v="0"/>
    <x v="4"/>
    <x v="249"/>
    <d v="2010-08-22T11:40:00"/>
  </r>
  <r>
    <n v="250"/>
    <s v="BOONE- THE DOCUMENTARY"/>
    <s v="Three young farmers risk land and friendship to stand up to the USDA. An experiential film about living a life of self reliance."/>
    <n v="30000"/>
    <n v="31675"/>
    <x v="0"/>
    <x v="0"/>
    <s v="USD"/>
    <n v="1370525691"/>
    <n v="1367933691"/>
    <x v="1"/>
    <x v="98"/>
    <x v="0"/>
    <s v="film &amp; video/documentary"/>
    <n v="105.58333333333334"/>
    <n v="72.482837528604122"/>
    <x v="0"/>
    <x v="4"/>
    <x v="250"/>
    <d v="2013-06-06T07:34:51"/>
  </r>
  <r>
    <n v="251"/>
    <s v="The Way Back to Yarasquin: A Coffee Pilgrimage"/>
    <s v="Remarkably devoted, Mayra is single-handedly sourcing small farm, single-origin coffee from her rural village in Honduras."/>
    <n v="3500"/>
    <n v="4395"/>
    <x v="0"/>
    <x v="0"/>
    <s v="USD"/>
    <n v="1337194800"/>
    <n v="1334429646"/>
    <x v="1"/>
    <x v="99"/>
    <x v="0"/>
    <s v="film &amp; video/documentary"/>
    <n v="125.57142857142858"/>
    <n v="57.077922077922075"/>
    <x v="0"/>
    <x v="4"/>
    <x v="251"/>
    <d v="2012-05-16T13:00:00"/>
  </r>
  <r>
    <n v="252"/>
    <s v="Good Grief: Making CARTOON COLLEGE - a documentary about comics"/>
    <s v="The definitive story of indie comics and the foremost institution of higher learning for those who draw them."/>
    <n v="5000"/>
    <n v="9228"/>
    <x v="0"/>
    <x v="0"/>
    <s v="USD"/>
    <n v="1275364740"/>
    <n v="1269878058"/>
    <x v="1"/>
    <x v="52"/>
    <x v="0"/>
    <s v="film &amp; video/documentary"/>
    <n v="184.56"/>
    <n v="85.444444444444443"/>
    <x v="0"/>
    <x v="4"/>
    <x v="252"/>
    <d v="2010-05-31T21:59:00"/>
  </r>
  <r>
    <n v="253"/>
    <s v="Leon Claxton's HARLEM IN HAVANA"/>
    <s v="A so-called â€œJig Showâ€ innovates music and theatre and gives birth to entertainment icons that would one day write American pop culture"/>
    <n v="1500"/>
    <n v="1511"/>
    <x v="0"/>
    <x v="0"/>
    <s v="USD"/>
    <n v="1329320235"/>
    <n v="1326728235"/>
    <x v="1"/>
    <x v="63"/>
    <x v="0"/>
    <s v="film &amp; video/documentary"/>
    <n v="100.73333333333335"/>
    <n v="215.85714285714286"/>
    <x v="0"/>
    <x v="4"/>
    <x v="253"/>
    <d v="2012-02-15T09:37:15"/>
  </r>
  <r>
    <n v="254"/>
    <s v="&quot;I Clown You&quot; Documentary"/>
    <s v="&quot;I Clown You&quot; is a documentary about Israeli medical clowns and clowning as an art of challenging the norm."/>
    <n v="24000"/>
    <n v="28067.34"/>
    <x v="0"/>
    <x v="0"/>
    <s v="USD"/>
    <n v="1445047200"/>
    <n v="1442443910"/>
    <x v="1"/>
    <x v="100"/>
    <x v="0"/>
    <s v="film &amp; video/documentary"/>
    <n v="116.94725"/>
    <n v="89.38643312101911"/>
    <x v="0"/>
    <x v="4"/>
    <x v="254"/>
    <d v="2015-10-16T20:00:00"/>
  </r>
  <r>
    <n v="255"/>
    <s v="xoxosms: a documentary about love in the 21st century"/>
    <s v="xoxosms is a documentary about first love, long distance and Skype."/>
    <n v="8000"/>
    <n v="8538.66"/>
    <x v="0"/>
    <x v="0"/>
    <s v="USD"/>
    <n v="1300275482"/>
    <n v="1297687082"/>
    <x v="1"/>
    <x v="101"/>
    <x v="0"/>
    <s v="film &amp; video/documentary"/>
    <n v="106.73325"/>
    <n v="45.418404255319146"/>
    <x v="0"/>
    <x v="4"/>
    <x v="255"/>
    <d v="2011-03-16T05:38:02"/>
  </r>
  <r>
    <n v="256"/>
    <s v="POW WOW: Share the arts community of Hawaii"/>
    <s v="Help share the art and community of Pow Wow, a contemporary art movement in Hawaii, with the rest of the world. #powwowhawaii"/>
    <n v="13000"/>
    <n v="18083"/>
    <x v="0"/>
    <x v="0"/>
    <s v="USD"/>
    <n v="1363458467"/>
    <n v="1360866467"/>
    <x v="1"/>
    <x v="102"/>
    <x v="0"/>
    <s v="film &amp; video/documentary"/>
    <n v="139.1"/>
    <n v="65.756363636363631"/>
    <x v="0"/>
    <x v="4"/>
    <x v="256"/>
    <d v="2013-03-16T12: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x v="103"/>
    <x v="0"/>
    <s v="film &amp; video/documentary"/>
    <n v="106.72648571428572"/>
    <n v="66.70405357142856"/>
    <x v="0"/>
    <x v="4"/>
    <x v="257"/>
    <d v="2016-05-19T09:02:42"/>
  </r>
  <r>
    <n v="258"/>
    <s v="HOW TO START A REVOLUTION a new documentary film"/>
    <s v="This film reveals the story of the modern revolution, the power of people to change their world and the man behind it all, Gene Sharp."/>
    <n v="30000"/>
    <n v="57342"/>
    <x v="0"/>
    <x v="0"/>
    <s v="USD"/>
    <n v="1308359666"/>
    <n v="1305767666"/>
    <x v="1"/>
    <x v="104"/>
    <x v="0"/>
    <s v="film &amp; video/documentary"/>
    <n v="191.14"/>
    <n v="83.345930232558146"/>
    <x v="0"/>
    <x v="4"/>
    <x v="258"/>
    <d v="2011-06-17T19:14:26"/>
  </r>
  <r>
    <n v="259"/>
    <s v="The Colossus Of Destiny - A Melvins Tale"/>
    <s v="A tale about a band who have journeyed through time, dodging hype and mediocrity, and still managed to survive even stronger than ever."/>
    <n v="75000"/>
    <n v="98953.42"/>
    <x v="0"/>
    <x v="0"/>
    <s v="USD"/>
    <n v="1428514969"/>
    <n v="1425922969"/>
    <x v="1"/>
    <x v="105"/>
    <x v="0"/>
    <s v="film &amp; video/documentary"/>
    <n v="131.93789333333334"/>
    <n v="105.04609341825902"/>
    <x v="0"/>
    <x v="4"/>
    <x v="259"/>
    <d v="2015-04-08T11:42:49"/>
  </r>
  <r>
    <n v="260"/>
    <s v="Escaramuza: Riding from the Heart (a feature documentary)"/>
    <s v="In the traditional world of Mexican Rodeo, a team of first-generation California girls does it their way."/>
    <n v="10000"/>
    <n v="10640"/>
    <x v="0"/>
    <x v="0"/>
    <s v="USD"/>
    <n v="1279360740"/>
    <n v="1275415679"/>
    <x v="1"/>
    <x v="106"/>
    <x v="0"/>
    <s v="film &amp; video/documentary"/>
    <n v="106.4"/>
    <n v="120.90909090909091"/>
    <x v="0"/>
    <x v="4"/>
    <x v="260"/>
    <d v="2010-07-17T03:59:00"/>
  </r>
  <r>
    <n v="261"/>
    <s v="Empires: The Film"/>
    <s v="Empires explores the impact of networks on histories and philosophies of political thought."/>
    <n v="20000"/>
    <n v="21480"/>
    <x v="0"/>
    <x v="0"/>
    <s v="USD"/>
    <n v="1339080900"/>
    <n v="1334783704"/>
    <x v="1"/>
    <x v="107"/>
    <x v="0"/>
    <s v="film &amp; video/documentary"/>
    <n v="107.4"/>
    <n v="97.63636363636364"/>
    <x v="0"/>
    <x v="4"/>
    <x v="261"/>
    <d v="2012-06-07T08:55:00"/>
  </r>
  <r>
    <n v="262"/>
    <s v="The Last Cosmonaut"/>
    <s v="He can never die. He will live forever. He is the last cosmonaut, and this is his story."/>
    <n v="2500"/>
    <n v="6000"/>
    <x v="0"/>
    <x v="0"/>
    <s v="USD"/>
    <n v="1298699828"/>
    <n v="1294811828"/>
    <x v="1"/>
    <x v="108"/>
    <x v="0"/>
    <s v="film &amp; video/documentary"/>
    <n v="240"/>
    <n v="41.379310344827587"/>
    <x v="0"/>
    <x v="4"/>
    <x v="262"/>
    <d v="2011-02-25T23:57:08"/>
  </r>
  <r>
    <n v="263"/>
    <s v="AMERICAN WINTER: A Documentary Film"/>
    <s v="We need $75,000 to finish this film on families struggling in the worst_x000a_economy in 80 years, while facing huge cuts to social services."/>
    <n v="25000"/>
    <n v="29520.27"/>
    <x v="0"/>
    <x v="0"/>
    <s v="USD"/>
    <n v="1348786494"/>
    <n v="1346194494"/>
    <x v="1"/>
    <x v="109"/>
    <x v="0"/>
    <s v="film &amp; video/documentary"/>
    <n v="118.08108"/>
    <n v="30.654485981308412"/>
    <x v="0"/>
    <x v="4"/>
    <x v="263"/>
    <d v="2012-09-27T16:54:54"/>
  </r>
  <r>
    <n v="264"/>
    <s v="A Moment in Her Story,  1970s Boston Women's Movement"/>
    <s v="The U.S. women's movement changed the social and cultural dialog_x000a_in this country and Boston was one of the centers of this movement."/>
    <n v="5000"/>
    <n v="5910"/>
    <x v="0"/>
    <x v="0"/>
    <s v="USD"/>
    <n v="1336747995"/>
    <n v="1334155995"/>
    <x v="1"/>
    <x v="110"/>
    <x v="0"/>
    <s v="film &amp; video/documentary"/>
    <n v="118.19999999999999"/>
    <n v="64.945054945054949"/>
    <x v="0"/>
    <x v="4"/>
    <x v="264"/>
    <d v="2012-05-11T08:53:15"/>
  </r>
  <r>
    <n v="265"/>
    <s v="The Garden Summer"/>
    <s v="A documentary: a summer garden and communities of local food exchange. The integration of old and new, beauty and function, growth and sustainability."/>
    <n v="5000"/>
    <n v="5555"/>
    <x v="0"/>
    <x v="0"/>
    <s v="USD"/>
    <n v="1273522560"/>
    <n v="1269928430"/>
    <x v="1"/>
    <x v="6"/>
    <x v="0"/>
    <s v="film &amp; video/documentary"/>
    <n v="111.1"/>
    <n v="95.775862068965523"/>
    <x v="0"/>
    <x v="4"/>
    <x v="265"/>
    <d v="2010-05-10T14:16:00"/>
  </r>
  <r>
    <n v="266"/>
    <s v="The Eventful Life of Al Hawkes"/>
    <s v="The Eventful Life of Al Hawkes is a documentary film about New England country music, told through the story of a Maine record label and its founder."/>
    <n v="1000"/>
    <n v="1455"/>
    <x v="0"/>
    <x v="0"/>
    <s v="USD"/>
    <n v="1271994660"/>
    <n v="1264565507"/>
    <x v="1"/>
    <x v="17"/>
    <x v="0"/>
    <s v="film &amp; video/documentary"/>
    <n v="145.5"/>
    <n v="40.416666666666664"/>
    <x v="0"/>
    <x v="4"/>
    <x v="266"/>
    <d v="2010-04-22T21:51:00"/>
  </r>
  <r>
    <n v="267"/>
    <s v="Uncharted Amazon"/>
    <s v="A visually stunning, feature length film chronicling life's challenges in the remote depths of the Amazon rainforest."/>
    <n v="9850"/>
    <n v="12965.44"/>
    <x v="0"/>
    <x v="1"/>
    <s v="GBP"/>
    <n v="1403693499"/>
    <n v="1401101499"/>
    <x v="1"/>
    <x v="111"/>
    <x v="0"/>
    <s v="film &amp; video/documentary"/>
    <n v="131.62883248730967"/>
    <n v="78.578424242424248"/>
    <x v="0"/>
    <x v="4"/>
    <x v="267"/>
    <d v="2014-06-25T04:51:39"/>
  </r>
  <r>
    <n v="268"/>
    <s v="La Tierra de los Adioses"/>
    <s v="Help us finish a documentary about four teens coming-of-age in a small, rural Mexican town that has suffered 50% migration to the U.S."/>
    <n v="5000"/>
    <n v="5570"/>
    <x v="0"/>
    <x v="0"/>
    <s v="USD"/>
    <n v="1320640778"/>
    <n v="1316749178"/>
    <x v="1"/>
    <x v="112"/>
    <x v="0"/>
    <s v="film &amp; video/documentary"/>
    <n v="111.4"/>
    <n v="50.18018018018018"/>
    <x v="0"/>
    <x v="4"/>
    <x v="268"/>
    <d v="2011-11-06T22: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x v="113"/>
    <x v="0"/>
    <s v="film &amp; video/documentary"/>
    <n v="147.23376999999999"/>
    <n v="92.251735588972423"/>
    <x v="0"/>
    <x v="4"/>
    <x v="269"/>
    <d v="2017-02-21T22:43:42"/>
  </r>
  <r>
    <n v="270"/>
    <s v="rock on: inside the archive of an unlikely rock photographer"/>
    <s v="Journey behind the lens of the legendary Jini Dellaccio, one of the first women rock â€˜nâ€™ roll photographers."/>
    <n v="2300"/>
    <n v="3510"/>
    <x v="0"/>
    <x v="0"/>
    <s v="USD"/>
    <n v="1306296000"/>
    <n v="1301950070"/>
    <x v="1"/>
    <x v="42"/>
    <x v="0"/>
    <s v="film &amp; video/documentary"/>
    <n v="152.60869565217391"/>
    <n v="57.540983606557376"/>
    <x v="0"/>
    <x v="4"/>
    <x v="270"/>
    <d v="2011-05-24T22:00:00"/>
  </r>
  <r>
    <n v="271"/>
    <s v="The Mathare Project"/>
    <s v="A documentary shot over 12 years about the hopes and dreams of five orphans struggling to reach adulthood in Kenya's Mathare slum."/>
    <n v="30000"/>
    <n v="31404"/>
    <x v="0"/>
    <x v="0"/>
    <s v="USD"/>
    <n v="1388649600"/>
    <n v="1386123861"/>
    <x v="1"/>
    <x v="114"/>
    <x v="0"/>
    <s v="film &amp; video/documentary"/>
    <n v="104.67999999999999"/>
    <n v="109.42160278745645"/>
    <x v="0"/>
    <x v="4"/>
    <x v="271"/>
    <d v="2014-01-02T02: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x v="71"/>
    <x v="0"/>
    <s v="film &amp; video/documentary"/>
    <n v="177.43366666666668"/>
    <n v="81.892461538461546"/>
    <x v="0"/>
    <x v="4"/>
    <x v="272"/>
    <d v="2010-04-28T12:49:00"/>
  </r>
  <r>
    <n v="273"/>
    <s v="The Man Who Ate New Orleans (and rebuilt it too!)"/>
    <s v="Man vs. Food meets Extreme Home Makeover! A celebration of the food, music, and rebuilding of New Orleans, and a history-making quest."/>
    <n v="5000"/>
    <n v="5388.79"/>
    <x v="0"/>
    <x v="0"/>
    <s v="USD"/>
    <n v="1309694266"/>
    <n v="1307102266"/>
    <x v="1"/>
    <x v="115"/>
    <x v="0"/>
    <s v="film &amp; video/documentary"/>
    <n v="107.7758"/>
    <n v="45.667711864406776"/>
    <x v="0"/>
    <x v="4"/>
    <x v="273"/>
    <d v="2011-07-03T05:57:46"/>
  </r>
  <r>
    <n v="274"/>
    <s v="In Search of Nabad (Documentary Film)"/>
    <s v="An intimate documentary sharing the powerful voices of Seattle's Somali refugees and their search for peace in their new home."/>
    <n v="4000"/>
    <n v="6240"/>
    <x v="0"/>
    <x v="0"/>
    <s v="USD"/>
    <n v="1333609140"/>
    <n v="1330638829"/>
    <x v="1"/>
    <x v="116"/>
    <x v="0"/>
    <s v="film &amp; video/documentary"/>
    <n v="156"/>
    <n v="55.221238938053098"/>
    <x v="0"/>
    <x v="4"/>
    <x v="274"/>
    <d v="2012-04-05T00:59:00"/>
  </r>
  <r>
    <n v="275"/>
    <s v="Finding the Funk"/>
    <s v="A journey through the origins and influence of funk music from James Brown to D'Angelo we are FINDING THE FUNK!"/>
    <n v="20000"/>
    <n v="21679"/>
    <x v="0"/>
    <x v="0"/>
    <s v="USD"/>
    <n v="1352511966"/>
    <n v="1349916366"/>
    <x v="1"/>
    <x v="117"/>
    <x v="0"/>
    <s v="film &amp; video/documentary"/>
    <n v="108.395"/>
    <n v="65.298192771084331"/>
    <x v="0"/>
    <x v="4"/>
    <x v="275"/>
    <d v="2012-11-09T19:46:06"/>
  </r>
  <r>
    <n v="276"/>
    <s v="Abalimi"/>
    <s v="A film about Xhosa women in townships of South Africa micro-farming to fight extreme poverty, gain health, and create food security."/>
    <n v="4000"/>
    <n v="5904"/>
    <x v="0"/>
    <x v="0"/>
    <s v="USD"/>
    <n v="1335574674"/>
    <n v="1330394274"/>
    <x v="1"/>
    <x v="95"/>
    <x v="0"/>
    <s v="film &amp; video/documentary"/>
    <n v="147.6"/>
    <n v="95.225806451612897"/>
    <x v="0"/>
    <x v="4"/>
    <x v="276"/>
    <d v="2012-04-27T18:57:54"/>
  </r>
  <r>
    <n v="277"/>
    <s v="Pressing On: The Letterpress Film"/>
    <s v="A documentary about the survival of letterpress and the remarkable printers who preserve the history and knowledge of the craft."/>
    <n v="65000"/>
    <n v="71748"/>
    <x v="0"/>
    <x v="0"/>
    <s v="USD"/>
    <n v="1432416219"/>
    <n v="1429824219"/>
    <x v="1"/>
    <x v="118"/>
    <x v="0"/>
    <s v="film &amp; video/documentary"/>
    <n v="110.38153846153847"/>
    <n v="75.444794952681391"/>
    <x v="0"/>
    <x v="4"/>
    <x v="277"/>
    <d v="2015-05-23T15:23:39"/>
  </r>
  <r>
    <n v="278"/>
    <s v="The Babushkas of Chernobyl"/>
    <s v="An unlikely story of spirit, defiance and beauty from the most contaminated place on Earth"/>
    <n v="27000"/>
    <n v="40594"/>
    <x v="0"/>
    <x v="0"/>
    <s v="USD"/>
    <n v="1350003539"/>
    <n v="1347411539"/>
    <x v="1"/>
    <x v="119"/>
    <x v="0"/>
    <s v="film &amp; video/documentary"/>
    <n v="150.34814814814814"/>
    <n v="97.816867469879512"/>
    <x v="0"/>
    <x v="4"/>
    <x v="278"/>
    <d v="2012-10-11T18:58:59"/>
  </r>
  <r>
    <n v="279"/>
    <s v="Instructions on Parting"/>
    <s v="This documentary film is an intimate portrait of love and loss that observes family and nature undergoing the cycle of birth to death."/>
    <n v="17000"/>
    <n v="26744.11"/>
    <x v="0"/>
    <x v="0"/>
    <s v="USD"/>
    <n v="1488160860"/>
    <n v="1485237096"/>
    <x v="1"/>
    <x v="120"/>
    <x v="0"/>
    <s v="film &amp; video/documentary"/>
    <n v="157.31829411764707"/>
    <n v="87.685606557377056"/>
    <x v="0"/>
    <x v="4"/>
    <x v="279"/>
    <d v="2017-02-26T20:01:00"/>
  </r>
  <r>
    <n v="280"/>
    <s v="Korengal Theatrical Release"/>
    <s v="My latest film Korengal, takes us back to the same valley with the same troops as in my Academy AwardÂ® nominated film Restrepo."/>
    <n v="75000"/>
    <n v="117108"/>
    <x v="0"/>
    <x v="0"/>
    <s v="USD"/>
    <n v="1401459035"/>
    <n v="1397571035"/>
    <x v="1"/>
    <x v="121"/>
    <x v="0"/>
    <s v="film &amp; video/documentary"/>
    <n v="156.14400000000001"/>
    <n v="54.748948106591868"/>
    <x v="0"/>
    <x v="4"/>
    <x v="280"/>
    <d v="2014-05-30T08:10:35"/>
  </r>
  <r>
    <n v="281"/>
    <s v="Do It Again: One Man's Quest to Reunite the Kinks"/>
    <s v="Last May, I created my mission: To reunite the brilliant but (in my opinion) under-appreciated band, the Kinks. I decided to make..."/>
    <n v="5500"/>
    <n v="6632.32"/>
    <x v="0"/>
    <x v="0"/>
    <s v="USD"/>
    <n v="1249932360"/>
    <n v="1242532513"/>
    <x v="1"/>
    <x v="1"/>
    <x v="0"/>
    <s v="film &amp; video/documentary"/>
    <n v="120.58763636363636"/>
    <n v="83.953417721518989"/>
    <x v="0"/>
    <x v="4"/>
    <x v="281"/>
    <d v="2009-08-10T13:26:00"/>
  </r>
  <r>
    <n v="282"/>
    <s v="Greenlight the PATROL BASE JAKER Movie"/>
    <s v="See US Marines make counter-insurgency work in Helmand Province--the Taliban's stronghold in Afghanistan."/>
    <n v="45000"/>
    <n v="45535"/>
    <x v="0"/>
    <x v="0"/>
    <s v="USD"/>
    <n v="1266876000"/>
    <n v="1263679492"/>
    <x v="1"/>
    <x v="122"/>
    <x v="0"/>
    <s v="film &amp; video/documentary"/>
    <n v="101.18888888888888"/>
    <n v="254.38547486033519"/>
    <x v="0"/>
    <x v="4"/>
    <x v="282"/>
    <d v="2010-02-22T16:00:00"/>
  </r>
  <r>
    <n v="283"/>
    <s v="SOLE SURVIVOR"/>
    <s v="What is the impact of survivorship on the human condition?"/>
    <n v="18000"/>
    <n v="20569.05"/>
    <x v="0"/>
    <x v="0"/>
    <s v="USD"/>
    <n v="1306904340"/>
    <n v="1305219744"/>
    <x v="1"/>
    <x v="91"/>
    <x v="0"/>
    <s v="film &amp; video/documentary"/>
    <n v="114.27249999999999"/>
    <n v="101.8269801980198"/>
    <x v="0"/>
    <x v="4"/>
    <x v="283"/>
    <d v="2011-05-31T22:59:00"/>
  </r>
  <r>
    <n v="284"/>
    <s v="Wisconsin Rising"/>
    <s v="A film documenting WI Gov.Scott Walker's attack on working families and how it is reanimating the American labor movement."/>
    <n v="40000"/>
    <n v="41850.46"/>
    <x v="0"/>
    <x v="0"/>
    <s v="USD"/>
    <n v="1327167780"/>
    <n v="1325007780"/>
    <x v="1"/>
    <x v="123"/>
    <x v="0"/>
    <s v="film &amp; video/documentary"/>
    <n v="104.62615"/>
    <n v="55.066394736842106"/>
    <x v="0"/>
    <x v="4"/>
    <x v="284"/>
    <d v="2012-01-21T11:43:00"/>
  </r>
  <r>
    <n v="285"/>
    <s v="The Phantom Tollbooth: Beyond Expectations - Final Push"/>
    <s v="A documentary about the classic children's book, its creators, and the lasting impact over half a century and beyond."/>
    <n v="14000"/>
    <n v="32035.51"/>
    <x v="0"/>
    <x v="0"/>
    <s v="USD"/>
    <n v="1379614128"/>
    <n v="1377022128"/>
    <x v="1"/>
    <x v="124"/>
    <x v="0"/>
    <s v="film &amp; video/documentary"/>
    <n v="228.82507142857142"/>
    <n v="56.901438721136763"/>
    <x v="0"/>
    <x v="4"/>
    <x v="285"/>
    <d v="2013-09-19T12:08:48"/>
  </r>
  <r>
    <n v="286"/>
    <s v="George Tice: Seeing Beyond the Moment"/>
    <s v="A documentary film on the life of legendary photographer George Tice by Peter Bosco, Bruce Wodder and Douglas Underdahl."/>
    <n v="15000"/>
    <n v="16373"/>
    <x v="0"/>
    <x v="0"/>
    <s v="USD"/>
    <n v="1364236524"/>
    <n v="1360352124"/>
    <x v="1"/>
    <x v="125"/>
    <x v="0"/>
    <s v="film &amp; video/documentary"/>
    <n v="109.15333333333332"/>
    <n v="121.28148148148148"/>
    <x v="0"/>
    <x v="4"/>
    <x v="286"/>
    <d v="2013-03-25T12:35:24"/>
  </r>
  <r>
    <n v="287"/>
    <s v="In Country: A Documentary Film (POSTPRODUCTION)"/>
    <s v="War is hell. Why would anyone want to spend their weekends there?"/>
    <n v="15000"/>
    <n v="26445"/>
    <x v="0"/>
    <x v="0"/>
    <s v="USD"/>
    <n v="1351828800"/>
    <n v="1349160018"/>
    <x v="1"/>
    <x v="126"/>
    <x v="0"/>
    <s v="film &amp; video/documentary"/>
    <n v="176.29999999999998"/>
    <n v="91.189655172413794"/>
    <x v="0"/>
    <x v="4"/>
    <x v="287"/>
    <d v="2012-11-01T22:00:00"/>
  </r>
  <r>
    <n v="288"/>
    <s v="Oxyana - A Feature Documentary Directed by Sean Dunne"/>
    <s v="A portrait of Oceana, WV, an old coal mining town that has become the epicenter of the Oxycontin epidemic, earning the nickname Oxyana."/>
    <n v="50000"/>
    <n v="51605.31"/>
    <x v="0"/>
    <x v="0"/>
    <s v="USD"/>
    <n v="1340683393"/>
    <n v="1337659393"/>
    <x v="1"/>
    <x v="127"/>
    <x v="0"/>
    <s v="film &amp; video/documentary"/>
    <n v="103.21061999999999"/>
    <n v="115.44812080536913"/>
    <x v="0"/>
    <x v="4"/>
    <x v="288"/>
    <d v="2012-06-25T22:03:13"/>
  </r>
  <r>
    <n v="289"/>
    <s v="Audience Unlock: &quot;The UK Gold&quot;"/>
    <s v="A campaign to unlock an award winning film that exposes for the first time the modern British Empire ... and it's terrible cost."/>
    <n v="15000"/>
    <n v="15723"/>
    <x v="0"/>
    <x v="1"/>
    <s v="GBP"/>
    <n v="1383389834"/>
    <n v="1380797834"/>
    <x v="1"/>
    <x v="128"/>
    <x v="0"/>
    <s v="film &amp; video/documentary"/>
    <n v="104.82000000000001"/>
    <n v="67.771551724137936"/>
    <x v="0"/>
    <x v="4"/>
    <x v="289"/>
    <d v="2013-11-02T04:57:14"/>
  </r>
  <r>
    <n v="290"/>
    <s v="INTOTHEWOODS.TV â€“ Music Media from the Pacific Northwest"/>
    <s v="Help INTOTHEWOODS.TV purchase audio and video gear, lighting and BACK UP HARD DRIVES"/>
    <n v="4500"/>
    <n v="4800.8"/>
    <x v="0"/>
    <x v="0"/>
    <s v="USD"/>
    <n v="1296633540"/>
    <n v="1292316697"/>
    <x v="1"/>
    <x v="129"/>
    <x v="0"/>
    <s v="film &amp; video/documentary"/>
    <n v="106.68444444444445"/>
    <n v="28.576190476190476"/>
    <x v="0"/>
    <x v="4"/>
    <x v="290"/>
    <d v="2011-02-02T01:59:00"/>
  </r>
  <r>
    <n v="291"/>
    <s v="Zoe Goes Running - The Film: Running The Tour De France"/>
    <s v="ZoÃ« Romano will be the first person to RUN the route of the Tour de France. I will join her to document that adventure."/>
    <n v="5000"/>
    <n v="6001"/>
    <x v="0"/>
    <x v="0"/>
    <s v="USD"/>
    <n v="1367366460"/>
    <n v="1365791246"/>
    <x v="1"/>
    <x v="130"/>
    <x v="0"/>
    <s v="film &amp; video/documentary"/>
    <n v="120.02"/>
    <n v="46.8828125"/>
    <x v="0"/>
    <x v="4"/>
    <x v="291"/>
    <d v="2013-04-30T18:01:00"/>
  </r>
  <r>
    <n v="292"/>
    <s v="The Undocumented"/>
    <s v="THE UNDOCUMENTED is a 90 cinema verite documentary that exposes a little known consequence of current U. S. immigration policy."/>
    <n v="75000"/>
    <n v="76130.2"/>
    <x v="0"/>
    <x v="0"/>
    <s v="USD"/>
    <n v="1319860740"/>
    <n v="1317064599"/>
    <x v="1"/>
    <x v="131"/>
    <x v="0"/>
    <s v="film &amp; video/documentary"/>
    <n v="101.50693333333334"/>
    <n v="154.42231237322514"/>
    <x v="0"/>
    <x v="4"/>
    <x v="292"/>
    <d v="2011-10-28T21:59:00"/>
  </r>
  <r>
    <n v="293"/>
    <s v="NELL SHIPMAN:GIRL FROM GOD'S COUNTRY FILM"/>
    <s v="The untold story of the first action-adventure heroine who left Hollywood with 70 abused animal actors to make  her films in Idaho"/>
    <n v="26000"/>
    <n v="26360"/>
    <x v="0"/>
    <x v="0"/>
    <s v="USD"/>
    <n v="1398009714"/>
    <n v="1395417714"/>
    <x v="1"/>
    <x v="132"/>
    <x v="0"/>
    <s v="film &amp; video/documentary"/>
    <n v="101.38461538461539"/>
    <n v="201.22137404580153"/>
    <x v="0"/>
    <x v="4"/>
    <x v="293"/>
    <d v="2014-04-20T10: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x v="133"/>
    <x v="0"/>
    <s v="film &amp; video/documentary"/>
    <n v="100"/>
    <n v="100"/>
    <x v="0"/>
    <x v="4"/>
    <x v="294"/>
    <d v="2010-07-19T1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x v="134"/>
    <x v="0"/>
    <s v="film &amp; video/documentary"/>
    <n v="133.10911999999999"/>
    <n v="100.08204511278196"/>
    <x v="0"/>
    <x v="4"/>
    <x v="295"/>
    <d v="2013-10-31T18:00:00"/>
  </r>
  <r>
    <n v="296"/>
    <s v="Bel Borba Is Here!"/>
    <s v="Bel Borba is Here is a feature film about the most inspiring Brazilian artist you've never heard of... until now."/>
    <n v="25000"/>
    <n v="29681.55"/>
    <x v="0"/>
    <x v="0"/>
    <s v="USD"/>
    <n v="1347017083"/>
    <n v="1344857083"/>
    <x v="1"/>
    <x v="135"/>
    <x v="0"/>
    <s v="film &amp; video/documentary"/>
    <n v="118.72620000000001"/>
    <n v="230.08953488372092"/>
    <x v="0"/>
    <x v="4"/>
    <x v="296"/>
    <d v="2012-09-07T05:24:43"/>
  </r>
  <r>
    <n v="297"/>
    <s v="Who Owns Yoga?"/>
    <s v="Who Owns Yoga? is a feature length documentary film that explores the changing nature of yoga in the modern world."/>
    <n v="20000"/>
    <n v="20128"/>
    <x v="0"/>
    <x v="0"/>
    <s v="USD"/>
    <n v="1430452740"/>
    <n v="1427390901"/>
    <x v="1"/>
    <x v="136"/>
    <x v="0"/>
    <s v="film &amp; video/documentary"/>
    <n v="100.64"/>
    <n v="141.74647887323943"/>
    <x v="0"/>
    <x v="4"/>
    <x v="297"/>
    <d v="2015-04-30T21:59:00"/>
  </r>
  <r>
    <n v="298"/>
    <s v="DisHonesty - A Documentary Feature Film"/>
    <s v="The truth is, we all lie - and by &quot;we,&quot; we mean everyone!"/>
    <n v="126000"/>
    <n v="137254.84"/>
    <x v="0"/>
    <x v="0"/>
    <s v="USD"/>
    <n v="1399669200"/>
    <n v="1394536048"/>
    <x v="1"/>
    <x v="137"/>
    <x v="0"/>
    <s v="film &amp; video/documentary"/>
    <n v="108.93241269841269"/>
    <n v="56.344351395730705"/>
    <x v="0"/>
    <x v="4"/>
    <x v="298"/>
    <d v="2014-05-09T15:00:00"/>
  </r>
  <r>
    <n v="299"/>
    <s v="ReMade: The Rebirth of the Maker Movement"/>
    <s v="We are currently filming a documentary called ReMade that explores the state and direction of the DIY and Hackerspace movement in America."/>
    <n v="10000"/>
    <n v="17895.25"/>
    <x v="0"/>
    <x v="0"/>
    <s v="USD"/>
    <n v="1289975060"/>
    <n v="1287379460"/>
    <x v="1"/>
    <x v="138"/>
    <x v="0"/>
    <s v="film &amp; video/documentary"/>
    <n v="178.95250000000001"/>
    <n v="73.341188524590166"/>
    <x v="0"/>
    <x v="4"/>
    <x v="299"/>
    <d v="2010-11-17T00:24:20"/>
  </r>
  <r>
    <n v="300"/>
    <s v="The Bus "/>
    <s v="THE BUS is a feature-length documentary film celebrating one of the most iconic and beloved vehicles ever produced, the Volkswagen Bus."/>
    <n v="25000"/>
    <n v="25430.66"/>
    <x v="0"/>
    <x v="0"/>
    <s v="USD"/>
    <n v="1303686138"/>
    <n v="1301007738"/>
    <x v="1"/>
    <x v="139"/>
    <x v="0"/>
    <s v="film &amp; video/documentary"/>
    <n v="101.72264"/>
    <n v="85.337785234899329"/>
    <x v="0"/>
    <x v="4"/>
    <x v="300"/>
    <d v="2011-04-24T17:02:18"/>
  </r>
  <r>
    <n v="301"/>
    <s v="WORLD FAIR"/>
    <s v="A film about personal memory, amateur cinematography, and visions of the future at the 1939 New York World's Fair."/>
    <n v="13000"/>
    <n v="15435.55"/>
    <x v="0"/>
    <x v="0"/>
    <s v="USD"/>
    <n v="1363711335"/>
    <n v="1360258935"/>
    <x v="1"/>
    <x v="140"/>
    <x v="0"/>
    <s v="film &amp; video/documentary"/>
    <n v="118.73499999999999"/>
    <n v="61.496215139442228"/>
    <x v="0"/>
    <x v="4"/>
    <x v="301"/>
    <d v="2013-03-19T10:42:15"/>
  </r>
  <r>
    <n v="302"/>
    <s v="(UN)CUT"/>
    <s v="(UN)CUT explores circumcisionâ€™s medical, sexual &amp; religious complexities against the backdrop of San Franciscoâ€™s latest ban controversy"/>
    <n v="10000"/>
    <n v="10046"/>
    <x v="0"/>
    <x v="0"/>
    <s v="USD"/>
    <n v="1330115638"/>
    <n v="1327523638"/>
    <x v="1"/>
    <x v="52"/>
    <x v="0"/>
    <s v="film &amp; video/documentary"/>
    <n v="100.46"/>
    <n v="93.018518518518519"/>
    <x v="0"/>
    <x v="4"/>
    <x v="302"/>
    <d v="2012-02-24T14:33:58"/>
  </r>
  <r>
    <n v="303"/>
    <s v="The Forest for the Trees"/>
    <s v="The story of Jadab Payeng, an Indian man who single handedly planted nearly 1400 acres of forest to save his island, Majuli."/>
    <n v="3000"/>
    <n v="4124"/>
    <x v="0"/>
    <x v="0"/>
    <s v="USD"/>
    <n v="1338601346"/>
    <n v="1336009346"/>
    <x v="1"/>
    <x v="141"/>
    <x v="0"/>
    <s v="film &amp; video/documentary"/>
    <n v="137.46666666666667"/>
    <n v="50.292682926829265"/>
    <x v="0"/>
    <x v="4"/>
    <x v="303"/>
    <d v="2012-06-01T19:42:26"/>
  </r>
  <r>
    <n v="304"/>
    <s v="Beyond Iconic: Distribution for film on Dennis Stock"/>
    <s v="A portrait of a life fully realized and a look at what it takes to make great photography."/>
    <n v="3400"/>
    <n v="7876"/>
    <x v="0"/>
    <x v="0"/>
    <s v="USD"/>
    <n v="1346464800"/>
    <n v="1343096197"/>
    <x v="1"/>
    <x v="142"/>
    <x v="0"/>
    <s v="film &amp; video/documentary"/>
    <n v="231.64705882352939"/>
    <n v="106.43243243243244"/>
    <x v="0"/>
    <x v="4"/>
    <x v="304"/>
    <d v="2012-08-31T20:00:00"/>
  </r>
  <r>
    <n v="305"/>
    <s v="My Friend Mott-ly"/>
    <s v="A documentary that I am making about the difficult, but inspiring, life of a late friend of mine."/>
    <n v="7500"/>
    <n v="9775"/>
    <x v="0"/>
    <x v="0"/>
    <s v="USD"/>
    <n v="1331392049"/>
    <n v="1328800049"/>
    <x v="1"/>
    <x v="143"/>
    <x v="0"/>
    <s v="film &amp; video/documentary"/>
    <n v="130.33333333333331"/>
    <n v="51.719576719576722"/>
    <x v="0"/>
    <x v="4"/>
    <x v="305"/>
    <d v="2012-03-10T09:07:29"/>
  </r>
  <r>
    <n v="306"/>
    <s v="Escape/Artist: The Jason Escape Documentary"/>
    <s v="A feature-length documentary on the life of Boston escape artist Jason Escape."/>
    <n v="1000"/>
    <n v="2929"/>
    <x v="0"/>
    <x v="0"/>
    <s v="USD"/>
    <n v="1363806333"/>
    <n v="1362081933"/>
    <x v="1"/>
    <x v="144"/>
    <x v="0"/>
    <s v="film &amp; video/documentary"/>
    <n v="292.89999999999998"/>
    <n v="36.612499999999997"/>
    <x v="0"/>
    <x v="4"/>
    <x v="306"/>
    <d v="2013-03-20T13:05:33"/>
  </r>
  <r>
    <n v="307"/>
    <s v="Grammar Revolution"/>
    <s v="Why is grammar important?"/>
    <n v="22000"/>
    <n v="24490"/>
    <x v="0"/>
    <x v="0"/>
    <s v="USD"/>
    <n v="1360276801"/>
    <n v="1357684801"/>
    <x v="1"/>
    <x v="145"/>
    <x v="0"/>
    <s v="film &amp; video/documentary"/>
    <n v="111.31818181818183"/>
    <n v="42.517361111111114"/>
    <x v="0"/>
    <x v="4"/>
    <x v="307"/>
    <d v="2013-02-07T16:40:01"/>
  </r>
  <r>
    <n v="308"/>
    <s v="Before Us - a Feature Length Documentary about Adoption"/>
    <s v="A documentary about discovering my two older sisters who were born on a CA commune in the 60's and placed for adoption."/>
    <n v="12000"/>
    <n v="12668"/>
    <x v="0"/>
    <x v="0"/>
    <s v="USD"/>
    <n v="1299775210"/>
    <n v="1295887210"/>
    <x v="1"/>
    <x v="91"/>
    <x v="0"/>
    <s v="film &amp; video/documentary"/>
    <n v="105.56666666666668"/>
    <n v="62.712871287128714"/>
    <x v="0"/>
    <x v="4"/>
    <x v="308"/>
    <d v="2011-03-10T10:40:10"/>
  </r>
  <r>
    <n v="309"/>
    <s v="SOLE SURVIVOR FILM - Finishing Funds"/>
    <s v="A first glimpse into the lives of sole survivors of commercial plane crashes as they struggle to understand their perplexing fate."/>
    <n v="18000"/>
    <n v="21410"/>
    <x v="0"/>
    <x v="0"/>
    <s v="USD"/>
    <n v="1346695334"/>
    <n v="1344880934"/>
    <x v="1"/>
    <x v="146"/>
    <x v="0"/>
    <s v="film &amp; video/documentary"/>
    <n v="118.94444444444446"/>
    <n v="89.957983193277315"/>
    <x v="0"/>
    <x v="4"/>
    <x v="309"/>
    <d v="2012-09-03T12:02:14"/>
  </r>
  <r>
    <n v="310"/>
    <s v="Feels Like Coming Home Tour"/>
    <s v="30 day tour to release a compilation CD with 16 original songs about hometowns.  Webisodes and documentary to follow."/>
    <n v="1000"/>
    <n v="1041.29"/>
    <x v="0"/>
    <x v="0"/>
    <s v="USD"/>
    <n v="1319076000"/>
    <n v="1317788623"/>
    <x v="1"/>
    <x v="17"/>
    <x v="0"/>
    <s v="film &amp; video/documentary"/>
    <n v="104.129"/>
    <n v="28.924722222222222"/>
    <x v="0"/>
    <x v="4"/>
    <x v="310"/>
    <d v="2011-10-19T20:00:00"/>
  </r>
  <r>
    <n v="311"/>
    <s v="The Sticking Place Interactive Documentary"/>
    <s v="An imaginative interactive documentary about Leah Callahan, a freestyle wrestler and Olympic hopeful."/>
    <n v="20000"/>
    <n v="20820.330000000002"/>
    <x v="0"/>
    <x v="0"/>
    <s v="USD"/>
    <n v="1325404740"/>
    <n v="1321852592"/>
    <x v="1"/>
    <x v="3"/>
    <x v="0"/>
    <s v="film &amp; video/documentary"/>
    <n v="104.10165000000001"/>
    <n v="138.8022"/>
    <x v="0"/>
    <x v="4"/>
    <x v="311"/>
    <d v="2012-01-01T01:59:00"/>
  </r>
  <r>
    <n v="312"/>
    <s v="SparkTruck: stories from a cross-country maker journey"/>
    <s v="The Kickstarter-funded SparkTruck has completed its 15,323 mile roadtrip. Now itâ€™s time to share the story through a short documentary."/>
    <n v="8000"/>
    <n v="8950"/>
    <x v="0"/>
    <x v="0"/>
    <s v="USD"/>
    <n v="1365973432"/>
    <n v="1363381432"/>
    <x v="1"/>
    <x v="96"/>
    <x v="0"/>
    <s v="film &amp; video/documentary"/>
    <n v="111.87499999999999"/>
    <n v="61.301369863013697"/>
    <x v="0"/>
    <x v="4"/>
    <x v="312"/>
    <d v="2013-04-14T15:03:52"/>
  </r>
  <r>
    <n v="313"/>
    <s v="DEVIL MAY CARE"/>
    <s v="Most people have heard Bob Dorough's music over the past 50 years without knowing it. Until now. A story for every artist who refuses to give up."/>
    <n v="17000"/>
    <n v="17805"/>
    <x v="0"/>
    <x v="0"/>
    <s v="USD"/>
    <n v="1281542340"/>
    <n v="1277702894"/>
    <x v="1"/>
    <x v="147"/>
    <x v="0"/>
    <s v="film &amp; video/documentary"/>
    <n v="104.73529411764706"/>
    <n v="80.202702702702709"/>
    <x v="0"/>
    <x v="4"/>
    <x v="313"/>
    <d v="2010-08-11T09:59:00"/>
  </r>
  <r>
    <n v="314"/>
    <s v="Making Mail: A Documentary"/>
    <s v="A documentary about artists who embrace the antiquated postal service and use it to send beautiful pieces of mail art across the globe."/>
    <n v="1000"/>
    <n v="3851.5"/>
    <x v="0"/>
    <x v="0"/>
    <s v="USD"/>
    <n v="1362167988"/>
    <n v="1359575988"/>
    <x v="1"/>
    <x v="148"/>
    <x v="0"/>
    <s v="film &amp; video/documentary"/>
    <n v="385.15000000000003"/>
    <n v="32.095833333333331"/>
    <x v="0"/>
    <x v="4"/>
    <x v="314"/>
    <d v="2013-03-01T13:59:48"/>
  </r>
  <r>
    <n v="315"/>
    <s v="Arias With A Twist: The Docufantasy"/>
    <s v="A documentary that explores  the magical collaboration between performance artist Joey Arias and puppeteer Basil Twist."/>
    <n v="25000"/>
    <n v="25312"/>
    <x v="0"/>
    <x v="0"/>
    <s v="USD"/>
    <n v="1345660334"/>
    <n v="1343068334"/>
    <x v="1"/>
    <x v="149"/>
    <x v="0"/>
    <s v="film &amp; video/documentary"/>
    <n v="101.248"/>
    <n v="200.88888888888889"/>
    <x v="0"/>
    <x v="4"/>
    <x v="315"/>
    <d v="2012-08-22T12:32:14"/>
  </r>
  <r>
    <n v="316"/>
    <s v="THE SECRET TRIAL 5 - GRASSROOTS CROSS-CANADA TOUR"/>
    <s v="Award winning documentary The Secret Trial 5 needs your help for a Cross-Canada Tour!"/>
    <n v="15000"/>
    <n v="17066"/>
    <x v="0"/>
    <x v="5"/>
    <s v="CAD"/>
    <n v="1418273940"/>
    <n v="1415398197"/>
    <x v="1"/>
    <x v="150"/>
    <x v="0"/>
    <s v="film &amp; video/documentary"/>
    <n v="113.77333333333333"/>
    <n v="108.01265822784811"/>
    <x v="0"/>
    <x v="4"/>
    <x v="316"/>
    <d v="2014-12-10T22:59:00"/>
  </r>
  <r>
    <n v="317"/>
    <s v="Good Men, Bad Men, and a Few Rowdy Ladies"/>
    <s v="The story of a cowboy town with a prison problem, and the colorful characters who call it home."/>
    <n v="30000"/>
    <n v="30241"/>
    <x v="0"/>
    <x v="0"/>
    <s v="USD"/>
    <n v="1386778483"/>
    <n v="1384186483"/>
    <x v="1"/>
    <x v="151"/>
    <x v="0"/>
    <s v="film &amp; video/documentary"/>
    <n v="100.80333333333333"/>
    <n v="95.699367088607602"/>
    <x v="0"/>
    <x v="4"/>
    <x v="317"/>
    <d v="2013-12-11T10:14:43"/>
  </r>
  <r>
    <n v="318"/>
    <s v="Friend Request: Accepted"/>
    <s v="Photographer, Ty Morin, pays a visit to every single one of his Facebook friends to take their portrait...all 788 of them."/>
    <n v="5000"/>
    <n v="14166"/>
    <x v="0"/>
    <x v="0"/>
    <s v="USD"/>
    <n v="1364342151"/>
    <n v="1361753751"/>
    <x v="1"/>
    <x v="4"/>
    <x v="0"/>
    <s v="film &amp; video/documentary"/>
    <n v="283.32"/>
    <n v="49.880281690140848"/>
    <x v="0"/>
    <x v="4"/>
    <x v="318"/>
    <d v="2013-03-26T17:55:51"/>
  </r>
  <r>
    <n v="319"/>
    <s v="EDIBLE CITY - a movie in the making"/>
    <s v="A journey through the Bay Area food movement following farmers, cooks, activists, and educators who are fighting for food justice in their communities"/>
    <n v="5000"/>
    <n v="5634"/>
    <x v="0"/>
    <x v="0"/>
    <s v="USD"/>
    <n v="1265097540"/>
    <n v="1257538029"/>
    <x v="1"/>
    <x v="13"/>
    <x v="0"/>
    <s v="film &amp; video/documentary"/>
    <n v="112.68"/>
    <n v="110.47058823529412"/>
    <x v="0"/>
    <x v="4"/>
    <x v="319"/>
    <d v="2010-02-02T01: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x v="150"/>
    <x v="0"/>
    <s v="film &amp; video/documentary"/>
    <n v="106.58000000000001"/>
    <n v="134.91139240506328"/>
    <x v="0"/>
    <x v="4"/>
    <x v="320"/>
    <d v="2015-12-22T17:00:00"/>
  </r>
  <r>
    <n v="321"/>
    <s v="An Impossible Project"/>
    <s v="The more digital the world, the more analog our dreams._x000a_A feature documentary shot on 35mm film."/>
    <n v="35000"/>
    <n v="35932"/>
    <x v="0"/>
    <x v="12"/>
    <s v="EUR"/>
    <n v="1478605386"/>
    <n v="1475577786"/>
    <x v="1"/>
    <x v="152"/>
    <x v="0"/>
    <s v="film &amp; video/documentary"/>
    <n v="102.66285714285715"/>
    <n v="106.62314540059347"/>
    <x v="0"/>
    <x v="4"/>
    <x v="321"/>
    <d v="2016-11-08T05:43:06"/>
  </r>
  <r>
    <n v="322"/>
    <s v="Last of the Big Tuskers"/>
    <s v="A documentary film about the largest elephants on earth and what is being done to ensure their survival."/>
    <n v="25000"/>
    <n v="26978"/>
    <x v="0"/>
    <x v="0"/>
    <s v="USD"/>
    <n v="1463146848"/>
    <n v="1460554848"/>
    <x v="1"/>
    <x v="153"/>
    <x v="0"/>
    <s v="film &amp; video/documentary"/>
    <n v="107.91200000000001"/>
    <n v="145.04301075268816"/>
    <x v="0"/>
    <x v="4"/>
    <x v="322"/>
    <d v="2016-05-13T07:40:48"/>
  </r>
  <r>
    <n v="323"/>
    <s v="White Ravens: A feature-length documentary film"/>
    <s v="A documentary focusing on the Haida Nation's resurgence in the wake of colonization and Canada's Indian Residential Schools."/>
    <n v="5400"/>
    <n v="6646"/>
    <x v="0"/>
    <x v="0"/>
    <s v="USD"/>
    <n v="1482307140"/>
    <n v="1479886966"/>
    <x v="1"/>
    <x v="6"/>
    <x v="0"/>
    <s v="film &amp; video/documentary"/>
    <n v="123.07407407407408"/>
    <n v="114.58620689655173"/>
    <x v="0"/>
    <x v="4"/>
    <x v="323"/>
    <d v="2016-12-21T01:59:00"/>
  </r>
  <r>
    <n v="324"/>
    <s v="KEEP MOVING FORWARD - Documentary Film"/>
    <s v="A documentary about a Vietnam veteran who finds peace from his PTSD through Disney, rather than medication."/>
    <n v="8500"/>
    <n v="8636"/>
    <x v="0"/>
    <x v="0"/>
    <s v="USD"/>
    <n v="1438441308"/>
    <n v="1435590108"/>
    <x v="1"/>
    <x v="141"/>
    <x v="0"/>
    <s v="film &amp; video/documentary"/>
    <n v="101.6"/>
    <n v="105.3170731707317"/>
    <x v="0"/>
    <x v="4"/>
    <x v="324"/>
    <d v="2015-08-01T09:01:48"/>
  </r>
  <r>
    <n v="325"/>
    <s v="NETIZENS - a documentary about women and online harassment"/>
    <s v="NETIZENS follows targets of online harassment as they confront digital abuse and strive for equality and justice online."/>
    <n v="50000"/>
    <n v="52198"/>
    <x v="0"/>
    <x v="0"/>
    <s v="USD"/>
    <n v="1482208233"/>
    <n v="1479184233"/>
    <x v="1"/>
    <x v="154"/>
    <x v="0"/>
    <s v="film &amp; video/documentary"/>
    <n v="104.396"/>
    <n v="70.921195652173907"/>
    <x v="0"/>
    <x v="4"/>
    <x v="325"/>
    <d v="2016-12-19T22:30:33"/>
  </r>
  <r>
    <n v="326"/>
    <s v="Love Letters for My Children - The Maggie Doyne Documentary."/>
    <s v="An inspiring story of love and resilience after tragedy strikes humanitarian Maggie Doyne, mother to 49 Nepali children."/>
    <n v="150000"/>
    <n v="169394.6"/>
    <x v="0"/>
    <x v="0"/>
    <s v="USD"/>
    <n v="1489532220"/>
    <n v="1486625606"/>
    <x v="1"/>
    <x v="155"/>
    <x v="0"/>
    <s v="film &amp; video/documentary"/>
    <n v="112.92973333333333"/>
    <n v="147.17167680278018"/>
    <x v="0"/>
    <x v="4"/>
    <x v="326"/>
    <d v="2017-03-14T16:57:00"/>
  </r>
  <r>
    <n v="327"/>
    <s v="Finding Beauty In the Rubble"/>
    <s v="A short film documenting the inspirational life of Mrs. Fukuoka, a tsunami survivor helping to bring hope back to her community."/>
    <n v="4000"/>
    <n v="5456"/>
    <x v="0"/>
    <x v="0"/>
    <s v="USD"/>
    <n v="1427011200"/>
    <n v="1424669929"/>
    <x v="1"/>
    <x v="69"/>
    <x v="0"/>
    <s v="film &amp; video/documentary"/>
    <n v="136.4"/>
    <n v="160.47058823529412"/>
    <x v="0"/>
    <x v="4"/>
    <x v="327"/>
    <d v="2015-03-22T02:00:00"/>
  </r>
  <r>
    <n v="328"/>
    <s v="Edgar Allan Poe: Buried Alive"/>
    <s v="A documentary that tells the real story of the misunderstood author, and explores the iconic status he still commands today."/>
    <n v="75000"/>
    <n v="77710.8"/>
    <x v="0"/>
    <x v="0"/>
    <s v="USD"/>
    <n v="1446350400"/>
    <n v="1443739388"/>
    <x v="1"/>
    <x v="156"/>
    <x v="0"/>
    <s v="film &amp; video/documentary"/>
    <n v="103.61439999999999"/>
    <n v="156.04578313253012"/>
    <x v="0"/>
    <x v="4"/>
    <x v="328"/>
    <d v="2015-10-31T22:00:00"/>
  </r>
  <r>
    <n v="329"/>
    <s v="Struggle &amp; Hope - Documentary Film Music Soundtrack"/>
    <s v="Our documentary about Oklahoma's all-black towns needs a soundtrack that is authentic. Help us make it happen."/>
    <n v="10000"/>
    <n v="10550"/>
    <x v="0"/>
    <x v="0"/>
    <s v="USD"/>
    <n v="1446868800"/>
    <n v="1444821127"/>
    <x v="1"/>
    <x v="157"/>
    <x v="0"/>
    <s v="film &amp; video/documentary"/>
    <n v="105.5"/>
    <n v="63.17365269461078"/>
    <x v="0"/>
    <x v="4"/>
    <x v="329"/>
    <d v="2015-11-06T22:00:00"/>
  </r>
  <r>
    <n v="330"/>
    <s v="The Power of Place"/>
    <s v="A film project that will compel decision makers to conserve iconic NH landscapes at risk due to an electricity transmission project."/>
    <n v="35000"/>
    <n v="35640"/>
    <x v="0"/>
    <x v="0"/>
    <s v="USD"/>
    <n v="1368763140"/>
    <n v="1366028563"/>
    <x v="1"/>
    <x v="158"/>
    <x v="0"/>
    <s v="film &amp; video/documentary"/>
    <n v="101.82857142857142"/>
    <n v="104.82352941176471"/>
    <x v="0"/>
    <x v="4"/>
    <x v="330"/>
    <d v="2013-05-16T21:59:00"/>
  </r>
  <r>
    <n v="331"/>
    <s v="Living On Soul: The Family Daptone"/>
    <s v="A hybrid music documentary/concert film featuring Sharon Jones, Charles Bradley and the rest of the Daptone Records family."/>
    <n v="40000"/>
    <n v="42642"/>
    <x v="0"/>
    <x v="0"/>
    <s v="USD"/>
    <n v="1466171834"/>
    <n v="1463493434"/>
    <x v="1"/>
    <x v="159"/>
    <x v="0"/>
    <s v="film &amp; video/documentary"/>
    <n v="106.60499999999999"/>
    <n v="97.356164383561648"/>
    <x v="0"/>
    <x v="4"/>
    <x v="331"/>
    <d v="2016-06-17T07:57:14"/>
  </r>
  <r>
    <n v="332"/>
    <s v="Changing of the Gods"/>
    <s v="A groundbreaking new film by Kenny Ausubel &amp; Louie Schwartzberg, featuring John Cleese, based on the work of Richard Tarnas."/>
    <n v="100000"/>
    <n v="113015"/>
    <x v="0"/>
    <x v="0"/>
    <s v="USD"/>
    <n v="1446019200"/>
    <n v="1442420377"/>
    <x v="1"/>
    <x v="160"/>
    <x v="0"/>
    <s v="film &amp; video/documentary"/>
    <n v="113.015"/>
    <n v="203.63063063063063"/>
    <x v="0"/>
    <x v="4"/>
    <x v="332"/>
    <d v="2015-10-28T02:00:00"/>
  </r>
  <r>
    <n v="333"/>
    <s v="CUBAN FOOD STORIES - A Feature Documentary"/>
    <s v="Enter a unique world of flavors, passion, resourcefulness and breathtaking locations. Join us on this unprecedented journey!"/>
    <n v="40000"/>
    <n v="50091"/>
    <x v="0"/>
    <x v="0"/>
    <s v="USD"/>
    <n v="1460038591"/>
    <n v="1457450191"/>
    <x v="1"/>
    <x v="161"/>
    <x v="0"/>
    <s v="film &amp; video/documentary"/>
    <n v="125.22750000000001"/>
    <n v="188.31203007518798"/>
    <x v="0"/>
    <x v="4"/>
    <x v="333"/>
    <d v="2016-04-07T08:16:31"/>
  </r>
  <r>
    <n v="334"/>
    <s v="The Little Girl with the Big Voice"/>
    <s v="An unapologetic portrait of the iconic, pioneering entertainer Mary Small whose voice comforted millions through the Depression &amp; WWII"/>
    <n v="10000"/>
    <n v="10119"/>
    <x v="0"/>
    <x v="0"/>
    <s v="USD"/>
    <n v="1431716400"/>
    <n v="1428423757"/>
    <x v="1"/>
    <x v="50"/>
    <x v="0"/>
    <s v="film &amp; video/documentary"/>
    <n v="101.19"/>
    <n v="146.65217391304347"/>
    <x v="0"/>
    <x v="4"/>
    <x v="334"/>
    <d v="2015-05-15T13:00:00"/>
  </r>
  <r>
    <n v="335"/>
    <s v="New Mo' Cut: David Peoples' lost film of Moe's Books"/>
    <s v="Oscar-nominated screenwriter David Peoples' lost film of Moe's Books is recycled into the hands of Moe's daughter, fifty years later."/>
    <n v="8500"/>
    <n v="8735"/>
    <x v="0"/>
    <x v="0"/>
    <s v="USD"/>
    <n v="1431122400"/>
    <n v="1428428515"/>
    <x v="1"/>
    <x v="144"/>
    <x v="0"/>
    <s v="film &amp; video/documentary"/>
    <n v="102.76470588235294"/>
    <n v="109.1875"/>
    <x v="0"/>
    <x v="4"/>
    <x v="335"/>
    <d v="2015-05-08T16:00:00"/>
  </r>
  <r>
    <n v="336"/>
    <s v="Celluloid Wizards in the Video Wasteland"/>
    <s v="An epic documentary about the dramatic rise and fall of Empire Pictures, the most ambitious B-movie studio of the 1980â€™s."/>
    <n v="25000"/>
    <n v="29209.78"/>
    <x v="0"/>
    <x v="0"/>
    <s v="USD"/>
    <n v="1447427918"/>
    <n v="1444832318"/>
    <x v="1"/>
    <x v="131"/>
    <x v="0"/>
    <s v="film &amp; video/documentary"/>
    <n v="116.83911999999998"/>
    <n v="59.249046653144013"/>
    <x v="0"/>
    <x v="4"/>
    <x v="336"/>
    <d v="2015-11-13T09:18:38"/>
  </r>
  <r>
    <n v="337"/>
    <s v="Slingers - A Documentary about Small Town Beekeepers."/>
    <s v="A documentary that tells the story of local beekeepers. Specifically one family who turns their annual harvest into a community event."/>
    <n v="3000"/>
    <n v="3035.05"/>
    <x v="0"/>
    <x v="0"/>
    <s v="USD"/>
    <n v="1426298708"/>
    <n v="1423710308"/>
    <x v="1"/>
    <x v="162"/>
    <x v="0"/>
    <s v="film &amp; video/documentary"/>
    <n v="101.16833333333335"/>
    <n v="97.904838709677421"/>
    <x v="0"/>
    <x v="4"/>
    <x v="337"/>
    <d v="2015-03-13T20:05:08"/>
  </r>
  <r>
    <n v="338"/>
    <s v="Queer Genius"/>
    <s v="&quot;Queer Genius&quot; explores the lives of four visionary queer artists: Eileen Myles, Barbara Hammer, Jibz Cameron and Shannon Funchess"/>
    <n v="15000"/>
    <n v="16520.04"/>
    <x v="0"/>
    <x v="0"/>
    <s v="USD"/>
    <n v="1472864400"/>
    <n v="1468001290"/>
    <x v="1"/>
    <x v="163"/>
    <x v="0"/>
    <s v="film &amp; video/documentary"/>
    <n v="110.13360000000002"/>
    <n v="70.000169491525426"/>
    <x v="0"/>
    <x v="4"/>
    <x v="338"/>
    <d v="2016-09-02T19:00:00"/>
  </r>
  <r>
    <n v="339"/>
    <s v="A Man, A Plan, A Palindrome (Feature)"/>
    <s v="A documentary film following the world's greatest palindromists leading up to the 2017 World Palindrome Championship."/>
    <n v="6000"/>
    <n v="6485"/>
    <x v="0"/>
    <x v="0"/>
    <s v="USD"/>
    <n v="1430331268"/>
    <n v="1427739268"/>
    <x v="1"/>
    <x v="30"/>
    <x v="0"/>
    <s v="film &amp; video/documentary"/>
    <n v="108.08333333333333"/>
    <n v="72.865168539325836"/>
    <x v="0"/>
    <x v="4"/>
    <x v="339"/>
    <d v="2015-04-29T12:14:28"/>
  </r>
  <r>
    <n v="340"/>
    <s v="Somaliland: The Abaarso Story"/>
    <s v="Feature-length documentary about five Somali Muslim students pursuing dreams of education in America"/>
    <n v="35000"/>
    <n v="43758"/>
    <x v="0"/>
    <x v="0"/>
    <s v="USD"/>
    <n v="1489006800"/>
    <n v="1486397007"/>
    <x v="1"/>
    <x v="164"/>
    <x v="0"/>
    <s v="film &amp; video/documentary"/>
    <n v="125.02285714285715"/>
    <n v="146.34782608695653"/>
    <x v="0"/>
    <x v="4"/>
    <x v="340"/>
    <d v="2017-03-08T15:00:00"/>
  </r>
  <r>
    <n v="341"/>
    <s v="Video of Connections: A Mural"/>
    <s v="Documentary: Creation of large-scale outdoor mural by young artists. Time lapse. From blank concrete wall to colorful, visual story."/>
    <n v="3500"/>
    <n v="3735"/>
    <x v="0"/>
    <x v="0"/>
    <s v="USD"/>
    <n v="1412135940"/>
    <n v="1410555998"/>
    <x v="1"/>
    <x v="165"/>
    <x v="0"/>
    <s v="film &amp; video/documentary"/>
    <n v="106.71428571428572"/>
    <n v="67.909090909090907"/>
    <x v="0"/>
    <x v="4"/>
    <x v="341"/>
    <d v="2014-09-30T21:59:00"/>
  </r>
  <r>
    <n v="342"/>
    <s v="BREAKING A MONSTER a film about the band Unlocking The Truth"/>
    <s v="BREAKING A MONSTER needs your help to play in THEATERS!"/>
    <n v="55000"/>
    <n v="55201.52"/>
    <x v="0"/>
    <x v="0"/>
    <s v="USD"/>
    <n v="1461955465"/>
    <n v="1459363465"/>
    <x v="1"/>
    <x v="166"/>
    <x v="0"/>
    <s v="film &amp; video/documentary"/>
    <n v="100.36639999999998"/>
    <n v="169.85083076923075"/>
    <x v="0"/>
    <x v="4"/>
    <x v="342"/>
    <d v="2016-04-29T12:44:25"/>
  </r>
  <r>
    <n v="343"/>
    <s v="Royalty Free: The Music of Kevin MacLeod"/>
    <s v="A documentary on a composer who releases his music for free and ended up in millions of videos, thousands of films, &amp; many odd places."/>
    <n v="30000"/>
    <n v="30608.59"/>
    <x v="0"/>
    <x v="0"/>
    <s v="USD"/>
    <n v="1415934000"/>
    <n v="1413308545"/>
    <x v="1"/>
    <x v="167"/>
    <x v="0"/>
    <s v="film &amp; video/documentary"/>
    <n v="102.02863333333335"/>
    <n v="58.413339694656486"/>
    <x v="0"/>
    <x v="4"/>
    <x v="343"/>
    <d v="2014-11-13T21:00:00"/>
  </r>
  <r>
    <n v="344"/>
    <s v="AMONG WOLVES â€¢ Doc film about wild horses &amp; bikers"/>
    <s v="In the mountains where they once fought, Bosnian veterans defend a herd of wild horses and find a new kind of freedom for themselves."/>
    <n v="33500"/>
    <n v="34198"/>
    <x v="0"/>
    <x v="0"/>
    <s v="USD"/>
    <n v="1433125200"/>
    <n v="1429312694"/>
    <x v="1"/>
    <x v="168"/>
    <x v="0"/>
    <s v="film &amp; video/documentary"/>
    <n v="102.08358208955224"/>
    <n v="119.99298245614035"/>
    <x v="0"/>
    <x v="4"/>
    <x v="344"/>
    <d v="2015-05-31T20:20:00"/>
  </r>
  <r>
    <n v="345"/>
    <s v="Red Wolf Revival: An Uncertain Tomorrow"/>
    <s v="With the fate of the red wolves at stake, we explore if they can still survive in their last wild home in North Carolina."/>
    <n v="14500"/>
    <n v="17875"/>
    <x v="0"/>
    <x v="0"/>
    <s v="USD"/>
    <n v="1432161590"/>
    <n v="1429569590"/>
    <x v="1"/>
    <x v="122"/>
    <x v="0"/>
    <s v="film &amp; video/documentary"/>
    <n v="123.27586206896552"/>
    <n v="99.860335195530723"/>
    <x v="0"/>
    <x v="4"/>
    <x v="345"/>
    <d v="2015-05-20T16:39:50"/>
  </r>
  <r>
    <n v="346"/>
    <s v="THE ABILITY EXCHANGE - a documentary"/>
    <s v="Engineering students and adults with cerebral palsy learn to communicate, connect and cultivate their abilities by making movies."/>
    <n v="10000"/>
    <n v="17028.88"/>
    <x v="0"/>
    <x v="0"/>
    <s v="USD"/>
    <n v="1444824021"/>
    <n v="1442232021"/>
    <x v="1"/>
    <x v="101"/>
    <x v="0"/>
    <s v="film &amp; video/documentary"/>
    <n v="170.28880000000001"/>
    <n v="90.579148936170213"/>
    <x v="0"/>
    <x v="4"/>
    <x v="346"/>
    <d v="2015-10-14T06:00:21"/>
  </r>
  <r>
    <n v="347"/>
    <s v="&quot;Getting Naked: A Burlesque Story&quot;"/>
    <s v="&quot;Getting Naked&quot; tells the story of current-day burlesque in New York City through the on and off-stage lives of several performers."/>
    <n v="40000"/>
    <n v="44636.2"/>
    <x v="0"/>
    <x v="0"/>
    <s v="USD"/>
    <n v="1447505609"/>
    <n v="1444910009"/>
    <x v="1"/>
    <x v="169"/>
    <x v="0"/>
    <s v="film &amp; video/documentary"/>
    <n v="111.59049999999999"/>
    <n v="117.77361477572559"/>
    <x v="0"/>
    <x v="4"/>
    <x v="347"/>
    <d v="2015-11-14T06:53:29"/>
  </r>
  <r>
    <n v="348"/>
    <s v="Priced Out: Gentrification beyond black and white"/>
    <s v="Documentary about the complexities and contradictions of gentrification as one woman grapples with life after &quot;the Ghetto.&quot;"/>
    <n v="10000"/>
    <n v="10300"/>
    <x v="0"/>
    <x v="0"/>
    <s v="USD"/>
    <n v="1440165916"/>
    <n v="1437573916"/>
    <x v="1"/>
    <x v="46"/>
    <x v="0"/>
    <s v="film &amp; video/documentary"/>
    <n v="103"/>
    <n v="86.554621848739501"/>
    <x v="0"/>
    <x v="4"/>
    <x v="348"/>
    <d v="2015-08-21T08:05:16"/>
  </r>
  <r>
    <n v="349"/>
    <s v="Strangers To Peace: A Documentary"/>
    <s v="After 52 years of war, FARC guerrilla soldiers rejoin Colombian society to forge new lives of peace."/>
    <n v="11260"/>
    <n v="12007.18"/>
    <x v="0"/>
    <x v="0"/>
    <s v="USD"/>
    <n v="1487937508"/>
    <n v="1485345508"/>
    <x v="1"/>
    <x v="157"/>
    <x v="0"/>
    <s v="film &amp; video/documentary"/>
    <n v="106.63570159857905"/>
    <n v="71.899281437125751"/>
    <x v="0"/>
    <x v="4"/>
    <x v="349"/>
    <d v="2017-02-24T05:58:28"/>
  </r>
  <r>
    <n v="350"/>
    <s v="Mr. Chibbs (Documentary about NBA great Kenny Anderson)"/>
    <s v="NBA All-Star Kenny Anderson's mid-life crisis prompts him to examine his past, as he searches for relevancy in his future."/>
    <n v="25000"/>
    <n v="28690"/>
    <x v="0"/>
    <x v="0"/>
    <s v="USD"/>
    <n v="1473566340"/>
    <n v="1470274509"/>
    <x v="1"/>
    <x v="170"/>
    <x v="0"/>
    <s v="film &amp; video/documentary"/>
    <n v="114.75999999999999"/>
    <n v="129.81900452488688"/>
    <x v="0"/>
    <x v="4"/>
    <x v="350"/>
    <d v="2016-09-10T21: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x v="171"/>
    <x v="0"/>
    <s v="film &amp; video/documentary"/>
    <n v="127.34117647058822"/>
    <n v="44.912863070539416"/>
    <x v="0"/>
    <x v="4"/>
    <x v="351"/>
    <d v="2016-04-07T16:09:14"/>
  </r>
  <r>
    <n v="352"/>
    <s v="Art Therapy: The Movie - The Final Push"/>
    <s v="An epic journey around the world, exploring the power of the human spirit and how art can be used to inspire a lifetime."/>
    <n v="10000"/>
    <n v="11656"/>
    <x v="0"/>
    <x v="0"/>
    <s v="USD"/>
    <n v="1412740868"/>
    <n v="1410148868"/>
    <x v="1"/>
    <x v="172"/>
    <x v="0"/>
    <s v="film &amp; video/documentary"/>
    <n v="116.56"/>
    <n v="40.755244755244753"/>
    <x v="0"/>
    <x v="4"/>
    <x v="352"/>
    <d v="2014-10-07T22: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x v="173"/>
    <x v="0"/>
    <s v="film &amp; video/documentary"/>
    <n v="108.61819426615318"/>
    <n v="103.52394779771615"/>
    <x v="0"/>
    <x v="4"/>
    <x v="353"/>
    <d v="2015-11-19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x v="60"/>
    <x v="0"/>
    <s v="film &amp; video/documentary"/>
    <n v="103.94285714285714"/>
    <n v="125.44827586206897"/>
    <x v="0"/>
    <x v="4"/>
    <x v="354"/>
    <d v="2016-04-08T12:52:01"/>
  </r>
  <r>
    <n v="355"/>
    <s v="REZA ABDOH -Theatre Visionary"/>
    <s v="A documentary film about the late REZA ABDOH and his performance company DAR A LUZ."/>
    <n v="35000"/>
    <n v="40690"/>
    <x v="0"/>
    <x v="0"/>
    <s v="USD"/>
    <n v="1417420994"/>
    <n v="1414738994"/>
    <x v="1"/>
    <x v="111"/>
    <x v="0"/>
    <s v="film &amp; video/documentary"/>
    <n v="116.25714285714285"/>
    <n v="246.60606060606059"/>
    <x v="0"/>
    <x v="4"/>
    <x v="355"/>
    <d v="2014-12-01T02:03:14"/>
  </r>
  <r>
    <n v="356"/>
    <s v="43 and 80"/>
    <s v="A documentary about halibut conservation and how it impacts communities of Southeast Alaska."/>
    <n v="7500"/>
    <n v="7701.93"/>
    <x v="0"/>
    <x v="0"/>
    <s v="USD"/>
    <n v="1458152193"/>
    <n v="1455563793"/>
    <x v="1"/>
    <x v="174"/>
    <x v="0"/>
    <s v="film &amp; video/documentary"/>
    <n v="102.69239999999999"/>
    <n v="79.401340206185566"/>
    <x v="0"/>
    <x v="4"/>
    <x v="356"/>
    <d v="2016-03-16T12: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x v="175"/>
    <x v="0"/>
    <s v="film &amp; video/documentary"/>
    <n v="174"/>
    <n v="86.138613861386133"/>
    <x v="0"/>
    <x v="4"/>
    <x v="357"/>
    <d v="2015-04-23T23:19:57"/>
  </r>
  <r>
    <n v="358"/>
    <s v="Nobody Knows Anything (except William Goldman)"/>
    <s v="Screenwriter. Novelist. Playwright. The inside story of famed writer William Goldman. As only he can tell it."/>
    <n v="50000"/>
    <n v="51544"/>
    <x v="0"/>
    <x v="0"/>
    <s v="USD"/>
    <n v="1466002800"/>
    <n v="1463517521"/>
    <x v="1"/>
    <x v="176"/>
    <x v="0"/>
    <s v="film &amp; video/documentary"/>
    <n v="103.08800000000001"/>
    <n v="193.04868913857678"/>
    <x v="0"/>
    <x v="4"/>
    <x v="358"/>
    <d v="2016-06-15T09:00:00"/>
  </r>
  <r>
    <n v="359"/>
    <s v="Us, Naked: Trixie &amp; Monkey â€” World Premiere"/>
    <s v="Circus burlesque innovators, Trixie and Monkey seek to balance love and life while pursuing new creative heights."/>
    <n v="24200"/>
    <n v="25375"/>
    <x v="0"/>
    <x v="0"/>
    <s v="USD"/>
    <n v="1415941920"/>
    <n v="1414028490"/>
    <x v="1"/>
    <x v="177"/>
    <x v="0"/>
    <s v="film &amp; video/documentary"/>
    <n v="104.85537190082646"/>
    <n v="84.023178807947019"/>
    <x v="0"/>
    <x v="4"/>
    <x v="359"/>
    <d v="2014-11-13T23:12:00"/>
  </r>
  <r>
    <n v="360"/>
    <s v="Faith: A Documentary"/>
    <s v="A brave woman takes her wife and son from New York to visit her hometown in Kenya, where she was persecuted for being a lesbian."/>
    <n v="12000"/>
    <n v="12165"/>
    <x v="0"/>
    <x v="0"/>
    <s v="USD"/>
    <n v="1437621060"/>
    <n v="1433799180"/>
    <x v="0"/>
    <x v="45"/>
    <x v="0"/>
    <s v="film &amp; video/documentary"/>
    <n v="101.375"/>
    <n v="139.82758620689654"/>
    <x v="0"/>
    <x v="4"/>
    <x v="360"/>
    <d v="2015-07-22T21: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x v="178"/>
    <x v="0"/>
    <s v="film &amp; video/documentary"/>
    <n v="111.07699999999998"/>
    <n v="109.82189265536722"/>
    <x v="0"/>
    <x v="4"/>
    <x v="361"/>
    <d v="2014-11-22T19:01:46"/>
  </r>
  <r>
    <n v="362"/>
    <s v="THE RIDGE: TEN FOR THIRTY"/>
    <s v="A SHORT FILM celebrating ONE RACE: the Bridger Ridge Run. TEN RUNNERS: the movie-stars. THIRTY YEARS: running wild in the mountains."/>
    <n v="9665"/>
    <n v="12000"/>
    <x v="0"/>
    <x v="0"/>
    <s v="USD"/>
    <n v="1407456000"/>
    <n v="1405573391"/>
    <x v="0"/>
    <x v="48"/>
    <x v="0"/>
    <s v="film &amp; video/documentary"/>
    <n v="124.15933781686496"/>
    <n v="139.53488372093022"/>
    <x v="0"/>
    <x v="4"/>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x v="55"/>
    <x v="0"/>
    <s v="film &amp; video/documentary"/>
    <n v="101.33333333333334"/>
    <n v="347.84615384615387"/>
    <x v="0"/>
    <x v="4"/>
    <x v="363"/>
    <d v="2010-05-02T13:22:00"/>
  </r>
  <r>
    <n v="364"/>
    <s v="Wild Familyâ€”Connecting to Your Calling in Your Family Life."/>
    <s v="This family-focused documentary explores the ways parents connect with the wild inside themselves and their kids. Ow-ow-oWoo!"/>
    <n v="7000"/>
    <n v="7711.3"/>
    <x v="0"/>
    <x v="0"/>
    <s v="USD"/>
    <n v="1403323140"/>
    <n v="1400704672"/>
    <x v="0"/>
    <x v="116"/>
    <x v="0"/>
    <s v="film &amp; video/documentary"/>
    <n v="110.16142857142856"/>
    <n v="68.24159292035398"/>
    <x v="0"/>
    <x v="4"/>
    <x v="364"/>
    <d v="2014-06-20T21:59:00"/>
  </r>
  <r>
    <n v="365"/>
    <s v="A QUEER COUNTRY"/>
    <s v="Please help us finish this documentary about how Tel Aviv in Israel became a gay friendly liberal hub in a religious state"/>
    <n v="15000"/>
    <n v="15596"/>
    <x v="0"/>
    <x v="1"/>
    <s v="GBP"/>
    <n v="1393597999"/>
    <n v="1391005999"/>
    <x v="0"/>
    <x v="71"/>
    <x v="0"/>
    <s v="film &amp; video/documentary"/>
    <n v="103.97333333333334"/>
    <n v="239.93846153846152"/>
    <x v="0"/>
    <x v="4"/>
    <x v="365"/>
    <d v="2014-02-28T08:33:19"/>
  </r>
  <r>
    <n v="366"/>
    <s v="A BUSHMAN ODYSSEY"/>
    <s v="One Bushman familyâ€™s struggle to survive genocide, dispossession and post-apartheid freedom in South Africa."/>
    <n v="38000"/>
    <n v="38500"/>
    <x v="0"/>
    <x v="0"/>
    <s v="USD"/>
    <n v="1337540518"/>
    <n v="1334948518"/>
    <x v="0"/>
    <x v="179"/>
    <x v="0"/>
    <s v="film &amp; video/documentary"/>
    <n v="101.31578947368421"/>
    <n v="287.31343283582089"/>
    <x v="0"/>
    <x v="4"/>
    <x v="366"/>
    <d v="2012-05-20T13:01:58"/>
  </r>
  <r>
    <n v="367"/>
    <s v="Game Changer: Lithuania's Nonviolent Revolution"/>
    <s v="This film relates how one country's burning desire for independence unified a diverse nation into a successful nonviolent revolution."/>
    <n v="10000"/>
    <n v="10335.01"/>
    <x v="0"/>
    <x v="0"/>
    <s v="USD"/>
    <n v="1367384340"/>
    <n v="1363960278"/>
    <x v="0"/>
    <x v="46"/>
    <x v="0"/>
    <s v="film &amp; video/documentary"/>
    <n v="103.3501"/>
    <n v="86.84882352941176"/>
    <x v="0"/>
    <x v="4"/>
    <x v="367"/>
    <d v="2013-04-30T22:59:00"/>
  </r>
  <r>
    <n v="368"/>
    <s v="Swimming with Byron: A Documentary Film"/>
    <s v="Were the Romantics the first backpackers? This film follows them and explores the huge part geography played in their lives and works."/>
    <n v="12500"/>
    <n v="13014"/>
    <x v="0"/>
    <x v="0"/>
    <s v="USD"/>
    <n v="1426426322"/>
    <n v="1423405922"/>
    <x v="0"/>
    <x v="180"/>
    <x v="0"/>
    <s v="film &amp; video/documentary"/>
    <n v="104.11200000000001"/>
    <n v="81.84905660377359"/>
    <x v="0"/>
    <x v="4"/>
    <x v="368"/>
    <d v="2015-03-15T07:32:02"/>
  </r>
  <r>
    <n v="369"/>
    <s v="Alpine Zone"/>
    <s v="A documentary of one woman's attempt at solo hiking 2,000 miles, in an effort to understand herself and societal expectations."/>
    <n v="6500"/>
    <n v="7160.12"/>
    <x v="0"/>
    <x v="0"/>
    <s v="USD"/>
    <n v="1326633269"/>
    <n v="1324041269"/>
    <x v="0"/>
    <x v="157"/>
    <x v="0"/>
    <s v="film &amp; video/documentary"/>
    <n v="110.15569230769231"/>
    <n v="42.874970059880241"/>
    <x v="0"/>
    <x v="4"/>
    <x v="369"/>
    <d v="2012-01-15T07:14:29"/>
  </r>
  <r>
    <n v="370"/>
    <s v="Hola Mohalla: Festival of Soldier Saints"/>
    <s v="An exploration of what Sikhism is, through the journey of eight pilgrims at Hola Mohalla, a religious festival in Anandpur Sahib, India"/>
    <n v="25000"/>
    <n v="30505"/>
    <x v="0"/>
    <x v="0"/>
    <s v="USD"/>
    <n v="1483729500"/>
    <n v="1481137500"/>
    <x v="0"/>
    <x v="68"/>
    <x v="0"/>
    <s v="film &amp; video/documentary"/>
    <n v="122.02"/>
    <n v="709.41860465116281"/>
    <x v="0"/>
    <x v="4"/>
    <x v="370"/>
    <d v="2017-01-06T13:05:00"/>
  </r>
  <r>
    <n v="371"/>
    <s v="Unbranded"/>
    <s v="3,000 Miles. 18 Wild Horses. 6 Months. 5 States. 4 men. A documentary about Conservation, Exploration, and Wild Mustangs."/>
    <n v="150000"/>
    <n v="171253"/>
    <x v="0"/>
    <x v="0"/>
    <s v="USD"/>
    <n v="1359743139"/>
    <n v="1355855139"/>
    <x v="0"/>
    <x v="181"/>
    <x v="0"/>
    <s v="film &amp; video/documentary"/>
    <n v="114.16866666666667"/>
    <n v="161.25517890772127"/>
    <x v="0"/>
    <x v="4"/>
    <x v="371"/>
    <d v="2013-02-01T12:25:39"/>
  </r>
  <r>
    <n v="372"/>
    <s v="Wild Equus"/>
    <s v="A short documentary exploring the uses of 'Natural Horsemanship' across Europe"/>
    <n v="300"/>
    <n v="376"/>
    <x v="0"/>
    <x v="1"/>
    <s v="GBP"/>
    <n v="1459872000"/>
    <n v="1456408244"/>
    <x v="0"/>
    <x v="82"/>
    <x v="0"/>
    <s v="film &amp; video/documentary"/>
    <n v="125.33333333333334"/>
    <n v="41.777777777777779"/>
    <x v="0"/>
    <x v="4"/>
    <x v="372"/>
    <d v="2016-04-05T10:00:00"/>
  </r>
  <r>
    <n v="373"/>
    <s v="The Boing Heard 'Round the World"/>
    <s v="A feature documentary about UPA Pictures, the little studio that changed the course of animation around the world"/>
    <n v="7500"/>
    <n v="8000"/>
    <x v="0"/>
    <x v="0"/>
    <s v="USD"/>
    <n v="1342648398"/>
    <n v="1340056398"/>
    <x v="0"/>
    <x v="30"/>
    <x v="0"/>
    <s v="film &amp; video/documentary"/>
    <n v="106.66666666666667"/>
    <n v="89.887640449438209"/>
    <x v="0"/>
    <x v="4"/>
    <x v="373"/>
    <d v="2012-07-18T15:53:18"/>
  </r>
  <r>
    <n v="374"/>
    <s v="Bird Language with Jon Young; an instructional video"/>
    <s v="Bird Language with Jon Young is a 2 disk DVD set teaching you all you need to know to start learning bird language and start a group."/>
    <n v="6000"/>
    <n v="7839"/>
    <x v="0"/>
    <x v="0"/>
    <s v="USD"/>
    <n v="1316208031"/>
    <n v="1312320031"/>
    <x v="0"/>
    <x v="49"/>
    <x v="0"/>
    <s v="film &amp; video/documentary"/>
    <n v="130.65"/>
    <n v="45.051724137931032"/>
    <x v="0"/>
    <x v="4"/>
    <x v="374"/>
    <d v="2011-09-16T15:20:31"/>
  </r>
  <r>
    <n v="375"/>
    <s v="Project Reconnect: WHERE WE ARE NOW"/>
    <s v="As the videocam &quot;Enrique de Malaca&quot; circumnavigates the globe, it captures stories of friends who have set foot on other lands."/>
    <n v="500"/>
    <n v="600"/>
    <x v="0"/>
    <x v="0"/>
    <s v="USD"/>
    <n v="1393694280"/>
    <n v="1390088311"/>
    <x v="0"/>
    <x v="25"/>
    <x v="0"/>
    <s v="film &amp; video/documentary"/>
    <n v="120"/>
    <n v="42.857142857142854"/>
    <x v="0"/>
    <x v="4"/>
    <x v="375"/>
    <d v="2014-03-01T11:18:00"/>
  </r>
  <r>
    <n v="376"/>
    <s v="Quintessential: The Journey"/>
    <s v="A film about the cosmetics industry. Everything you need to know about the ingredients being used and what alternatives are out there."/>
    <n v="2450"/>
    <n v="2596"/>
    <x v="0"/>
    <x v="1"/>
    <s v="GBP"/>
    <n v="1472122316"/>
    <n v="1469443916"/>
    <x v="0"/>
    <x v="53"/>
    <x v="0"/>
    <s v="film &amp; video/documentary"/>
    <n v="105.9591836734694"/>
    <n v="54.083333333333336"/>
    <x v="0"/>
    <x v="4"/>
    <x v="376"/>
    <d v="2016-08-25T04:51:56"/>
  </r>
  <r>
    <n v="377"/>
    <s v="PIN UP! THE MOVIE The documentary with vintage style"/>
    <s v="Dangerous. Sexy. All-American Girl. You know the look. Now meet the women who are making retro style modern."/>
    <n v="12000"/>
    <n v="13728"/>
    <x v="0"/>
    <x v="0"/>
    <s v="USD"/>
    <n v="1447484460"/>
    <n v="1444888868"/>
    <x v="0"/>
    <x v="182"/>
    <x v="0"/>
    <s v="film &amp; video/documentary"/>
    <n v="114.39999999999999"/>
    <n v="103.21804511278195"/>
    <x v="0"/>
    <x v="4"/>
    <x v="377"/>
    <d v="2015-11-14T01:01:00"/>
  </r>
  <r>
    <n v="378"/>
    <s v="Where is Home?"/>
    <s v="Ugandan Filmmaker and Activist Kamoga Hassan's new documentary follows Ugandan LGBT asylum seekers asking the question &quot;Where is home?&quot;"/>
    <n v="3000"/>
    <n v="3353"/>
    <x v="0"/>
    <x v="5"/>
    <s v="CAD"/>
    <n v="1453765920"/>
    <n v="1451655808"/>
    <x v="0"/>
    <x v="183"/>
    <x v="0"/>
    <s v="film &amp; video/documentary"/>
    <n v="111.76666666666665"/>
    <n v="40.397590361445786"/>
    <x v="0"/>
    <x v="4"/>
    <x v="378"/>
    <d v="2016-01-25T17:52:00"/>
  </r>
  <r>
    <n v="379"/>
    <s v="The Unknowns"/>
    <s v="The U.S. Army has granted us permission to film a documentary at America's most sacred shrine: The Tomb of the Unknown Soldier."/>
    <n v="15000"/>
    <n v="17412"/>
    <x v="0"/>
    <x v="0"/>
    <s v="USD"/>
    <n v="1336062672"/>
    <n v="1332174672"/>
    <x v="0"/>
    <x v="184"/>
    <x v="0"/>
    <s v="film &amp; video/documentary"/>
    <n v="116.08000000000001"/>
    <n v="116.85906040268456"/>
    <x v="0"/>
    <x v="4"/>
    <x v="379"/>
    <d v="2012-05-03T10:31:12"/>
  </r>
  <r>
    <n v="380"/>
    <s v="Steamboat Springs Van Clan"/>
    <s v="The Steamboat Van Clan is a group of three young ski competitors following their dreams and documenting their adventures along the way."/>
    <n v="4000"/>
    <n v="5660"/>
    <x v="0"/>
    <x v="0"/>
    <s v="USD"/>
    <n v="1453569392"/>
    <n v="1451409392"/>
    <x v="0"/>
    <x v="72"/>
    <x v="0"/>
    <s v="film &amp; video/documentary"/>
    <n v="141.5"/>
    <n v="115.51020408163265"/>
    <x v="0"/>
    <x v="4"/>
    <x v="380"/>
    <d v="2016-01-23T11:16:32"/>
  </r>
  <r>
    <n v="381"/>
    <s v="Clearwater"/>
    <s v="Set in the ancient waters of the Puget Sound, Clearwater is a universal story about the need to adapt to change."/>
    <n v="25000"/>
    <n v="26182.5"/>
    <x v="0"/>
    <x v="0"/>
    <s v="USD"/>
    <n v="1343624400"/>
    <n v="1340642717"/>
    <x v="0"/>
    <x v="140"/>
    <x v="0"/>
    <s v="film &amp; video/documentary"/>
    <n v="104.72999999999999"/>
    <n v="104.31274900398407"/>
    <x v="0"/>
    <x v="4"/>
    <x v="381"/>
    <d v="2012-07-29T23:00:00"/>
  </r>
  <r>
    <n v="382"/>
    <s v="99% Declaration Mini-Doc"/>
    <s v="I went to Philadelphia to find out if The 99% Declaration could take the ideas of OccupyWallSt. and make change from within the system."/>
    <n v="600"/>
    <n v="1535"/>
    <x v="0"/>
    <x v="0"/>
    <s v="USD"/>
    <n v="1346950900"/>
    <n v="1345741300"/>
    <x v="0"/>
    <x v="19"/>
    <x v="0"/>
    <s v="film &amp; video/documentary"/>
    <n v="255.83333333333331"/>
    <n v="69.772727272727266"/>
    <x v="0"/>
    <x v="4"/>
    <x v="382"/>
    <d v="2012-09-06T11:01:40"/>
  </r>
  <r>
    <n v="383"/>
    <s v="Tornado Pursuit: 2014 Storm Chasing Web Series"/>
    <s v="An independent documentary web series about storm chasing in tornado alley that features the chase team TornadoRaiders.com"/>
    <n v="999"/>
    <n v="2065"/>
    <x v="0"/>
    <x v="0"/>
    <s v="USD"/>
    <n v="1400467759"/>
    <n v="1398480559"/>
    <x v="0"/>
    <x v="53"/>
    <x v="0"/>
    <s v="film &amp; video/documentary"/>
    <n v="206.70670670670671"/>
    <n v="43.020833333333336"/>
    <x v="0"/>
    <x v="4"/>
    <x v="383"/>
    <d v="2014-05-18T20:49:19"/>
  </r>
  <r>
    <n v="384"/>
    <s v="Nurse Mare Foals: Born to Die"/>
    <s v="This documentary is about Last Chance Corral in Athens, Ohio and their heroic work saving nurse mare foals from imminent death."/>
    <n v="20000"/>
    <n v="22421"/>
    <x v="0"/>
    <x v="0"/>
    <s v="USD"/>
    <n v="1420569947"/>
    <n v="1417977947"/>
    <x v="0"/>
    <x v="185"/>
    <x v="0"/>
    <s v="film &amp; video/documentary"/>
    <n v="112.105"/>
    <n v="58.540469973890339"/>
    <x v="0"/>
    <x v="4"/>
    <x v="384"/>
    <d v="2015-01-06T12:45:47"/>
  </r>
  <r>
    <n v="385"/>
    <s v="Luke and Jedi"/>
    <s v="A documentary following the incredible story of a brave little boy and his service dog, fighting Type 1 Diabetes one day at a time."/>
    <n v="25000"/>
    <n v="26495.5"/>
    <x v="0"/>
    <x v="0"/>
    <s v="USD"/>
    <n v="1416582101"/>
    <n v="1413986501"/>
    <x v="0"/>
    <x v="186"/>
    <x v="0"/>
    <s v="film &amp; video/documentary"/>
    <n v="105.982"/>
    <n v="111.79535864978902"/>
    <x v="0"/>
    <x v="4"/>
    <x v="385"/>
    <d v="2014-11-21T09:01:41"/>
  </r>
  <r>
    <n v="386"/>
    <s v="Submarine: Diving Away From Adulthood"/>
    <s v="Eight friends reunite to achieve their childhood dream of designing, constructing, and launching a homemade submarine."/>
    <n v="600"/>
    <n v="601"/>
    <x v="0"/>
    <x v="0"/>
    <s v="USD"/>
    <n v="1439246991"/>
    <n v="1437950991"/>
    <x v="0"/>
    <x v="62"/>
    <x v="0"/>
    <s v="film &amp; video/documentary"/>
    <n v="100.16666666666667"/>
    <n v="46.230769230769234"/>
    <x v="0"/>
    <x v="4"/>
    <x v="386"/>
    <d v="2015-08-10T16:49:51"/>
  </r>
  <r>
    <n v="387"/>
    <s v="On the Back of a Tiger"/>
    <s v="The workings of life revised: Pioneering scientists &amp; health-seekers challenge our understanding of disease, aging and consciousness."/>
    <n v="38000"/>
    <n v="81316"/>
    <x v="0"/>
    <x v="0"/>
    <s v="USD"/>
    <n v="1439618400"/>
    <n v="1436976858"/>
    <x v="0"/>
    <x v="187"/>
    <x v="0"/>
    <s v="film &amp; video/documentary"/>
    <n v="213.98947368421051"/>
    <n v="144.69039145907473"/>
    <x v="0"/>
    <x v="4"/>
    <x v="387"/>
    <d v="2015-08-15T00:00:00"/>
  </r>
  <r>
    <n v="388"/>
    <s v="Another Man's Treasure documentary"/>
    <s v="A documentary film featuring the World's Largest Rummage Sale and rumination on the Power and Pleasures of Possessions."/>
    <n v="5000"/>
    <n v="6308"/>
    <x v="0"/>
    <x v="0"/>
    <s v="USD"/>
    <n v="1469670580"/>
    <n v="1467078580"/>
    <x v="0"/>
    <x v="26"/>
    <x v="0"/>
    <s v="film &amp; video/documentary"/>
    <n v="126.16000000000001"/>
    <n v="88.845070422535215"/>
    <x v="0"/>
    <x v="4"/>
    <x v="388"/>
    <d v="2016-07-27T19:49:40"/>
  </r>
  <r>
    <n v="389"/>
    <s v="The Food Cure"/>
    <s v="What difference can food really make? A documentary film about six people who make the radical choice to face cancer with their plates."/>
    <n v="68000"/>
    <n v="123444.12"/>
    <x v="0"/>
    <x v="0"/>
    <s v="USD"/>
    <n v="1394233140"/>
    <n v="1391477450"/>
    <x v="0"/>
    <x v="188"/>
    <x v="0"/>
    <s v="film &amp; video/documentary"/>
    <n v="181.53547058823528"/>
    <n v="81.75107284768211"/>
    <x v="0"/>
    <x v="4"/>
    <x v="389"/>
    <d v="2014-03-07T16:59:00"/>
  </r>
  <r>
    <n v="390"/>
    <s v="Built by UCF: St. Vincent and the Grenadines Chapter"/>
    <s v="Join UCF as they dive into the creative and community outreach for the families in St. Vincent and the Grenadines."/>
    <n v="1000"/>
    <n v="1000"/>
    <x v="0"/>
    <x v="0"/>
    <s v="USD"/>
    <n v="1431046372"/>
    <n v="1429318372"/>
    <x v="0"/>
    <x v="25"/>
    <x v="0"/>
    <s v="film &amp; video/documentary"/>
    <n v="100"/>
    <n v="71.428571428571431"/>
    <x v="0"/>
    <x v="4"/>
    <x v="390"/>
    <d v="2015-05-07T18:52:52"/>
  </r>
  <r>
    <n v="391"/>
    <s v="Science, Sex and the Ladies"/>
    <s v="Too many women feel confused about their orgasm and shame about their desire. This movie aims to change that."/>
    <n v="20000"/>
    <n v="20122"/>
    <x v="0"/>
    <x v="0"/>
    <s v="USD"/>
    <n v="1324169940"/>
    <n v="1321578051"/>
    <x v="0"/>
    <x v="189"/>
    <x v="0"/>
    <s v="film &amp; video/documentary"/>
    <n v="100.61"/>
    <n v="104.25906735751295"/>
    <x v="0"/>
    <x v="4"/>
    <x v="391"/>
    <d v="2011-12-17T18:59:00"/>
  </r>
  <r>
    <n v="392"/>
    <s v="More than Gold: The Rhino Rescue Project"/>
    <s v="Rhinos are the most endangered large animal in the world today, and an epic, global battle is being waged to ensure their survival."/>
    <n v="18500"/>
    <n v="18667"/>
    <x v="0"/>
    <x v="0"/>
    <s v="USD"/>
    <n v="1315450800"/>
    <n v="1312823571"/>
    <x v="0"/>
    <x v="190"/>
    <x v="0"/>
    <s v="film &amp; video/documentary"/>
    <n v="100.9027027027027"/>
    <n v="90.616504854368927"/>
    <x v="0"/>
    <x v="4"/>
    <x v="392"/>
    <d v="2011-09-07T21:00:00"/>
  </r>
  <r>
    <n v="393"/>
    <s v="THE PENGUIN COUNTERS Documentary Film"/>
    <s v="This is a story thatâ€™s never been told, about tackling climate change one penguin at a timeâ€¦"/>
    <n v="50000"/>
    <n v="55223"/>
    <x v="0"/>
    <x v="0"/>
    <s v="USD"/>
    <n v="1381424452"/>
    <n v="1378746052"/>
    <x v="0"/>
    <x v="191"/>
    <x v="0"/>
    <s v="film &amp; video/documentary"/>
    <n v="110.446"/>
    <n v="157.33048433048432"/>
    <x v="0"/>
    <x v="4"/>
    <x v="393"/>
    <d v="2013-10-10T11:00:52"/>
  </r>
  <r>
    <n v="394"/>
    <s v="Light in Taranto (Luce di Taranto) feature-length film"/>
    <s v="A sweeping portrait of daily life in Taranto in an effort to raise awareness and preserve its cultural and architectural heritage."/>
    <n v="4700"/>
    <n v="5259"/>
    <x v="0"/>
    <x v="3"/>
    <s v="EUR"/>
    <n v="1460918282"/>
    <n v="1455737882"/>
    <x v="0"/>
    <x v="133"/>
    <x v="0"/>
    <s v="film &amp; video/documentary"/>
    <n v="111.8936170212766"/>
    <n v="105.18"/>
    <x v="0"/>
    <x v="4"/>
    <x v="394"/>
    <d v="2016-04-17T12:38:02"/>
  </r>
  <r>
    <n v="395"/>
    <s v="The Peace Agency Documentary Kickstarter Campaign!"/>
    <s v="When the war ends, a woman's fight begins. Bringing to life the most untapped resources in peace making between faiths."/>
    <n v="10000"/>
    <n v="10804.45"/>
    <x v="0"/>
    <x v="0"/>
    <s v="USD"/>
    <n v="1335562320"/>
    <n v="1332452960"/>
    <x v="0"/>
    <x v="192"/>
    <x v="0"/>
    <s v="film &amp; video/documentary"/>
    <n v="108.04450000000001"/>
    <n v="58.719836956521746"/>
    <x v="0"/>
    <x v="4"/>
    <x v="395"/>
    <d v="2012-04-27T15:32:00"/>
  </r>
  <r>
    <n v="396"/>
    <s v="No Act of Ours Film"/>
    <s v="Loyalty and morality are questioned as we follow the struggles of Penn State students in wake of the child sexual abuse scandal."/>
    <n v="15000"/>
    <n v="16000"/>
    <x v="0"/>
    <x v="0"/>
    <s v="USD"/>
    <n v="1341668006"/>
    <n v="1340372006"/>
    <x v="0"/>
    <x v="193"/>
    <x v="0"/>
    <s v="film &amp; video/documentary"/>
    <n v="106.66666666666667"/>
    <n v="81.632653061224488"/>
    <x v="0"/>
    <x v="4"/>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x v="194"/>
    <x v="0"/>
    <s v="film &amp; video/documentary"/>
    <n v="103.90027322404372"/>
    <n v="56.460043668122275"/>
    <x v="0"/>
    <x v="4"/>
    <x v="397"/>
    <d v="2010-08-31T21:44:00"/>
  </r>
  <r>
    <n v="398"/>
    <s v="Picking Up the Pieces: Child Holocaust Survivors Rebuild"/>
    <s v="My film tells the stories of Jewish Child Holocaust Survivors and how they rebuilt their lives. STRETCH GOALS ADDED!"/>
    <n v="7500"/>
    <n v="9387"/>
    <x v="0"/>
    <x v="0"/>
    <s v="USD"/>
    <n v="1430334126"/>
    <n v="1426446126"/>
    <x v="0"/>
    <x v="85"/>
    <x v="0"/>
    <s v="film &amp; video/documentary"/>
    <n v="125.16000000000001"/>
    <n v="140.1044776119403"/>
    <x v="0"/>
    <x v="4"/>
    <x v="398"/>
    <d v="2015-04-29T13: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x v="195"/>
    <x v="0"/>
    <s v="film &amp; video/documentary"/>
    <n v="106.80499999999999"/>
    <n v="224.85263157894738"/>
    <x v="0"/>
    <x v="4"/>
    <x v="399"/>
    <d v="2016-12-14T06:00:00"/>
  </r>
  <r>
    <n v="400"/>
    <s v="From Two Sticks - the fight against hunger and malnutrition"/>
    <s v="A documentary film on a sustainable, grassroots effort to fight malnutrition in Indonesia.  And it's organic!"/>
    <n v="10000"/>
    <n v="11230.25"/>
    <x v="0"/>
    <x v="0"/>
    <s v="USD"/>
    <n v="1400297400"/>
    <n v="1397661347"/>
    <x v="0"/>
    <x v="95"/>
    <x v="0"/>
    <s v="film &amp; video/documentary"/>
    <n v="112.30249999999999"/>
    <n v="181.13306451612902"/>
    <x v="0"/>
    <x v="4"/>
    <x v="400"/>
    <d v="2014-05-16T21:30:00"/>
  </r>
  <r>
    <n v="401"/>
    <s v="Present and Unaccounted For: Black Women in Medicine"/>
    <s v="Join us as we explore their humanity, intellect and legacy, demonstrating to young women around the world that all things are possible."/>
    <n v="50000"/>
    <n v="51906"/>
    <x v="0"/>
    <x v="0"/>
    <s v="USD"/>
    <n v="1312747970"/>
    <n v="1310155970"/>
    <x v="0"/>
    <x v="196"/>
    <x v="0"/>
    <s v="film &amp; video/documentary"/>
    <n v="103.812"/>
    <n v="711.04109589041093"/>
    <x v="0"/>
    <x v="4"/>
    <x v="401"/>
    <d v="2011-08-07T14: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x v="68"/>
    <x v="0"/>
    <s v="film &amp; video/documentary"/>
    <n v="141.65"/>
    <n v="65.883720930232556"/>
    <x v="0"/>
    <x v="4"/>
    <x v="402"/>
    <d v="2015-11-05T07:56:57"/>
  </r>
  <r>
    <n v="403"/>
    <s v="MONDO BANANA"/>
    <s v="A documentary adventure about bananas - and people. Your round-trip ticket into the heart of banana-cultures!!"/>
    <n v="5000"/>
    <n v="5263"/>
    <x v="0"/>
    <x v="0"/>
    <s v="USD"/>
    <n v="1312960080"/>
    <n v="1308900441"/>
    <x v="0"/>
    <x v="16"/>
    <x v="0"/>
    <s v="film &amp; video/documentary"/>
    <n v="105.25999999999999"/>
    <n v="75.185714285714283"/>
    <x v="0"/>
    <x v="4"/>
    <x v="403"/>
    <d v="2011-08-10T01:08:00"/>
  </r>
  <r>
    <n v="404"/>
    <s v="The Last One: Unfolding the AIDS MEMORIAL QUILT"/>
    <s v="A feature length documentary, exploring the many lives memorialized by the iconic AIDS Memorial Quilt."/>
    <n v="35000"/>
    <n v="36082"/>
    <x v="0"/>
    <x v="0"/>
    <s v="USD"/>
    <n v="1391641440"/>
    <n v="1389107062"/>
    <x v="0"/>
    <x v="197"/>
    <x v="0"/>
    <s v="film &amp; video/documentary"/>
    <n v="103.09142857142857"/>
    <n v="133.14391143911439"/>
    <x v="0"/>
    <x v="4"/>
    <x v="404"/>
    <d v="2014-02-05T17:04:00"/>
  </r>
  <r>
    <n v="405"/>
    <s v="The Healing Effect Movie"/>
    <s v="Come, join our movie movement.  A new documentary about the healing power of food."/>
    <n v="2820"/>
    <n v="3036"/>
    <x v="0"/>
    <x v="0"/>
    <s v="USD"/>
    <n v="1394071339"/>
    <n v="1391479339"/>
    <x v="0"/>
    <x v="165"/>
    <x v="0"/>
    <s v="film &amp; video/documentary"/>
    <n v="107.65957446808511"/>
    <n v="55.2"/>
    <x v="0"/>
    <x v="4"/>
    <x v="405"/>
    <d v="2014-03-05T20:02:19"/>
  </r>
  <r>
    <n v="406"/>
    <s v="The Desert River Bends"/>
    <s v="The Desert River Bends is a short documentary following the alternative lifestyles of three middle-age river guides in Moab UT."/>
    <n v="2800"/>
    <n v="3015.73"/>
    <x v="0"/>
    <x v="0"/>
    <s v="USD"/>
    <n v="1304920740"/>
    <n v="1301975637"/>
    <x v="0"/>
    <x v="2"/>
    <x v="0"/>
    <s v="film &amp; video/documentary"/>
    <n v="107.70464285714286"/>
    <n v="86.163714285714292"/>
    <x v="0"/>
    <x v="4"/>
    <x v="406"/>
    <d v="2011-05-08T23:59:00"/>
  </r>
  <r>
    <n v="407"/>
    <s v="Haymarket Documentary"/>
    <s v="The story of the 1886 Haymarket Riot explored through the history of the Haymarket Police Memorial Statue."/>
    <n v="2000"/>
    <n v="2031"/>
    <x v="0"/>
    <x v="0"/>
    <s v="USD"/>
    <n v="1321739650"/>
    <n v="1316552050"/>
    <x v="0"/>
    <x v="19"/>
    <x v="0"/>
    <s v="film &amp; video/documentary"/>
    <n v="101.55000000000001"/>
    <n v="92.318181818181813"/>
    <x v="0"/>
    <x v="4"/>
    <x v="407"/>
    <d v="2011-11-19T15:54:10"/>
  </r>
  <r>
    <n v="408"/>
    <s v="Reverence: A Documentary Short on Branded Yarmulkes"/>
    <s v="A documentary exploring the phenomenon of custom and branded yarmulkes in Jewish-American communities."/>
    <n v="6000"/>
    <n v="6086.26"/>
    <x v="0"/>
    <x v="0"/>
    <s v="USD"/>
    <n v="1383676790"/>
    <n v="1380217190"/>
    <x v="0"/>
    <x v="44"/>
    <x v="0"/>
    <s v="film &amp; video/documentary"/>
    <n v="101.43766666666667"/>
    <n v="160.16473684210527"/>
    <x v="0"/>
    <x v="4"/>
    <x v="408"/>
    <d v="2013-11-05T12:39:50"/>
  </r>
  <r>
    <n v="409"/>
    <s v="The Lost Generation"/>
    <s v="I am working on a project that explores the relationship between education to work for youth within the European Union."/>
    <n v="500"/>
    <n v="684"/>
    <x v="0"/>
    <x v="1"/>
    <s v="GBP"/>
    <n v="1469220144"/>
    <n v="1466628144"/>
    <x v="0"/>
    <x v="41"/>
    <x v="0"/>
    <s v="film &amp; video/documentary"/>
    <n v="136.80000000000001"/>
    <n v="45.6"/>
    <x v="0"/>
    <x v="4"/>
    <x v="409"/>
    <d v="2016-07-22T14:42:24"/>
  </r>
  <r>
    <n v="410"/>
    <s v="January's Story - A One Of A Kind Transgender Woman"/>
    <s v="January was a mentor, advocate, and friend.  Her life tragically came to an end in September 2012.  This film is her story."/>
    <n v="1000"/>
    <n v="1283"/>
    <x v="0"/>
    <x v="5"/>
    <s v="CAD"/>
    <n v="1434670397"/>
    <n v="1429486397"/>
    <x v="0"/>
    <x v="63"/>
    <x v="0"/>
    <s v="film &amp; video/documentary"/>
    <n v="128.29999999999998"/>
    <n v="183.28571428571428"/>
    <x v="0"/>
    <x v="4"/>
    <x v="410"/>
    <d v="2015-06-18T17:33:17"/>
  </r>
  <r>
    <n v="411"/>
    <s v="GO FAR: The Christopher Rush Story (4)"/>
    <s v="An inspirational feature-length documentary that will help those with disabilities achieve their goals despite the obstacles."/>
    <n v="30000"/>
    <n v="30315"/>
    <x v="0"/>
    <x v="0"/>
    <s v="USD"/>
    <n v="1387688400"/>
    <n v="1384920804"/>
    <x v="0"/>
    <x v="198"/>
    <x v="0"/>
    <s v="film &amp; video/documentary"/>
    <n v="101.05"/>
    <n v="125.78838174273859"/>
    <x v="0"/>
    <x v="4"/>
    <x v="411"/>
    <d v="2013-12-21T23:00:00"/>
  </r>
  <r>
    <n v="412"/>
    <s v="Southern Oregon VS. LNG"/>
    <s v="A short film about property rights, salmon, and ratepayers in the controversy over exporting natural gas through southern Oregon"/>
    <n v="2500"/>
    <n v="3171"/>
    <x v="0"/>
    <x v="0"/>
    <s v="USD"/>
    <n v="1343238578"/>
    <n v="1341856178"/>
    <x v="0"/>
    <x v="165"/>
    <x v="0"/>
    <s v="film &amp; video/documentary"/>
    <n v="126.84"/>
    <n v="57.654545454545456"/>
    <x v="0"/>
    <x v="4"/>
    <x v="412"/>
    <d v="2012-07-25T11:49:38"/>
  </r>
  <r>
    <n v="413"/>
    <s v="Through the Fire: Rebuilding Somalia"/>
    <s v="A journey to discover how Somalis are rebuilding their shattered nation, with a focus on the role that women are playing."/>
    <n v="12800"/>
    <n v="13451"/>
    <x v="0"/>
    <x v="0"/>
    <s v="USD"/>
    <n v="1342731811"/>
    <n v="1340139811"/>
    <x v="0"/>
    <x v="199"/>
    <x v="0"/>
    <s v="film &amp; video/documentary"/>
    <n v="105.0859375"/>
    <n v="78.660818713450297"/>
    <x v="0"/>
    <x v="4"/>
    <x v="413"/>
    <d v="2012-07-19T15:03:31"/>
  </r>
  <r>
    <n v="414"/>
    <s v="thisisstuttering: A Documentary"/>
    <s v="thisisstuttering is a found-footage doc that has already changed lives. It is completely done; we need your help to get it out there."/>
    <n v="18500"/>
    <n v="19028"/>
    <x v="0"/>
    <x v="0"/>
    <s v="USD"/>
    <n v="1381541465"/>
    <n v="1378949465"/>
    <x v="0"/>
    <x v="200"/>
    <x v="0"/>
    <s v="film &amp; video/documentary"/>
    <n v="102.85405405405406"/>
    <n v="91.480769230769226"/>
    <x v="0"/>
    <x v="4"/>
    <x v="414"/>
    <d v="2013-10-11T19:31:05"/>
  </r>
  <r>
    <n v="415"/>
    <s v="Ben &amp; Bill Down Under: 2 Canadians Tour America"/>
    <s v="Two Canadians document their comic misadventures South of the border seeking the American Dream, trivial pursuits and giant breakfasts!"/>
    <n v="1400"/>
    <n v="1430.06"/>
    <x v="0"/>
    <x v="5"/>
    <s v="CAD"/>
    <n v="1413547200"/>
    <n v="1411417602"/>
    <x v="0"/>
    <x v="64"/>
    <x v="0"/>
    <s v="film &amp; video/documentary"/>
    <n v="102.14714285714285"/>
    <n v="68.09809523809524"/>
    <x v="0"/>
    <x v="4"/>
    <x v="415"/>
    <d v="2014-10-17T06:00:00"/>
  </r>
  <r>
    <n v="416"/>
    <s v="Fire in the Heart of the City"/>
    <s v="35,000 pounds of food to a city. Highlighting the &quot;Convoy New Britain&quot; event from birth to beyond."/>
    <n v="1000"/>
    <n v="1202.17"/>
    <x v="0"/>
    <x v="0"/>
    <s v="USD"/>
    <n v="1391851831"/>
    <n v="1389259831"/>
    <x v="0"/>
    <x v="20"/>
    <x v="0"/>
    <s v="film &amp; video/documentary"/>
    <n v="120.21700000000001"/>
    <n v="48.086800000000004"/>
    <x v="0"/>
    <x v="4"/>
    <x v="416"/>
    <d v="2014-02-08T03:30:31"/>
  </r>
  <r>
    <n v="417"/>
    <s v="Cycle of Life"/>
    <s v="An unexpected kidney donor acts on faith in order to rescue a fellow cyclist from his failing body. The true story of Pete and Kelly."/>
    <n v="10500"/>
    <n v="10526"/>
    <x v="0"/>
    <x v="0"/>
    <s v="USD"/>
    <n v="1365395580"/>
    <n v="1364426260"/>
    <x v="0"/>
    <x v="47"/>
    <x v="0"/>
    <s v="film &amp; video/documentary"/>
    <n v="100.24761904761905"/>
    <n v="202.42307692307693"/>
    <x v="0"/>
    <x v="4"/>
    <x v="417"/>
    <d v="2013-04-07T22:33:00"/>
  </r>
  <r>
    <n v="418"/>
    <s v="Swim for the Reef"/>
    <s v="A Texas grandfather's extraordinary quest to protect the coral reefs and his challenge to humanity to take care of the things we love."/>
    <n v="22400"/>
    <n v="22542"/>
    <x v="0"/>
    <x v="0"/>
    <s v="USD"/>
    <n v="1437633997"/>
    <n v="1435041997"/>
    <x v="0"/>
    <x v="201"/>
    <x v="0"/>
    <s v="film &amp; video/documentary"/>
    <n v="100.63392857142857"/>
    <n v="216.75"/>
    <x v="0"/>
    <x v="4"/>
    <x v="418"/>
    <d v="2015-07-23T00:46:37"/>
  </r>
  <r>
    <n v="419"/>
    <s v="BEYOND LOCAL"/>
    <s v="Beyond Local is a personal journey through an art-centric and musically talented community that fosters creativity."/>
    <n v="8000"/>
    <n v="8035"/>
    <x v="0"/>
    <x v="0"/>
    <s v="USD"/>
    <n v="1372536787"/>
    <n v="1367352787"/>
    <x v="0"/>
    <x v="196"/>
    <x v="0"/>
    <s v="film &amp; video/documentary"/>
    <n v="100.4375"/>
    <n v="110.06849315068493"/>
    <x v="0"/>
    <x v="4"/>
    <x v="419"/>
    <d v="2013-06-29T14: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x v="83"/>
    <x v="1"/>
    <s v="film &amp; video/animation"/>
    <n v="0.43939393939393934"/>
    <n v="4.833333333333333"/>
    <x v="0"/>
    <x v="5"/>
    <x v="420"/>
    <d v="2014-03-13T22:40:31"/>
  </r>
  <r>
    <n v="421"/>
    <s v="The monster Inside"/>
    <s v="An artistic project that will act as my final animation project and first feature film written, directed, animated, and produced by me"/>
    <n v="15000"/>
    <n v="301"/>
    <x v="2"/>
    <x v="0"/>
    <s v="USD"/>
    <n v="1440157656"/>
    <n v="1434973656"/>
    <x v="0"/>
    <x v="79"/>
    <x v="1"/>
    <s v="film &amp; video/animation"/>
    <n v="2.0066666666666668"/>
    <n v="50.166666666666664"/>
    <x v="0"/>
    <x v="5"/>
    <x v="421"/>
    <d v="2015-08-21T05:47:36"/>
  </r>
  <r>
    <n v="422"/>
    <s v="Catsville High the Movie (Anti-Bullying) Teaser Trailer"/>
    <s v="Screen writers look to create animated trailer about Anti-Bullying and seek to produce an on-going series that addresses teen issues."/>
    <n v="40000"/>
    <n v="430"/>
    <x v="2"/>
    <x v="0"/>
    <s v="USD"/>
    <n v="1410416097"/>
    <n v="1407824097"/>
    <x v="0"/>
    <x v="8"/>
    <x v="1"/>
    <s v="film &amp; video/animation"/>
    <n v="1.075"/>
    <n v="35.833333333333336"/>
    <x v="0"/>
    <x v="5"/>
    <x v="422"/>
    <d v="2014-09-11T00:14:57"/>
  </r>
  <r>
    <n v="423"/>
    <s v="The Dark Brotherhood  (from the makers of COPS: Skyrim)"/>
    <s v="from the makers of COPS: Skyrim comes the Dark Brotherhood. a dramatic series created with Skyrim machinima."/>
    <n v="20000"/>
    <n v="153"/>
    <x v="2"/>
    <x v="0"/>
    <s v="USD"/>
    <n v="1370470430"/>
    <n v="1367878430"/>
    <x v="0"/>
    <x v="62"/>
    <x v="1"/>
    <s v="film &amp; video/animation"/>
    <n v="0.76500000000000001"/>
    <n v="11.76923076923077"/>
    <x v="0"/>
    <x v="5"/>
    <x v="423"/>
    <d v="2013-06-05T16:13:50"/>
  </r>
  <r>
    <n v="424"/>
    <s v="Drowning -Short animated Film"/>
    <s v="A short film about a gay teenage boy who is bullied to the point where he is willing to commit suicide. Only he can save himself."/>
    <n v="3000"/>
    <n v="203.9"/>
    <x v="2"/>
    <x v="0"/>
    <s v="USD"/>
    <n v="1332748899"/>
    <n v="1327568499"/>
    <x v="0"/>
    <x v="81"/>
    <x v="1"/>
    <s v="film &amp; video/animation"/>
    <n v="6.7966666666666677"/>
    <n v="40.78"/>
    <x v="0"/>
    <x v="5"/>
    <x v="424"/>
    <d v="2012-03-26T02:01:39"/>
  </r>
  <r>
    <n v="425"/>
    <s v="Patch Bo - Organic toons"/>
    <s v="Support new organic, gluten free cartoon! You'll enjoy this funny story about fruits &amp; vegies and will be able to see new episodes!"/>
    <n v="50000"/>
    <n v="6"/>
    <x v="2"/>
    <x v="0"/>
    <s v="USD"/>
    <n v="1448660404"/>
    <n v="1443472804"/>
    <x v="0"/>
    <x v="84"/>
    <x v="1"/>
    <s v="film &amp; video/animation"/>
    <n v="1.2E-2"/>
    <n v="3"/>
    <x v="0"/>
    <x v="5"/>
    <x v="425"/>
    <d v="2015-11-27T15:40:04"/>
  </r>
  <r>
    <n v="426"/>
    <s v="Dewey Does 110 Animation"/>
    <s v="The first ever, Dewey Does 110 animation, teaches kids good values, how to succeed in life and maintaining a 110% state-of-mind."/>
    <n v="10000"/>
    <n v="133"/>
    <x v="2"/>
    <x v="0"/>
    <s v="USD"/>
    <n v="1456851914"/>
    <n v="1454259914"/>
    <x v="0"/>
    <x v="22"/>
    <x v="1"/>
    <s v="film &amp; video/animation"/>
    <n v="1.3299999999999998"/>
    <n v="16.625"/>
    <x v="0"/>
    <x v="5"/>
    <x v="426"/>
    <d v="2016-03-01T11:05:14"/>
  </r>
  <r>
    <n v="427"/>
    <s v="Hard Times Charles Video Book"/>
    <s v="Iâ€™m raising funds to produce a professional Hard Times Charles animated video book, including hiring animators and voice-over talent."/>
    <n v="6500"/>
    <n v="0"/>
    <x v="2"/>
    <x v="0"/>
    <s v="USD"/>
    <n v="1445540340"/>
    <n v="1444340940"/>
    <x v="0"/>
    <x v="78"/>
    <x v="1"/>
    <s v="film &amp; video/animation"/>
    <n v="0"/>
    <n v="0"/>
    <x v="0"/>
    <x v="5"/>
    <x v="427"/>
    <d v="2015-10-22T12:59:00"/>
  </r>
  <r>
    <n v="428"/>
    <s v="Little Clay Bible - Zacchaeus"/>
    <s v="Fresh, fun, entertaining Bible stories on YouTube, stop-motion style."/>
    <n v="12000"/>
    <n v="676"/>
    <x v="2"/>
    <x v="0"/>
    <s v="USD"/>
    <n v="1402956000"/>
    <n v="1400523845"/>
    <x v="0"/>
    <x v="62"/>
    <x v="1"/>
    <s v="film &amp; video/animation"/>
    <n v="5.6333333333333329"/>
    <n v="52"/>
    <x v="0"/>
    <x v="5"/>
    <x v="428"/>
    <d v="2014-06-16T16:00:00"/>
  </r>
  <r>
    <n v="429"/>
    <s v="THE FUTURE"/>
    <s v="THE FUTURE is a short animated film created entirely by autistic and developmentally disabled artists from the L.A.N.D. program in Brooklyn, New York."/>
    <n v="5000"/>
    <n v="0"/>
    <x v="2"/>
    <x v="0"/>
    <s v="USD"/>
    <n v="1259297940"/>
    <n v="1252964282"/>
    <x v="0"/>
    <x v="78"/>
    <x v="1"/>
    <s v="film &amp; video/animation"/>
    <n v="0"/>
    <n v="0"/>
    <x v="0"/>
    <x v="5"/>
    <x v="429"/>
    <d v="2009-11-26T22:59:00"/>
  </r>
  <r>
    <n v="430"/>
    <s v="&quot;I'll Take You Back&quot; Animated Music Video"/>
    <s v="Freddy Flint is creating an animated music video to the new &quot;Buttonpusher&quot; single, &quot;I'll Take You Back&quot;"/>
    <n v="1000"/>
    <n v="24"/>
    <x v="2"/>
    <x v="0"/>
    <s v="USD"/>
    <n v="1378866867"/>
    <n v="1377570867"/>
    <x v="0"/>
    <x v="81"/>
    <x v="1"/>
    <s v="film &amp; video/animation"/>
    <n v="2.4"/>
    <n v="4.8"/>
    <x v="0"/>
    <x v="5"/>
    <x v="430"/>
    <d v="2013-09-10T20:34:27"/>
  </r>
  <r>
    <n v="431"/>
    <s v="Bump in the road short stop motion animation"/>
    <s v="A short stop motion animated film of a man on his way home when strange goings on start to happen on his journey."/>
    <n v="3000"/>
    <n v="415"/>
    <x v="2"/>
    <x v="1"/>
    <s v="GBP"/>
    <n v="1467752083"/>
    <n v="1465160083"/>
    <x v="0"/>
    <x v="22"/>
    <x v="1"/>
    <s v="film &amp; video/animation"/>
    <n v="13.833333333333334"/>
    <n v="51.875"/>
    <x v="0"/>
    <x v="5"/>
    <x v="431"/>
    <d v="2016-07-05T14:54:43"/>
  </r>
  <r>
    <n v="432"/>
    <s v="The Zombie Next Door"/>
    <s v="A teenage zombie named Jeff and his mad scientist mother adapt to life in the town of Serendipity, where the supernatural occurs daily."/>
    <n v="6000"/>
    <n v="570"/>
    <x v="2"/>
    <x v="0"/>
    <s v="USD"/>
    <n v="1445448381"/>
    <n v="1440264381"/>
    <x v="0"/>
    <x v="22"/>
    <x v="1"/>
    <s v="film &amp; video/animation"/>
    <n v="9.5"/>
    <n v="71.25"/>
    <x v="0"/>
    <x v="5"/>
    <x v="432"/>
    <d v="2015-10-21T11:26:21"/>
  </r>
  <r>
    <n v="433"/>
    <s v="Le Legend of le Dragon Slayers"/>
    <s v="A 3D Animation._x000a_3 Main characters: Josh, Jessie, and Rosa._x000a_Genre: Action/eerie/adventure/suspense_x000a_Setting: Desert ruins/Deep Dungeon"/>
    <n v="3000"/>
    <n v="0"/>
    <x v="2"/>
    <x v="0"/>
    <s v="USD"/>
    <n v="1444576022"/>
    <n v="1439392022"/>
    <x v="0"/>
    <x v="78"/>
    <x v="1"/>
    <s v="film &amp; video/animation"/>
    <n v="0"/>
    <n v="0"/>
    <x v="0"/>
    <x v="5"/>
    <x v="433"/>
    <d v="2015-10-11T09:07:02"/>
  </r>
  <r>
    <n v="434"/>
    <s v="Trumpy and Viola take to the Big Apple"/>
    <s v="A campaign to share their love on the silver screen and make possible a street musicianâ€™s dream to play them at the same time."/>
    <n v="2500"/>
    <n v="125"/>
    <x v="2"/>
    <x v="0"/>
    <s v="USD"/>
    <n v="1385931702"/>
    <n v="1383076902"/>
    <x v="0"/>
    <x v="84"/>
    <x v="1"/>
    <s v="film &amp; video/animation"/>
    <n v="5"/>
    <n v="62.5"/>
    <x v="0"/>
    <x v="5"/>
    <x v="434"/>
    <d v="2013-12-01T15:01:42"/>
  </r>
  <r>
    <n v="435"/>
    <s v="Planet Earth Superheroes"/>
    <s v="Be a part of the Planet Earth Superheroes legacy by supporting the project. Mike and friends gain powers to save endangered animals."/>
    <n v="110000"/>
    <n v="3"/>
    <x v="2"/>
    <x v="0"/>
    <s v="USD"/>
    <n v="1379094980"/>
    <n v="1376502980"/>
    <x v="0"/>
    <x v="83"/>
    <x v="1"/>
    <s v="film &amp; video/animation"/>
    <n v="2.7272727272727275E-3"/>
    <n v="1"/>
    <x v="0"/>
    <x v="5"/>
    <x v="435"/>
    <d v="2013-09-13T11:56:20"/>
  </r>
  <r>
    <n v="436"/>
    <s v="Blinky"/>
    <s v="Blinky is the story of a naÃ¯ve simpleton who suddenly finds himself struggling to adapt to changes within his environment."/>
    <n v="1000"/>
    <n v="0"/>
    <x v="2"/>
    <x v="0"/>
    <s v="USD"/>
    <n v="1375260113"/>
    <n v="1372668113"/>
    <x v="0"/>
    <x v="78"/>
    <x v="1"/>
    <s v="film &amp; video/animation"/>
    <n v="0"/>
    <n v="0"/>
    <x v="0"/>
    <x v="5"/>
    <x v="436"/>
    <d v="2013-07-31T02:41:53"/>
  </r>
  <r>
    <n v="437"/>
    <s v="&quot;Johny and Jasper&quot; educational series"/>
    <s v="This is an educational adventure series for kids about a baby owl and an alien. Physics, science, adventures, drama and joy!"/>
    <n v="7000"/>
    <n v="0"/>
    <x v="2"/>
    <x v="5"/>
    <s v="CAD"/>
    <n v="1475912326"/>
    <n v="1470728326"/>
    <x v="0"/>
    <x v="78"/>
    <x v="1"/>
    <s v="film &amp; video/animation"/>
    <n v="0"/>
    <n v="0"/>
    <x v="0"/>
    <x v="5"/>
    <x v="437"/>
    <d v="2016-10-08T01:38:46"/>
  </r>
  <r>
    <n v="438"/>
    <s v="In Game: The Animated Series"/>
    <s v="As Smyton pushes himself to become respected, he unlocks secrets about himself and the world around him."/>
    <n v="20000"/>
    <n v="1876"/>
    <x v="2"/>
    <x v="0"/>
    <s v="USD"/>
    <n v="1447830958"/>
    <n v="1445235358"/>
    <x v="0"/>
    <x v="202"/>
    <x v="1"/>
    <s v="film &amp; video/animation"/>
    <n v="9.379999999999999"/>
    <n v="170.54545454545453"/>
    <x v="0"/>
    <x v="5"/>
    <x v="438"/>
    <d v="2015-11-18T01:15:58"/>
  </r>
  <r>
    <n v="439"/>
    <s v="Starting a cartoon series"/>
    <s v="Hi everyone, I'm trying to begin a cartoon series. It's a show about space bounty hunters and their adventures as they travel around."/>
    <n v="450"/>
    <n v="0"/>
    <x v="2"/>
    <x v="0"/>
    <s v="USD"/>
    <n v="1413569818"/>
    <n v="1412705818"/>
    <x v="0"/>
    <x v="78"/>
    <x v="1"/>
    <s v="film &amp; video/animation"/>
    <n v="0"/>
    <n v="0"/>
    <x v="0"/>
    <x v="5"/>
    <x v="439"/>
    <d v="2014-10-17T12:16:58"/>
  </r>
  <r>
    <n v="440"/>
    <s v="Consumed"/>
    <s v="A stop-motion animation made by a one girl team, with a camera, creativity, and a lot of determination."/>
    <n v="5000"/>
    <n v="5"/>
    <x v="2"/>
    <x v="0"/>
    <s v="USD"/>
    <n v="1458859153"/>
    <n v="1456270753"/>
    <x v="0"/>
    <x v="29"/>
    <x v="1"/>
    <s v="film &amp; video/animation"/>
    <n v="0.1"/>
    <n v="5"/>
    <x v="0"/>
    <x v="5"/>
    <x v="440"/>
    <d v="2016-03-24T16:39:13"/>
  </r>
  <r>
    <n v="441"/>
    <s v="Wolf Squad Lego Stop Motion"/>
    <s v="A group of specialist clones called Wolf Squad are the only clones left after order 66 and are searching the galaxy for survivors!"/>
    <n v="400"/>
    <n v="0"/>
    <x v="2"/>
    <x v="1"/>
    <s v="GBP"/>
    <n v="1383418996"/>
    <n v="1380826996"/>
    <x v="0"/>
    <x v="78"/>
    <x v="1"/>
    <s v="film &amp; video/animation"/>
    <n v="0"/>
    <n v="0"/>
    <x v="0"/>
    <x v="5"/>
    <x v="441"/>
    <d v="2013-11-02T13:03:16"/>
  </r>
  <r>
    <n v="442"/>
    <s v="The Paranormal Idiot"/>
    <s v="Doomsday is here"/>
    <n v="17000"/>
    <n v="6691"/>
    <x v="2"/>
    <x v="0"/>
    <s v="USD"/>
    <n v="1424380783"/>
    <n v="1421788783"/>
    <x v="0"/>
    <x v="57"/>
    <x v="1"/>
    <s v="film &amp; video/animation"/>
    <n v="39.358823529411765"/>
    <n v="393.58823529411762"/>
    <x v="0"/>
    <x v="5"/>
    <x v="442"/>
    <d v="2015-02-19T15:19:43"/>
  </r>
  <r>
    <n v="443"/>
    <s v="Bad Teddy Studios"/>
    <s v="We love cartoons!! We want to make more but it costs money to so. Be apart of your daily dose of WTF!?! Pledge now!!"/>
    <n v="10000"/>
    <n v="10"/>
    <x v="2"/>
    <x v="5"/>
    <s v="CAD"/>
    <n v="1391991701"/>
    <n v="1389399701"/>
    <x v="0"/>
    <x v="84"/>
    <x v="1"/>
    <s v="film &amp; video/animation"/>
    <n v="0.1"/>
    <n v="5"/>
    <x v="0"/>
    <x v="5"/>
    <x v="443"/>
    <d v="2014-02-09T18:21:41"/>
  </r>
  <r>
    <n v="444"/>
    <s v="Discovering the Other Woman"/>
    <s v="An upcoming animated web sitcom series centered around dealing with life, love, and relationships."/>
    <n v="1000"/>
    <n v="50"/>
    <x v="2"/>
    <x v="0"/>
    <s v="USD"/>
    <n v="1329342361"/>
    <n v="1324158361"/>
    <x v="0"/>
    <x v="29"/>
    <x v="1"/>
    <s v="film &amp; video/animation"/>
    <n v="5"/>
    <n v="50"/>
    <x v="0"/>
    <x v="5"/>
    <x v="444"/>
    <d v="2012-02-15T15:46:01"/>
  </r>
  <r>
    <n v="445"/>
    <s v="Shutupsystems.com Innapropriate Cartoon and Comics Dvd set"/>
    <s v="We're ready to officially launch our website with a collectable dvd and comic package. Three shows and a double comic."/>
    <n v="60000"/>
    <n v="2"/>
    <x v="2"/>
    <x v="0"/>
    <s v="USD"/>
    <n v="1432195375"/>
    <n v="1430899375"/>
    <x v="0"/>
    <x v="84"/>
    <x v="1"/>
    <s v="film &amp; video/animation"/>
    <n v="3.3333333333333335E-3"/>
    <n v="1"/>
    <x v="0"/>
    <x v="5"/>
    <x v="445"/>
    <d v="2015-05-21T02:02:55"/>
  </r>
  <r>
    <n v="446"/>
    <s v="DisChord"/>
    <s v="A faith based animated short. (The same guy who said a picture is worth a thousand words also said a cartoon is worth two thousand.)"/>
    <n v="10500"/>
    <n v="766"/>
    <x v="2"/>
    <x v="0"/>
    <s v="USD"/>
    <n v="1425434420"/>
    <n v="1422842420"/>
    <x v="0"/>
    <x v="38"/>
    <x v="1"/>
    <s v="film &amp; video/animation"/>
    <n v="7.2952380952380951"/>
    <n v="47.875"/>
    <x v="0"/>
    <x v="5"/>
    <x v="446"/>
    <d v="2015-03-03T20:00:20"/>
  </r>
  <r>
    <n v="447"/>
    <s v="Fat Rich Bastards Animated videos"/>
    <s v="10 tracks have been professionally recorded by CGI supergroup, The Fat Rich Bastards. Funding required for 10 animated music videos."/>
    <n v="30000"/>
    <n v="5"/>
    <x v="2"/>
    <x v="1"/>
    <s v="GBP"/>
    <n v="1364041163"/>
    <n v="1361884763"/>
    <x v="0"/>
    <x v="29"/>
    <x v="1"/>
    <s v="film &amp; video/animation"/>
    <n v="1.6666666666666666E-2"/>
    <n v="5"/>
    <x v="0"/>
    <x v="5"/>
    <x v="447"/>
    <d v="2013-03-23T06:19:23"/>
  </r>
  <r>
    <n v="448"/>
    <s v="The Last Mice"/>
    <s v="Max is a pessimistic mouse, always fantasizing about the end of the world. In The Last Mice, Max's fantasy becomes a real nightmare."/>
    <n v="2500"/>
    <n v="82.01"/>
    <x v="2"/>
    <x v="0"/>
    <s v="USD"/>
    <n v="1400091095"/>
    <n v="1398363095"/>
    <x v="0"/>
    <x v="80"/>
    <x v="1"/>
    <s v="film &amp; video/animation"/>
    <n v="3.2804000000000002"/>
    <n v="20.502500000000001"/>
    <x v="0"/>
    <x v="5"/>
    <x v="448"/>
    <d v="2014-05-14T12:11:35"/>
  </r>
  <r>
    <n v="449"/>
    <s v="Shell &amp; Paddy"/>
    <s v="Shell &amp; Paddy is a 2D animation cartoon with 4 minutes of slapstick surreal humour staring two animal characters in weird, wacky world."/>
    <n v="2000"/>
    <n v="45"/>
    <x v="2"/>
    <x v="1"/>
    <s v="GBP"/>
    <n v="1382017085"/>
    <n v="1379425085"/>
    <x v="0"/>
    <x v="81"/>
    <x v="1"/>
    <s v="film &amp; video/animation"/>
    <n v="2.25"/>
    <n v="9"/>
    <x v="0"/>
    <x v="5"/>
    <x v="449"/>
    <d v="2013-10-17T07:38:05"/>
  </r>
  <r>
    <n v="450"/>
    <s v="DreamAfrica"/>
    <s v="Why do the moon and stars receive their light from the sun? Africa has a story to tell. Ananse and Kweku appear in this great folktale."/>
    <n v="50000"/>
    <n v="396"/>
    <x v="2"/>
    <x v="0"/>
    <s v="USD"/>
    <n v="1392417800"/>
    <n v="1389825800"/>
    <x v="0"/>
    <x v="63"/>
    <x v="1"/>
    <s v="film &amp; video/animation"/>
    <n v="0.79200000000000004"/>
    <n v="56.571428571428569"/>
    <x v="0"/>
    <x v="5"/>
    <x v="450"/>
    <d v="2014-02-14T16:43:20"/>
  </r>
  <r>
    <n v="451"/>
    <s v="The Gangbangers"/>
    <s v="This comedy follows two devils who discover a magical boombox to become musicians after an 80s rapture enchants earth with fairy-tales."/>
    <n v="20000"/>
    <n v="0"/>
    <x v="2"/>
    <x v="0"/>
    <s v="USD"/>
    <n v="1390669791"/>
    <n v="1388077791"/>
    <x v="0"/>
    <x v="78"/>
    <x v="1"/>
    <s v="film &amp; video/animation"/>
    <n v="0"/>
    <n v="0"/>
    <x v="0"/>
    <x v="5"/>
    <x v="451"/>
    <d v="2014-01-25T11:09:51"/>
  </r>
  <r>
    <n v="452"/>
    <s v="Lost in the Shadows"/>
    <s v="A man must find his way out of the depths of the shadows by using the aid of a little girl."/>
    <n v="750"/>
    <n v="480"/>
    <x v="2"/>
    <x v="0"/>
    <s v="USD"/>
    <n v="1431536015"/>
    <n v="1428944015"/>
    <x v="0"/>
    <x v="8"/>
    <x v="1"/>
    <s v="film &amp; video/animation"/>
    <n v="64"/>
    <n v="40"/>
    <x v="0"/>
    <x v="5"/>
    <x v="452"/>
    <d v="2015-05-13T10:53:35"/>
  </r>
  <r>
    <n v="453"/>
    <s v="Jamboni Brothers Pizza Pilot"/>
    <s v="A 7 minute broadcast-quality web pilot (in 3D animation) of Jamboni Brothers Pizza {the ultimate goal being a cartoon TV series}."/>
    <n v="94875"/>
    <n v="26"/>
    <x v="2"/>
    <x v="0"/>
    <s v="USD"/>
    <n v="1424375279"/>
    <n v="1422992879"/>
    <x v="0"/>
    <x v="84"/>
    <x v="1"/>
    <s v="film &amp; video/animation"/>
    <n v="2.7404479578392621E-2"/>
    <n v="13"/>
    <x v="0"/>
    <x v="5"/>
    <x v="453"/>
    <d v="2015-02-19T13:47:59"/>
  </r>
  <r>
    <n v="454"/>
    <s v="Super Hi-Speed Road Strikers"/>
    <s v="Itâ€™s an Action/Adventure Anime for The Yuusha Brave series, G1 Transformer, and the Fast and the Furious Fans!"/>
    <n v="10000"/>
    <n v="82"/>
    <x v="2"/>
    <x v="0"/>
    <s v="USD"/>
    <n v="1417007640"/>
    <n v="1414343571"/>
    <x v="0"/>
    <x v="81"/>
    <x v="1"/>
    <s v="film &amp; video/animation"/>
    <n v="0.82000000000000006"/>
    <n v="16.399999999999999"/>
    <x v="0"/>
    <x v="5"/>
    <x v="454"/>
    <d v="2014-11-26T07:14:00"/>
  </r>
  <r>
    <n v="455"/>
    <s v="The FunBunch Cartoon!!!"/>
    <s v="Goal The FunBunch characters animated on TV: Fun entertainment for kids just like other authors before us (ex.Arthur,Clifford,Dr Seuss)"/>
    <n v="65000"/>
    <n v="45"/>
    <x v="2"/>
    <x v="0"/>
    <s v="USD"/>
    <n v="1334622660"/>
    <n v="1330733022"/>
    <x v="0"/>
    <x v="84"/>
    <x v="1"/>
    <s v="film &amp; video/animation"/>
    <n v="6.9230769230769221E-2"/>
    <n v="22.5"/>
    <x v="0"/>
    <x v="5"/>
    <x v="455"/>
    <d v="2012-04-16T18: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x v="83"/>
    <x v="1"/>
    <s v="film &amp; video/animation"/>
    <n v="0.68631863186318631"/>
    <n v="20.333333333333332"/>
    <x v="0"/>
    <x v="5"/>
    <x v="456"/>
    <d v="2013-10-21T21:59:00"/>
  </r>
  <r>
    <n v="457"/>
    <s v="phenix heart 3D animation"/>
    <s v="from my photo work, pyro techniques, aqua technitque and more , i will take the pricipale personnage to the lost land of phenix where ."/>
    <n v="20000"/>
    <n v="0"/>
    <x v="2"/>
    <x v="5"/>
    <s v="CAD"/>
    <n v="1408213512"/>
    <n v="1405621512"/>
    <x v="0"/>
    <x v="78"/>
    <x v="1"/>
    <s v="film &amp; video/animation"/>
    <n v="0"/>
    <n v="0"/>
    <x v="0"/>
    <x v="5"/>
    <x v="457"/>
    <d v="2014-08-16T12:25:12"/>
  </r>
  <r>
    <n v="458"/>
    <s v="DE_dust2: Hacker's Wrath"/>
    <s v="An animated parody of the game, Counter-Strike. The sequel to the very popular Counter-Strike: DE_dust2. Hacker is back!"/>
    <n v="10000"/>
    <n v="821"/>
    <x v="2"/>
    <x v="1"/>
    <s v="GBP"/>
    <n v="1368550060"/>
    <n v="1365958060"/>
    <x v="0"/>
    <x v="72"/>
    <x v="1"/>
    <s v="film &amp; video/animation"/>
    <n v="8.2100000000000009"/>
    <n v="16.755102040816325"/>
    <x v="0"/>
    <x v="5"/>
    <x v="458"/>
    <d v="2013-05-14T10:47:40"/>
  </r>
  <r>
    <n v="459"/>
    <s v="Little Lamb Kidz - multi-faith characters in their 1st DVD"/>
    <s v="Little Lamb Kidz is a first of its kind set of multi-faith children's characters that will come to life in this 21 minute animated DVD."/>
    <n v="39000"/>
    <n v="25"/>
    <x v="2"/>
    <x v="0"/>
    <s v="USD"/>
    <n v="1321201327"/>
    <n v="1316013727"/>
    <x v="0"/>
    <x v="29"/>
    <x v="1"/>
    <s v="film &amp; video/animation"/>
    <n v="6.4102564102564097E-2"/>
    <n v="25"/>
    <x v="0"/>
    <x v="5"/>
    <x v="459"/>
    <d v="2011-11-13T10:22:07"/>
  </r>
  <r>
    <n v="460"/>
    <s v="Darwin's Kiss"/>
    <s v="An animated web series about biological evolution gone haywire."/>
    <n v="8500"/>
    <n v="25"/>
    <x v="2"/>
    <x v="0"/>
    <s v="USD"/>
    <n v="1401595200"/>
    <n v="1398862875"/>
    <x v="0"/>
    <x v="84"/>
    <x v="1"/>
    <s v="film &amp; video/animation"/>
    <n v="0.29411764705882354"/>
    <n v="12.5"/>
    <x v="0"/>
    <x v="5"/>
    <x v="460"/>
    <d v="2014-05-31T22:00:00"/>
  </r>
  <r>
    <n v="461"/>
    <s v="Machinima film project : Open 24/7"/>
    <s v="A machinima based film, displaying the effects of todays financial crisis the world faces, and the explossive consequences it carries."/>
    <n v="550"/>
    <n v="0"/>
    <x v="2"/>
    <x v="1"/>
    <s v="GBP"/>
    <n v="1370204367"/>
    <n v="1368476367"/>
    <x v="0"/>
    <x v="78"/>
    <x v="1"/>
    <s v="film &amp; video/animation"/>
    <n v="0"/>
    <n v="0"/>
    <x v="0"/>
    <x v="5"/>
    <x v="461"/>
    <d v="2013-06-02T14:19:27"/>
  </r>
  <r>
    <n v="462"/>
    <s v="THE FORGOTTEN LAND"/>
    <s v="A prince who becomes a slave, suffers of amnesia far away from his land. Slowly he recovers memory and returns where all started."/>
    <n v="100000"/>
    <n v="0"/>
    <x v="2"/>
    <x v="0"/>
    <s v="USD"/>
    <n v="1312945341"/>
    <n v="1307761341"/>
    <x v="0"/>
    <x v="78"/>
    <x v="1"/>
    <s v="film &amp; video/animation"/>
    <n v="0"/>
    <n v="0"/>
    <x v="0"/>
    <x v="5"/>
    <x v="462"/>
    <d v="2011-08-09T21:02:21"/>
  </r>
  <r>
    <n v="463"/>
    <s v="Tuskegee Redtails"/>
    <s v="Depicts the contribution the Tuskegee airmen made in certain historical events that helped turn the tide in World War II."/>
    <n v="55000"/>
    <n v="1250"/>
    <x v="2"/>
    <x v="0"/>
    <s v="USD"/>
    <n v="1316883753"/>
    <n v="1311699753"/>
    <x v="0"/>
    <x v="202"/>
    <x v="1"/>
    <s v="film &amp; video/animation"/>
    <n v="2.2727272727272729"/>
    <n v="113.63636363636364"/>
    <x v="0"/>
    <x v="5"/>
    <x v="463"/>
    <d v="2011-09-24T11:02:33"/>
  </r>
  <r>
    <n v="464"/>
    <s v="PokÃ©Movie - A PokÃ©monâ„¢ school project"/>
    <s v="We are three students that want to make a short PokÃ©mon movie as a school project!"/>
    <n v="1010"/>
    <n v="1"/>
    <x v="2"/>
    <x v="12"/>
    <s v="EUR"/>
    <n v="1463602935"/>
    <n v="1461874935"/>
    <x v="0"/>
    <x v="29"/>
    <x v="1"/>
    <s v="film &amp; video/animation"/>
    <n v="9.9009900990099015E-2"/>
    <n v="1"/>
    <x v="0"/>
    <x v="5"/>
    <x v="464"/>
    <d v="2016-05-18T14:22:15"/>
  </r>
  <r>
    <n v="465"/>
    <s v="&quot;Amp&quot; A Story About a Robot"/>
    <s v="&quot;Amp&quot; is a short film about a robot with needs."/>
    <n v="512"/>
    <n v="138"/>
    <x v="2"/>
    <x v="0"/>
    <s v="USD"/>
    <n v="1403837574"/>
    <n v="1402455174"/>
    <x v="0"/>
    <x v="22"/>
    <x v="1"/>
    <s v="film &amp; video/animation"/>
    <n v="26.953125"/>
    <n v="17.25"/>
    <x v="0"/>
    <x v="5"/>
    <x v="465"/>
    <d v="2014-06-26T20:52:54"/>
  </r>
  <r>
    <n v="466"/>
    <s v="The Legend Of The Crimson Knight"/>
    <s v="(Working storyboard for animated project) A multi-generational Knight that wages war on criminals and corrupt governments"/>
    <n v="10000"/>
    <n v="76"/>
    <x v="2"/>
    <x v="0"/>
    <s v="USD"/>
    <n v="1347057464"/>
    <n v="1344465464"/>
    <x v="0"/>
    <x v="81"/>
    <x v="1"/>
    <s v="film &amp; video/animation"/>
    <n v="0.76"/>
    <n v="15.2"/>
    <x v="0"/>
    <x v="5"/>
    <x v="466"/>
    <d v="2012-09-07T16: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x v="70"/>
    <x v="1"/>
    <s v="film &amp; video/animation"/>
    <n v="21.574999999999999"/>
    <n v="110.64102564102564"/>
    <x v="0"/>
    <x v="5"/>
    <x v="467"/>
    <d v="2012-09-28T10:18:54"/>
  </r>
  <r>
    <n v="468"/>
    <s v="Storyville: Return of the Vodou Queen"/>
    <s v="After the devastation of a massive Hurricane, main character that has strong's ties to the city returns to find everything in ruins. As"/>
    <n v="7500"/>
    <n v="0"/>
    <x v="2"/>
    <x v="0"/>
    <s v="USD"/>
    <n v="1341978665"/>
    <n v="1336795283"/>
    <x v="0"/>
    <x v="78"/>
    <x v="1"/>
    <s v="film &amp; video/animation"/>
    <n v="0"/>
    <n v="0"/>
    <x v="0"/>
    <x v="5"/>
    <x v="468"/>
    <d v="2012-07-10T21:51:05"/>
  </r>
  <r>
    <n v="469"/>
    <s v="Dreamland PERSONALISED Animated Shorts Film"/>
    <s v="Create a personalised animation film using your child's name and photo."/>
    <n v="6000"/>
    <n v="0"/>
    <x v="2"/>
    <x v="1"/>
    <s v="GBP"/>
    <n v="1409960724"/>
    <n v="1404776724"/>
    <x v="0"/>
    <x v="78"/>
    <x v="1"/>
    <s v="film &amp; video/animation"/>
    <n v="0"/>
    <n v="0"/>
    <x v="0"/>
    <x v="5"/>
    <x v="469"/>
    <d v="2014-09-05T17:45:24"/>
  </r>
  <r>
    <n v="470"/>
    <s v="Glippets: The Aliens next door -  Animation from Comic Strip"/>
    <s v="Glippets is a fun comic strip and animation that features cute aliens taking up residence next door!   See the strip at glippets.com"/>
    <n v="5000"/>
    <n v="51"/>
    <x v="2"/>
    <x v="0"/>
    <s v="USD"/>
    <n v="1389844800"/>
    <n v="1385524889"/>
    <x v="0"/>
    <x v="84"/>
    <x v="1"/>
    <s v="film &amp; video/animation"/>
    <n v="1.02"/>
    <n v="25.5"/>
    <x v="0"/>
    <x v="5"/>
    <x v="470"/>
    <d v="2014-01-15T22:00:00"/>
  </r>
  <r>
    <n v="471"/>
    <s v="Red Origins"/>
    <s v="Three kids try to stop Mazi Mbe's plan to restore Africa to its original state where Tricksters &amp; Spirits ruled_x000a_and Juju was law."/>
    <n v="55000"/>
    <n v="6541"/>
    <x v="2"/>
    <x v="0"/>
    <s v="USD"/>
    <n v="1397924379"/>
    <n v="1394039979"/>
    <x v="0"/>
    <x v="203"/>
    <x v="1"/>
    <s v="film &amp; video/animation"/>
    <n v="11.892727272727273"/>
    <n v="38.476470588235294"/>
    <x v="0"/>
    <x v="5"/>
    <x v="471"/>
    <d v="2014-04-19T10:19:39"/>
  </r>
  <r>
    <n v="472"/>
    <s v="3D Animation Story of an Ancient Hero: Fly Forward"/>
    <s v="The animated film &quot;Fly Forward&quot; is an original story which humorously describes the life experiences of the Hero A-Fei in his Childhood"/>
    <n v="800"/>
    <n v="141"/>
    <x v="2"/>
    <x v="0"/>
    <s v="USD"/>
    <n v="1408831718"/>
    <n v="1406239718"/>
    <x v="0"/>
    <x v="81"/>
    <x v="1"/>
    <s v="film &amp; video/animation"/>
    <n v="17.625"/>
    <n v="28.2"/>
    <x v="0"/>
    <x v="5"/>
    <x v="472"/>
    <d v="2014-08-23T16:08:38"/>
  </r>
  <r>
    <n v="473"/>
    <s v="QUANTUM KIDZ - 3D animated pilot - THE ULTIMATE GOAL"/>
    <s v="Quantum Kidz follows a young girlâ€™s journey becoming a superhero and dealing with alien threats against the Earth!"/>
    <n v="30000"/>
    <n v="861"/>
    <x v="2"/>
    <x v="0"/>
    <s v="USD"/>
    <n v="1410972319"/>
    <n v="1408380319"/>
    <x v="0"/>
    <x v="25"/>
    <x v="1"/>
    <s v="film &amp; video/animation"/>
    <n v="2.87"/>
    <n v="61.5"/>
    <x v="0"/>
    <x v="5"/>
    <x v="473"/>
    <d v="2014-09-17T10:45:19"/>
  </r>
  <r>
    <n v="474"/>
    <s v="TAO Mr. Fantastic!!"/>
    <s v="Time travel the light Mr. Fantastic!  Spin the dimensions toward other continuums and worlds.  Hold onto your panties."/>
    <n v="3300"/>
    <n v="1"/>
    <x v="2"/>
    <x v="0"/>
    <s v="USD"/>
    <n v="1487318029"/>
    <n v="1484726029"/>
    <x v="0"/>
    <x v="29"/>
    <x v="1"/>
    <s v="film &amp; video/animation"/>
    <n v="3.0303030303030304E-2"/>
    <n v="1"/>
    <x v="0"/>
    <x v="5"/>
    <x v="474"/>
    <d v="2017-02-17T01:53:49"/>
  </r>
  <r>
    <n v="475"/>
    <s v="Tropiki-Meet the Tikis animated/cartoon series-Monkey Tiki"/>
    <s v="Tropiki-Meet the Tikis-childrens animated/cartoon series.Fun  cartoon shorts with quirky humor and a positive uplifting message"/>
    <n v="2000"/>
    <n v="0"/>
    <x v="2"/>
    <x v="0"/>
    <s v="USD"/>
    <n v="1430877843"/>
    <n v="1428285843"/>
    <x v="0"/>
    <x v="78"/>
    <x v="1"/>
    <s v="film &amp; video/animation"/>
    <n v="0"/>
    <n v="0"/>
    <x v="0"/>
    <x v="5"/>
    <x v="475"/>
    <d v="2015-05-05T20:04:03"/>
  </r>
  <r>
    <n v="476"/>
    <s v="Sight Word Music Videos"/>
    <s v="Animated Music Videos that teach kids how to read."/>
    <n v="220000"/>
    <n v="4906.59"/>
    <x v="2"/>
    <x v="0"/>
    <s v="USD"/>
    <n v="1401767940"/>
    <n v="1398727441"/>
    <x v="0"/>
    <x v="204"/>
    <x v="1"/>
    <s v="film &amp; video/animation"/>
    <n v="2.230268181818182"/>
    <n v="39.569274193548388"/>
    <x v="0"/>
    <x v="5"/>
    <x v="476"/>
    <d v="2014-06-02T21:59:00"/>
  </r>
  <r>
    <n v="477"/>
    <s v="Hymn of Unity"/>
    <s v="A Comedy-drama animation revolving around a man who finds a problematic pair of headphones that literally take over his whole life."/>
    <n v="1500"/>
    <n v="0"/>
    <x v="2"/>
    <x v="0"/>
    <s v="USD"/>
    <n v="1337371334"/>
    <n v="1332187334"/>
    <x v="0"/>
    <x v="78"/>
    <x v="1"/>
    <s v="film &amp; video/animation"/>
    <n v="0"/>
    <n v="0"/>
    <x v="0"/>
    <x v="5"/>
    <x v="477"/>
    <d v="2012-05-18T14:02:14"/>
  </r>
  <r>
    <n v="478"/>
    <s v="BABY HUEY IN A FEATURE FILM /  &quot;LUCKY DUCK&quot;"/>
    <s v="this is an animated full length film of an old classic with new life to it. That gigantic and naive duckling we all love  ."/>
    <n v="10000"/>
    <n v="0"/>
    <x v="2"/>
    <x v="0"/>
    <s v="USD"/>
    <n v="1427921509"/>
    <n v="1425333109"/>
    <x v="0"/>
    <x v="78"/>
    <x v="1"/>
    <s v="film &amp; video/animation"/>
    <n v="0"/>
    <n v="0"/>
    <x v="0"/>
    <x v="5"/>
    <x v="478"/>
    <d v="2015-04-01T14:51:49"/>
  </r>
  <r>
    <n v="479"/>
    <s v="Harvard Math 55A and Stanford Math 51H Animated!"/>
    <s v="ANIMATING the most INFAMOUS Math Courses in America and TRANSLATING them for the mathematical underdog!"/>
    <n v="15000"/>
    <n v="4884"/>
    <x v="2"/>
    <x v="0"/>
    <s v="USD"/>
    <n v="1416566835"/>
    <n v="1411379235"/>
    <x v="0"/>
    <x v="165"/>
    <x v="1"/>
    <s v="film &amp; video/animation"/>
    <n v="32.56"/>
    <n v="88.8"/>
    <x v="0"/>
    <x v="5"/>
    <x v="479"/>
    <d v="2014-11-21T04:47:15"/>
  </r>
  <r>
    <n v="480"/>
    <s v="The CafÃ©"/>
    <s v="To court his muse, an artist must first outsmart her dog.  A short animated film collaboration by Dana and Terrence Masson."/>
    <n v="40000"/>
    <n v="7764"/>
    <x v="2"/>
    <x v="0"/>
    <s v="USD"/>
    <n v="1376049615"/>
    <n v="1373457615"/>
    <x v="0"/>
    <x v="205"/>
    <x v="1"/>
    <s v="film &amp; video/animation"/>
    <n v="19.41"/>
    <n v="55.457142857142856"/>
    <x v="0"/>
    <x v="5"/>
    <x v="480"/>
    <d v="2013-08-09T06:00:15"/>
  </r>
  <r>
    <n v="481"/>
    <s v="ERA"/>
    <s v="The year is 2043. Test subject David Beck has been augmented with psychokinetic abilities. He uses his newfound gifts to thwart evil."/>
    <n v="30000"/>
    <n v="1830"/>
    <x v="2"/>
    <x v="0"/>
    <s v="USD"/>
    <n v="1349885289"/>
    <n v="1347293289"/>
    <x v="0"/>
    <x v="64"/>
    <x v="1"/>
    <s v="film &amp; video/animation"/>
    <n v="6.1"/>
    <n v="87.142857142857139"/>
    <x v="0"/>
    <x v="5"/>
    <x v="481"/>
    <d v="2012-10-10T10:08:09"/>
  </r>
  <r>
    <n v="482"/>
    <s v="Animated Stand-up Routines Shenanigans"/>
    <s v="Help me quit my day job and also create animated Stand-up routines from local up and coming comedians."/>
    <n v="10000"/>
    <n v="10"/>
    <x v="2"/>
    <x v="0"/>
    <s v="USD"/>
    <n v="1460644440"/>
    <n v="1458336690"/>
    <x v="0"/>
    <x v="29"/>
    <x v="1"/>
    <s v="film &amp; video/animation"/>
    <n v="0.1"/>
    <n v="10"/>
    <x v="0"/>
    <x v="5"/>
    <x v="482"/>
    <d v="2016-04-14T08:34:00"/>
  </r>
  <r>
    <n v="483"/>
    <s v="Misri Bunch: Names of Allah series 2"/>
    <s v="Help to fund a children's animation Series. Teaching good morals and conduct. Also includes simplified teachings about Islam and Allah."/>
    <n v="15000"/>
    <n v="7530"/>
    <x v="2"/>
    <x v="1"/>
    <s v="GBP"/>
    <n v="1359434672"/>
    <n v="1354250672"/>
    <x v="0"/>
    <x v="206"/>
    <x v="1"/>
    <s v="film &amp; video/animation"/>
    <n v="50.2"/>
    <n v="51.224489795918366"/>
    <x v="0"/>
    <x v="5"/>
    <x v="483"/>
    <d v="2013-01-28T22:44:32"/>
  </r>
  <r>
    <n v="484"/>
    <s v="The Diddlys &quot;Steam powered Superheroes&quot;"/>
    <s v="The Diddlys are steam powered superheroes,transforming into spaceships,submarines or whatever it takes to complete their secret mission"/>
    <n v="80000"/>
    <n v="149"/>
    <x v="2"/>
    <x v="1"/>
    <s v="GBP"/>
    <n v="1446766372"/>
    <n v="1443220372"/>
    <x v="0"/>
    <x v="202"/>
    <x v="1"/>
    <s v="film &amp; video/animation"/>
    <n v="0.18625"/>
    <n v="13.545454545454545"/>
    <x v="0"/>
    <x v="5"/>
    <x v="484"/>
    <d v="2015-11-05T17:32:52"/>
  </r>
  <r>
    <n v="485"/>
    <s v="The Lighthouse and the Lock cartoon - funny stuff for kids."/>
    <s v="Last few days to make this toon a reality! 5 funny toons for YOU! See the pilot episode here!"/>
    <n v="37956"/>
    <n v="8315.01"/>
    <x v="2"/>
    <x v="1"/>
    <s v="GBP"/>
    <n v="1368792499"/>
    <n v="1366200499"/>
    <x v="0"/>
    <x v="207"/>
    <x v="1"/>
    <s v="film &amp; video/animation"/>
    <n v="21.906971229845084"/>
    <n v="66.520080000000007"/>
    <x v="0"/>
    <x v="5"/>
    <x v="485"/>
    <d v="2013-05-17T06:08:19"/>
  </r>
  <r>
    <n v="486"/>
    <s v="'WORLD FRIENDS' - Changing the way children learn and play !"/>
    <s v="&quot;Today's Toys Build Tomorrow&quot;  A feature film backed major toy project. Children learn about life while they play and have fun."/>
    <n v="550000"/>
    <n v="50"/>
    <x v="2"/>
    <x v="2"/>
    <s v="AUD"/>
    <n v="1401662239"/>
    <n v="1399070239"/>
    <x v="0"/>
    <x v="29"/>
    <x v="1"/>
    <s v="film &amp; video/animation"/>
    <n v="9.0909090909090905E-3"/>
    <n v="50"/>
    <x v="0"/>
    <x v="5"/>
    <x v="486"/>
    <d v="2014-06-01T16:37:19"/>
  </r>
  <r>
    <n v="487"/>
    <s v="The Adventures of Daryl and Straight Man"/>
    <s v="Hey everyone we are producing a new show called The Adventures of Daryl and Straight Man. It is an animated comedy web series."/>
    <n v="50000"/>
    <n v="0"/>
    <x v="2"/>
    <x v="5"/>
    <s v="CAD"/>
    <n v="1482678994"/>
    <n v="1477491394"/>
    <x v="0"/>
    <x v="78"/>
    <x v="1"/>
    <s v="film &amp; video/animation"/>
    <n v="0"/>
    <n v="0"/>
    <x v="0"/>
    <x v="5"/>
    <x v="487"/>
    <d v="2016-12-25T09:16:34"/>
  </r>
  <r>
    <n v="488"/>
    <s v="City Animals independent cartoon series"/>
    <s v="When humans left the earth, the animals took over the city. What could go wrong? Well...everything!"/>
    <n v="12000"/>
    <n v="0"/>
    <x v="2"/>
    <x v="0"/>
    <s v="USD"/>
    <n v="1483924700"/>
    <n v="1481332700"/>
    <x v="0"/>
    <x v="78"/>
    <x v="1"/>
    <s v="film &amp; video/animation"/>
    <n v="0"/>
    <n v="0"/>
    <x v="0"/>
    <x v="5"/>
    <x v="488"/>
    <d v="2017-01-08T19:18:20"/>
  </r>
  <r>
    <n v="489"/>
    <s v="THE GUINEAS SHOW"/>
    <s v="Help America's favorite dysfunctional immigrant family THE GUINEAS launch the first season of their animated web series."/>
    <n v="74997"/>
    <n v="215"/>
    <x v="2"/>
    <x v="0"/>
    <s v="USD"/>
    <n v="1325763180"/>
    <n v="1323084816"/>
    <x v="0"/>
    <x v="83"/>
    <x v="1"/>
    <s v="film &amp; video/animation"/>
    <n v="0.28667813379201834"/>
    <n v="71.666666666666671"/>
    <x v="0"/>
    <x v="5"/>
    <x v="489"/>
    <d v="2012-01-05T05:33:00"/>
  </r>
  <r>
    <n v="490"/>
    <s v="PROJECT IS CANCELLED"/>
    <s v="Cancelled"/>
    <n v="1000"/>
    <n v="0"/>
    <x v="2"/>
    <x v="0"/>
    <s v="USD"/>
    <n v="1345677285"/>
    <n v="1343085285"/>
    <x v="0"/>
    <x v="78"/>
    <x v="1"/>
    <s v="film &amp; video/animation"/>
    <n v="0"/>
    <n v="0"/>
    <x v="0"/>
    <x v="5"/>
    <x v="490"/>
    <d v="2012-08-22T17:14:45"/>
  </r>
  <r>
    <n v="491"/>
    <s v="Guess What? Gus"/>
    <s v="&quot;Guess What? Gus&quot; is a magical animated comedy that follow a new kid who playful antics for attention make the news."/>
    <n v="10000"/>
    <n v="0"/>
    <x v="2"/>
    <x v="0"/>
    <s v="USD"/>
    <n v="1453937699"/>
    <n v="1451345699"/>
    <x v="0"/>
    <x v="78"/>
    <x v="1"/>
    <s v="film &amp; video/animation"/>
    <n v="0"/>
    <n v="0"/>
    <x v="0"/>
    <x v="5"/>
    <x v="491"/>
    <d v="2016-01-27T17:34:59"/>
  </r>
  <r>
    <n v="492"/>
    <s v="Project: eXelcius - Next Generation Movie"/>
    <s v="This project aims to create a 3D animated movie that is created by it's fans, it's content and plot will be driven by it's followers."/>
    <n v="10000000"/>
    <n v="0"/>
    <x v="2"/>
    <x v="11"/>
    <s v="SEK"/>
    <n v="1476319830"/>
    <n v="1471135830"/>
    <x v="0"/>
    <x v="78"/>
    <x v="1"/>
    <s v="film &amp; video/animation"/>
    <n v="0"/>
    <n v="0"/>
    <x v="0"/>
    <x v="5"/>
    <x v="492"/>
    <d v="2016-10-12T18:50:30"/>
  </r>
  <r>
    <n v="493"/>
    <s v="Joc Barrera The Chupacabra Hunter"/>
    <s v="The Chupacabra is not a myth and one man is on a mission to prove its existence no matter what, his name is Joc Barrera."/>
    <n v="30000"/>
    <n v="0"/>
    <x v="2"/>
    <x v="1"/>
    <s v="GBP"/>
    <n v="1432142738"/>
    <n v="1429550738"/>
    <x v="0"/>
    <x v="78"/>
    <x v="1"/>
    <s v="film &amp; video/animation"/>
    <n v="0"/>
    <n v="0"/>
    <x v="0"/>
    <x v="5"/>
    <x v="493"/>
    <d v="2015-05-20T11:25:38"/>
  </r>
  <r>
    <n v="494"/>
    <s v="The Grigori"/>
    <s v="Angels come to Earth in human disguise to deceive mankind, rule the Earth as gods, create a hybrid army &amp; destroy all who oppose them."/>
    <n v="20000"/>
    <n v="31"/>
    <x v="2"/>
    <x v="0"/>
    <s v="USD"/>
    <n v="1404356400"/>
    <n v="1402343765"/>
    <x v="0"/>
    <x v="83"/>
    <x v="1"/>
    <s v="film &amp; video/animation"/>
    <n v="0.155"/>
    <n v="10.333333333333334"/>
    <x v="0"/>
    <x v="5"/>
    <x v="494"/>
    <d v="2014-07-02T21:00:00"/>
  </r>
  <r>
    <n v="495"/>
    <s v="Average Heroes pilot"/>
    <s v="two friends set out to conquer and reach the level cap of the quest watch, how will they do it when they're 2 teenage idiots"/>
    <n v="7000"/>
    <n v="0"/>
    <x v="2"/>
    <x v="0"/>
    <s v="USD"/>
    <n v="1437076305"/>
    <n v="1434484305"/>
    <x v="0"/>
    <x v="78"/>
    <x v="1"/>
    <s v="film &amp; video/animation"/>
    <n v="0"/>
    <n v="0"/>
    <x v="0"/>
    <x v="5"/>
    <x v="495"/>
    <d v="2015-07-16T13:51:45"/>
  </r>
  <r>
    <n v="496"/>
    <s v="Airships and Anatasia: The Movie"/>
    <s v="The movie is about the adventures of Ethan, Danna, The mysterious inventor and more."/>
    <n v="60000"/>
    <n v="1"/>
    <x v="2"/>
    <x v="0"/>
    <s v="USD"/>
    <n v="1392070874"/>
    <n v="1386886874"/>
    <x v="0"/>
    <x v="29"/>
    <x v="1"/>
    <s v="film &amp; video/animation"/>
    <n v="1.6666666666666668E-3"/>
    <n v="1"/>
    <x v="0"/>
    <x v="5"/>
    <x v="496"/>
    <d v="2014-02-10T16:21:14"/>
  </r>
  <r>
    <n v="497"/>
    <s v="Galaxy Probe Kids"/>
    <s v="live-action/animated series pilot."/>
    <n v="4480"/>
    <n v="30"/>
    <x v="2"/>
    <x v="0"/>
    <s v="USD"/>
    <n v="1419483600"/>
    <n v="1414889665"/>
    <x v="0"/>
    <x v="83"/>
    <x v="1"/>
    <s v="film &amp; video/animation"/>
    <n v="0.6696428571428571"/>
    <n v="10"/>
    <x v="0"/>
    <x v="5"/>
    <x v="497"/>
    <d v="2014-12-24T23:00:00"/>
  </r>
  <r>
    <n v="498"/>
    <s v="ANGAL TENTARA and The Root of All Evil"/>
    <s v="AT is an Interactive Animation made for the iPad where the user becomes part of the story. It's a fantastic journey of discovery!"/>
    <n v="65108"/>
    <n v="2994"/>
    <x v="2"/>
    <x v="0"/>
    <s v="USD"/>
    <n v="1324664249"/>
    <n v="1321035449"/>
    <x v="0"/>
    <x v="19"/>
    <x v="1"/>
    <s v="film &amp; video/animation"/>
    <n v="4.5985132395404564"/>
    <n v="136.09090909090909"/>
    <x v="0"/>
    <x v="5"/>
    <x v="498"/>
    <d v="2011-12-23T12:17:29"/>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x v="0"/>
    <x v="55"/>
    <x v="1"/>
    <s v="film &amp; video/animation"/>
    <n v="9.5500000000000007"/>
    <n v="73.461538461538467"/>
    <x v="0"/>
    <x v="5"/>
    <x v="499"/>
    <d v="2009-10-12T14:59:00"/>
  </r>
  <r>
    <n v="500"/>
    <s v="Stephen Colbert animated video"/>
    <s v="This animated dark comedy video highlights Stephen Colbert as a super hero-like figure within a corrupt and sinister world manipulated by the media."/>
    <n v="6500"/>
    <n v="215"/>
    <x v="2"/>
    <x v="0"/>
    <s v="USD"/>
    <n v="1273356960"/>
    <n v="1268255751"/>
    <x v="0"/>
    <x v="80"/>
    <x v="1"/>
    <s v="film &amp; video/animation"/>
    <n v="3.3076923076923079"/>
    <n v="53.75"/>
    <x v="0"/>
    <x v="5"/>
    <x v="500"/>
    <d v="2010-05-08T16:16:00"/>
  </r>
  <r>
    <n v="501"/>
    <s v="World War 4"/>
    <s v="Based on the invention portfolio of a patented inventor World War Four is a look into the future of warfare and humanity as a whole"/>
    <n v="10000"/>
    <n v="0"/>
    <x v="2"/>
    <x v="0"/>
    <s v="USD"/>
    <n v="1310189851"/>
    <n v="1307597851"/>
    <x v="0"/>
    <x v="78"/>
    <x v="1"/>
    <s v="film &amp; video/animation"/>
    <n v="0"/>
    <n v="0"/>
    <x v="0"/>
    <x v="5"/>
    <x v="501"/>
    <d v="2011-07-08T23:37:31"/>
  </r>
  <r>
    <n v="502"/>
    <s v="Strawberry Bowl"/>
    <s v="This Strawberry Bowl concept is the 1st of many episodes.  These episodes will be released in accordance with the harvest of the month."/>
    <n v="20000"/>
    <n v="230"/>
    <x v="2"/>
    <x v="0"/>
    <s v="USD"/>
    <n v="1332073025"/>
    <n v="1329484625"/>
    <x v="0"/>
    <x v="80"/>
    <x v="1"/>
    <s v="film &amp; video/animation"/>
    <n v="1.1499999999999999"/>
    <n v="57.5"/>
    <x v="0"/>
    <x v="5"/>
    <x v="502"/>
    <d v="2012-03-18T06:17:05"/>
  </r>
  <r>
    <n v="503"/>
    <s v="Jimmy There and Back - Documentary Animation"/>
    <s v="Jimmy wants to live life and see his grandchildren grow up, but alcoholism threatens to curtail everything he dreams of."/>
    <n v="6500"/>
    <n v="114"/>
    <x v="2"/>
    <x v="1"/>
    <s v="GBP"/>
    <n v="1421498303"/>
    <n v="1418906303"/>
    <x v="0"/>
    <x v="82"/>
    <x v="1"/>
    <s v="film &amp; video/animation"/>
    <n v="1.7538461538461538"/>
    <n v="12.666666666666666"/>
    <x v="0"/>
    <x v="5"/>
    <x v="503"/>
    <d v="2015-01-17T06:38:23"/>
  </r>
  <r>
    <n v="504"/>
    <s v="Woodsy Owl Animation: Cartoons That Give A Hoot!"/>
    <s v="An animated DVD starring Woodsy Owl that entertains children while  showing them how they can help create a cleaner, greener planet."/>
    <n v="24500"/>
    <n v="335"/>
    <x v="2"/>
    <x v="0"/>
    <s v="USD"/>
    <n v="1334097387"/>
    <n v="1328916987"/>
    <x v="0"/>
    <x v="81"/>
    <x v="1"/>
    <s v="film &amp; video/animation"/>
    <n v="1.3673469387755102"/>
    <n v="67"/>
    <x v="0"/>
    <x v="5"/>
    <x v="504"/>
    <d v="2012-04-10T16:36:27"/>
  </r>
  <r>
    <n v="505"/>
    <s v="MY4FACES THE ANIMATED MOVIE"/>
    <s v="This wonderful movie will tells the story of two adorable aliens who crash land into a familyâ€™s backyard, and travel the Earth."/>
    <n v="12000"/>
    <n v="52"/>
    <x v="2"/>
    <x v="0"/>
    <s v="USD"/>
    <n v="1451010086"/>
    <n v="1447122086"/>
    <x v="0"/>
    <x v="25"/>
    <x v="1"/>
    <s v="film &amp; video/animation"/>
    <n v="0.43333333333333329"/>
    <n v="3.7142857142857144"/>
    <x v="0"/>
    <x v="5"/>
    <x v="505"/>
    <d v="2015-12-24T20:21:26"/>
  </r>
  <r>
    <n v="506"/>
    <s v="Age of Spirit: The Battle in Heaven"/>
    <s v="A feature-length 3D animation that depicts what happened when the Son of the Morning rebelled against God."/>
    <n v="200000"/>
    <n v="250"/>
    <x v="2"/>
    <x v="0"/>
    <s v="USD"/>
    <n v="1376140520"/>
    <n v="1373548520"/>
    <x v="0"/>
    <x v="29"/>
    <x v="1"/>
    <s v="film &amp; video/animation"/>
    <n v="0.125"/>
    <n v="250"/>
    <x v="0"/>
    <x v="5"/>
    <x v="506"/>
    <d v="2013-08-10T07:15:20"/>
  </r>
  <r>
    <n v="507"/>
    <s v="Code Monkeys"/>
    <s v="&quot;Code Monkey(s)&quot; is a short animated-series about life from the perspective of an engineer who feels like an actual &quot;Code Monkey&quot;."/>
    <n v="20000"/>
    <n v="640"/>
    <x v="2"/>
    <x v="0"/>
    <s v="USD"/>
    <n v="1350687657"/>
    <n v="1346799657"/>
    <x v="0"/>
    <x v="73"/>
    <x v="1"/>
    <s v="film &amp; video/animation"/>
    <n v="3.2"/>
    <n v="64"/>
    <x v="0"/>
    <x v="5"/>
    <x v="507"/>
    <d v="2012-10-19T17:00:57"/>
  </r>
  <r>
    <n v="508"/>
    <s v="Heroes Faith II (Superior Soldier)"/>
    <s v="A stop-motion animated action packed adventure. Telling a great story with an even greater message. Join me and lets change the world."/>
    <n v="50000"/>
    <n v="400"/>
    <x v="2"/>
    <x v="0"/>
    <s v="USD"/>
    <n v="1337955240"/>
    <n v="1332808501"/>
    <x v="0"/>
    <x v="83"/>
    <x v="1"/>
    <s v="film &amp; video/animation"/>
    <n v="0.8"/>
    <n v="133.33333333333334"/>
    <x v="0"/>
    <x v="5"/>
    <x v="508"/>
    <d v="2012-05-25T08:14:00"/>
  </r>
  <r>
    <n v="509"/>
    <s v="Indian in Chelsea - Web Animated series"/>
    <s v="A hilarious comedy podcast being turned into an animated series  about an indian servant and his boss."/>
    <n v="5000"/>
    <n v="10"/>
    <x v="2"/>
    <x v="1"/>
    <s v="GBP"/>
    <n v="1435504170"/>
    <n v="1432912170"/>
    <x v="0"/>
    <x v="29"/>
    <x v="1"/>
    <s v="film &amp; video/animation"/>
    <n v="0.2"/>
    <n v="10"/>
    <x v="0"/>
    <x v="5"/>
    <x v="509"/>
    <d v="2015-06-28T09:09:30"/>
  </r>
  <r>
    <n v="510"/>
    <s v="TPI Episode 2: Doomsday Dean"/>
    <s v="A mile below the Franco-Swiss border Dean manages to break the Large Hadron Collider and triggers the end of the world."/>
    <n v="14000"/>
    <n v="0"/>
    <x v="2"/>
    <x v="0"/>
    <s v="USD"/>
    <n v="1456805639"/>
    <n v="1454213639"/>
    <x v="0"/>
    <x v="78"/>
    <x v="1"/>
    <s v="film &amp; video/animation"/>
    <n v="0"/>
    <n v="0"/>
    <x v="0"/>
    <x v="5"/>
    <x v="510"/>
    <d v="2016-02-29T22:13:59"/>
  </r>
  <r>
    <n v="511"/>
    <s v="Stuck On An Eyeland"/>
    <s v="A project that incorporates animation and comic art into a relevant story. 4 boys, 1 eyeland, and a whole lot of drama!!!"/>
    <n v="5000"/>
    <n v="150"/>
    <x v="2"/>
    <x v="0"/>
    <s v="USD"/>
    <n v="1365228982"/>
    <n v="1362640582"/>
    <x v="0"/>
    <x v="81"/>
    <x v="1"/>
    <s v="film &amp; video/animation"/>
    <n v="3"/>
    <n v="30"/>
    <x v="0"/>
    <x v="5"/>
    <x v="511"/>
    <d v="2013-04-06T00:16:22"/>
  </r>
  <r>
    <n v="512"/>
    <s v="Otherkin The Animated Series"/>
    <s v="We have a fully developed 2D animated series that requires more professional animation. Our first 2 home-animated eps are up online."/>
    <n v="8000"/>
    <n v="11"/>
    <x v="2"/>
    <x v="0"/>
    <s v="USD"/>
    <n v="1479667727"/>
    <n v="1475776127"/>
    <x v="0"/>
    <x v="84"/>
    <x v="1"/>
    <s v="film &amp; video/animation"/>
    <n v="0.13749999999999998"/>
    <n v="5.5"/>
    <x v="0"/>
    <x v="5"/>
    <x v="512"/>
    <d v="2016-11-20T12:48:47"/>
  </r>
  <r>
    <n v="513"/>
    <s v="Paradigm Spiral - The Animated Series"/>
    <s v="A sci-fi fantasy 2.5D anime styled series about some guys trying to save the world, probably..."/>
    <n v="50000"/>
    <n v="6962"/>
    <x v="2"/>
    <x v="0"/>
    <s v="USD"/>
    <n v="1471244400"/>
    <n v="1467387705"/>
    <x v="0"/>
    <x v="32"/>
    <x v="1"/>
    <s v="film &amp; video/animation"/>
    <n v="13.923999999999999"/>
    <n v="102.38235294117646"/>
    <x v="0"/>
    <x v="5"/>
    <x v="513"/>
    <d v="2016-08-15T01:00:00"/>
  </r>
  <r>
    <n v="514"/>
    <s v="I'm Sticking With You."/>
    <s v="A film created entirely out of paper, visual effects and found objects depicts how one man created a new life for himself."/>
    <n v="1500"/>
    <n v="50"/>
    <x v="2"/>
    <x v="5"/>
    <s v="CAD"/>
    <n v="1407595447"/>
    <n v="1405003447"/>
    <x v="0"/>
    <x v="83"/>
    <x v="1"/>
    <s v="film &amp; video/animation"/>
    <n v="3.3333333333333335"/>
    <n v="16.666666666666668"/>
    <x v="0"/>
    <x v="5"/>
    <x v="514"/>
    <d v="2014-08-09T08:44:07"/>
  </r>
  <r>
    <n v="515"/>
    <s v="A Tale of Faith - An Animated Short Film"/>
    <s v="A Tale of Faith is an animated short film based on the heartwarming tale by Rebbe Nachman of Breslov."/>
    <n v="97000"/>
    <n v="24651"/>
    <x v="2"/>
    <x v="0"/>
    <s v="USD"/>
    <n v="1451389601"/>
    <n v="1447933601"/>
    <x v="0"/>
    <x v="69"/>
    <x v="1"/>
    <s v="film &amp; video/animation"/>
    <n v="25.41340206185567"/>
    <n v="725.02941176470586"/>
    <x v="0"/>
    <x v="5"/>
    <x v="515"/>
    <d v="2015-12-29T05:46:41"/>
  </r>
  <r>
    <n v="516"/>
    <s v="Shipmates"/>
    <s v="A big brother style comedy animation series starring famous seafarers"/>
    <n v="5000"/>
    <n v="0"/>
    <x v="2"/>
    <x v="1"/>
    <s v="GBP"/>
    <n v="1432752080"/>
    <n v="1427568080"/>
    <x v="0"/>
    <x v="78"/>
    <x v="1"/>
    <s v="film &amp; video/animation"/>
    <n v="0"/>
    <n v="0"/>
    <x v="0"/>
    <x v="5"/>
    <x v="516"/>
    <d v="2015-05-27T12:41:20"/>
  </r>
  <r>
    <n v="517"/>
    <s v="Honeybee: The Animated Series Trailer"/>
    <s v="Honeybee is a cartoon about a girl who can talk to bugs, and her quest to save the bees! Adventure, humor, and lots of fun characters."/>
    <n v="15000"/>
    <n v="205"/>
    <x v="2"/>
    <x v="0"/>
    <s v="USD"/>
    <n v="1486046761"/>
    <n v="1483454761"/>
    <x v="0"/>
    <x v="83"/>
    <x v="1"/>
    <s v="film &amp; video/animation"/>
    <n v="1.3666666666666667"/>
    <n v="68.333333333333329"/>
    <x v="0"/>
    <x v="5"/>
    <x v="517"/>
    <d v="2017-02-02T08:46:01"/>
  </r>
  <r>
    <n v="518"/>
    <s v="Somorrah"/>
    <s v="The community of Somorrah is peaceful and unblemished until &quot;The Boss&quot; power and money starts to diminish &amp; plans to gain it all back!"/>
    <n v="7175"/>
    <n v="0"/>
    <x v="2"/>
    <x v="0"/>
    <s v="USD"/>
    <n v="1441550760"/>
    <n v="1438958824"/>
    <x v="0"/>
    <x v="78"/>
    <x v="1"/>
    <s v="film &amp; video/animation"/>
    <n v="0"/>
    <n v="0"/>
    <x v="0"/>
    <x v="5"/>
    <x v="518"/>
    <d v="2015-09-06T08:46:00"/>
  </r>
  <r>
    <n v="519"/>
    <s v="M dot Strange's &quot;I am Nightmare&quot;"/>
    <s v="&quot;When the dream of childhood is stolen... a nightmare is born&quot; A dark animated fantasy film by indie filmmaker M dot Strange."/>
    <n v="12001"/>
    <n v="2746"/>
    <x v="2"/>
    <x v="0"/>
    <s v="USD"/>
    <n v="1354699421"/>
    <n v="1352107421"/>
    <x v="0"/>
    <x v="16"/>
    <x v="1"/>
    <s v="film &amp; video/animation"/>
    <n v="22.881426547787683"/>
    <n v="39.228571428571428"/>
    <x v="0"/>
    <x v="5"/>
    <x v="519"/>
    <d v="2012-12-05T03:23:41"/>
  </r>
  <r>
    <n v="520"/>
    <s v="Darktales The Play"/>
    <s v="Tim Arthur's 21st anniversary sell-out production of his 'chilling' and 'sinister' ghostly thriller returns to the Edinburgh Fringe!"/>
    <n v="5000"/>
    <n v="5105"/>
    <x v="0"/>
    <x v="1"/>
    <s v="GBP"/>
    <n v="1449766261"/>
    <n v="1447174261"/>
    <x v="0"/>
    <x v="69"/>
    <x v="0"/>
    <s v="theater/plays"/>
    <n v="102.1"/>
    <n v="150.14705882352942"/>
    <x v="1"/>
    <x v="6"/>
    <x v="520"/>
    <d v="2015-12-10T10: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x v="66"/>
    <x v="0"/>
    <s v="theater/plays"/>
    <n v="104.64"/>
    <n v="93.428571428571431"/>
    <x v="1"/>
    <x v="6"/>
    <x v="521"/>
    <d v="2016-10-31T22:59:00"/>
  </r>
  <r>
    <n v="522"/>
    <s v="COMPASS PLAYERS"/>
    <s v="*** TO MAKE DONATIONS IN THE FUTURE                                   GO TO OUR WEBSITE: www.compassplayers.com ***"/>
    <n v="3000"/>
    <n v="3440"/>
    <x v="0"/>
    <x v="0"/>
    <s v="USD"/>
    <n v="1458518325"/>
    <n v="1456793925"/>
    <x v="0"/>
    <x v="162"/>
    <x v="0"/>
    <s v="theater/plays"/>
    <n v="114.66666666666667"/>
    <n v="110.96774193548387"/>
    <x v="1"/>
    <x v="6"/>
    <x v="522"/>
    <d v="2016-03-20T17: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x v="87"/>
    <x v="0"/>
    <s v="theater/plays"/>
    <n v="120.6"/>
    <n v="71.785714285714292"/>
    <x v="1"/>
    <x v="6"/>
    <x v="523"/>
    <d v="2015-09-20T21:11:16"/>
  </r>
  <r>
    <n v="524"/>
    <s v="Zero Down"/>
    <s v="Angel on the Corner need YOUR help to raise Â£3,500 to take Zero Down by Sarah Hehir to the Edinburgh Fringe Festival this August!"/>
    <n v="3500"/>
    <n v="3803.55"/>
    <x v="0"/>
    <x v="1"/>
    <s v="GBP"/>
    <n v="1464801169"/>
    <n v="1462209169"/>
    <x v="0"/>
    <x v="208"/>
    <x v="0"/>
    <s v="theater/plays"/>
    <n v="108.67285714285715"/>
    <n v="29.258076923076924"/>
    <x v="1"/>
    <x v="6"/>
    <x v="524"/>
    <d v="2016-06-01T11:12:49"/>
  </r>
  <r>
    <n v="525"/>
    <s v="EUPHORIA! A New Play by John Corigliano"/>
    <s v="EUPHORIA! is a new play about the decriminalization of drugs, and its profound effect on both the criminals in prison and &quot;The Man.&quot;"/>
    <n v="12000"/>
    <n v="12000"/>
    <x v="0"/>
    <x v="0"/>
    <s v="USD"/>
    <n v="1410601041"/>
    <n v="1406713041"/>
    <x v="0"/>
    <x v="8"/>
    <x v="0"/>
    <s v="theater/plays"/>
    <n v="100"/>
    <n v="1000"/>
    <x v="1"/>
    <x v="6"/>
    <x v="525"/>
    <d v="2014-09-13T03:37:21"/>
  </r>
  <r>
    <n v="526"/>
    <s v="Victory by Madicken Malm"/>
    <s v="We have a brand new play. We urgently need your help to fund our production, which opens at Theatre503 on August 18th."/>
    <n v="1500"/>
    <n v="1710"/>
    <x v="0"/>
    <x v="1"/>
    <s v="GBP"/>
    <n v="1438966800"/>
    <n v="1436278344"/>
    <x v="0"/>
    <x v="23"/>
    <x v="0"/>
    <s v="theater/plays"/>
    <n v="113.99999999999999"/>
    <n v="74.347826086956516"/>
    <x v="1"/>
    <x v="6"/>
    <x v="526"/>
    <d v="2015-08-07T11:00:00"/>
  </r>
  <r>
    <n v="527"/>
    <s v="Omega Kids - a new play"/>
    <s v="OMEGA KIDS, a new play by Noah Mease, directed by Jay Stull &amp; produced by New Light Theater Project in association with Access Theater."/>
    <n v="10000"/>
    <n v="10085"/>
    <x v="0"/>
    <x v="0"/>
    <s v="USD"/>
    <n v="1487347500"/>
    <n v="1484715366"/>
    <x v="0"/>
    <x v="150"/>
    <x v="0"/>
    <s v="theater/plays"/>
    <n v="100.85"/>
    <n v="63.829113924050631"/>
    <x v="1"/>
    <x v="6"/>
    <x v="527"/>
    <d v="2017-02-17T10:05:00"/>
  </r>
  <r>
    <n v="528"/>
    <s v="Devastated No Matter What"/>
    <s v="A Festival Backed Production of a Full-Length Play."/>
    <n v="1150"/>
    <n v="1330"/>
    <x v="0"/>
    <x v="0"/>
    <s v="USD"/>
    <n v="1434921600"/>
    <n v="1433109907"/>
    <x v="0"/>
    <x v="209"/>
    <x v="0"/>
    <s v="theater/plays"/>
    <n v="115.65217391304347"/>
    <n v="44.333333333333336"/>
    <x v="1"/>
    <x v="6"/>
    <x v="528"/>
    <d v="2015-06-21T15: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x v="59"/>
    <x v="0"/>
    <s v="theater/plays"/>
    <n v="130.41666666666666"/>
    <n v="86.944444444444443"/>
    <x v="1"/>
    <x v="6"/>
    <x v="529"/>
    <d v="2017-01-10T23:00:00"/>
  </r>
  <r>
    <n v="530"/>
    <s v="Corners Grove"/>
    <s v="Corners Grove is a coming-of-age play about leaving home, gender identity and the death of Whitney Houston; will benefit Win NYC."/>
    <n v="3405"/>
    <n v="3670"/>
    <x v="0"/>
    <x v="0"/>
    <s v="USD"/>
    <n v="1435111200"/>
    <n v="1433254268"/>
    <x v="0"/>
    <x v="60"/>
    <x v="0"/>
    <s v="theater/plays"/>
    <n v="107.78267254038178"/>
    <n v="126.55172413793103"/>
    <x v="1"/>
    <x v="6"/>
    <x v="530"/>
    <d v="2015-06-23T20:00:00"/>
  </r>
  <r>
    <n v="531"/>
    <s v="COMPASS PLAYERS presents SYLVIA by A. R. Gurney"/>
    <s v="SYLVIA is a modern romantic comedy about a marriage and a talking dog. Directed by Jeanna Michaels. January 12 through January 29, 2017"/>
    <n v="4000"/>
    <n v="4000"/>
    <x v="0"/>
    <x v="0"/>
    <s v="USD"/>
    <n v="1481957940"/>
    <n v="1478050429"/>
    <x v="0"/>
    <x v="162"/>
    <x v="0"/>
    <s v="theater/plays"/>
    <n v="100"/>
    <n v="129.03225806451613"/>
    <x v="1"/>
    <x v="6"/>
    <x v="531"/>
    <d v="2016-12-17T00:59:00"/>
  </r>
  <r>
    <n v="532"/>
    <s v="Walken On Sunshine"/>
    <s v="A fast paced, comedic play about an anxiety-ridden filmmaker who lies to investors about having Christopher Walken in his film."/>
    <n v="10000"/>
    <n v="12325"/>
    <x v="0"/>
    <x v="0"/>
    <s v="USD"/>
    <n v="1463098208"/>
    <n v="1460506208"/>
    <x v="0"/>
    <x v="210"/>
    <x v="0"/>
    <s v="theater/plays"/>
    <n v="123.25"/>
    <n v="71.242774566473983"/>
    <x v="1"/>
    <x v="6"/>
    <x v="532"/>
    <d v="2016-05-12T18:10:08"/>
  </r>
  <r>
    <n v="533"/>
    <s v="Foresight"/>
    <s v="New writing â€¢ Twisty-turny magical realist retro sci-fi â€¢ Human lives â€¢ Storytelling â€¢ The slope our society slips down..."/>
    <n v="2000"/>
    <n v="2004"/>
    <x v="0"/>
    <x v="1"/>
    <s v="GBP"/>
    <n v="1463394365"/>
    <n v="1461320765"/>
    <x v="0"/>
    <x v="57"/>
    <x v="0"/>
    <s v="theater/plays"/>
    <n v="100.2"/>
    <n v="117.88235294117646"/>
    <x v="1"/>
    <x v="6"/>
    <x v="533"/>
    <d v="2016-05-16T04:26:05"/>
  </r>
  <r>
    <n v="534"/>
    <s v="Theatre for restorative justice - help us get to Belgium!"/>
    <s v="We're a zero-budget, non-profit theatre group based in Oslo and have been invited to perform at a conference in Belgium. Help!"/>
    <n v="15000"/>
    <n v="15700"/>
    <x v="0"/>
    <x v="10"/>
    <s v="NOK"/>
    <n v="1446418800"/>
    <n v="1443036470"/>
    <x v="0"/>
    <x v="53"/>
    <x v="0"/>
    <s v="theater/plays"/>
    <n v="104.66666666666666"/>
    <n v="327.08333333333331"/>
    <x v="1"/>
    <x v="6"/>
    <x v="534"/>
    <d v="2015-11-01T17:00:00"/>
  </r>
  <r>
    <n v="535"/>
    <s v="Astronauts of Hartlepool: a Brexit sci-fi for VAULT 2017"/>
    <s v="Weâ€™re producing a Northern Brexit sci-fi play for VAULT festival 2017 and we need your help!"/>
    <n v="2000"/>
    <n v="2050"/>
    <x v="0"/>
    <x v="1"/>
    <s v="GBP"/>
    <n v="1483707905"/>
    <n v="1481115905"/>
    <x v="0"/>
    <x v="211"/>
    <x v="0"/>
    <s v="theater/plays"/>
    <n v="102.49999999999999"/>
    <n v="34.745762711864408"/>
    <x v="1"/>
    <x v="6"/>
    <x v="535"/>
    <d v="2017-01-06T07:05:05"/>
  </r>
  <r>
    <n v="536"/>
    <s v="Much Further Out Than You Thought @ Edinburgh Fringe 2015"/>
    <s v="A new one-man play by Giles Roberts, shining a different light on the very human cost of war *IDEASTAP UNDERBELLY AWARD WINNER 2015*"/>
    <n v="3300"/>
    <n v="3902.5"/>
    <x v="0"/>
    <x v="1"/>
    <s v="GBP"/>
    <n v="1438624800"/>
    <n v="1435133807"/>
    <x v="0"/>
    <x v="70"/>
    <x v="0"/>
    <s v="theater/plays"/>
    <n v="118.25757575757576"/>
    <n v="100.06410256410257"/>
    <x v="1"/>
    <x v="6"/>
    <x v="536"/>
    <d v="2015-08-03T12:00:00"/>
  </r>
  <r>
    <n v="537"/>
    <s v="Be A Buddy Not A Bully (Anti-Bullying Stage Play TOUR)"/>
    <s v="Transforming bystanders into anti-bullies since 2012 thru inclusive learning environments.  Together we can take back our classrooms."/>
    <n v="2000"/>
    <n v="2410"/>
    <x v="0"/>
    <x v="0"/>
    <s v="USD"/>
    <n v="1446665191"/>
    <n v="1444069591"/>
    <x v="0"/>
    <x v="211"/>
    <x v="0"/>
    <s v="theater/plays"/>
    <n v="120.5"/>
    <n v="40.847457627118644"/>
    <x v="1"/>
    <x v="6"/>
    <x v="537"/>
    <d v="2015-11-04T13:26:31"/>
  </r>
  <r>
    <n v="538"/>
    <s v="Shakespeare Orange County's HAMLET: Match This!"/>
    <s v="SOC produces affordable and accessible theatre in the heart of Orange County, CA, and we need your help to match a $5,000 grant!"/>
    <n v="5000"/>
    <n v="15121"/>
    <x v="0"/>
    <x v="0"/>
    <s v="USD"/>
    <n v="1463166263"/>
    <n v="1460574263"/>
    <x v="0"/>
    <x v="65"/>
    <x v="0"/>
    <s v="theater/plays"/>
    <n v="302.42"/>
    <n v="252.01666666666668"/>
    <x v="1"/>
    <x v="6"/>
    <x v="538"/>
    <d v="2016-05-13T13:04:23"/>
  </r>
  <r>
    <n v="539"/>
    <s v="&quot;The Tale of The Cockatrice&quot; by Peafrog Puppetry"/>
    <s v="A brand new show that unites puppetry, live music and storytelling to bring a forgotten English legend back to life!"/>
    <n v="500"/>
    <n v="503.22"/>
    <x v="0"/>
    <x v="1"/>
    <s v="GBP"/>
    <n v="1467681107"/>
    <n v="1465866707"/>
    <x v="0"/>
    <x v="9"/>
    <x v="0"/>
    <s v="theater/plays"/>
    <n v="100.64400000000001"/>
    <n v="25.161000000000001"/>
    <x v="1"/>
    <x v="6"/>
    <x v="539"/>
    <d v="2016-07-04T19:11:47"/>
  </r>
  <r>
    <n v="540"/>
    <s v="hap's- Whats the program?"/>
    <s v="There are so many dilemmas in life- what to do, where to go? _x000a_Let us solve it - search our preference based entertainment calendar"/>
    <n v="15000"/>
    <n v="1"/>
    <x v="2"/>
    <x v="0"/>
    <s v="USD"/>
    <n v="1423078606"/>
    <n v="1420486606"/>
    <x v="0"/>
    <x v="29"/>
    <x v="1"/>
    <s v="technology/web"/>
    <n v="6.6666666666666671E-3"/>
    <n v="1"/>
    <x v="2"/>
    <x v="7"/>
    <x v="540"/>
    <d v="2015-02-04T13:36:46"/>
  </r>
  <r>
    <n v="541"/>
    <s v="Deviations"/>
    <s v="A website dedicated to local Kink Communities; to find others with matching interests and bring them together."/>
    <n v="4500"/>
    <n v="25"/>
    <x v="2"/>
    <x v="0"/>
    <s v="USD"/>
    <n v="1446080834"/>
    <n v="1443488834"/>
    <x v="0"/>
    <x v="29"/>
    <x v="1"/>
    <s v="technology/web"/>
    <n v="0.55555555555555558"/>
    <n v="25"/>
    <x v="2"/>
    <x v="7"/>
    <x v="541"/>
    <d v="2015-10-28T19:07:14"/>
  </r>
  <r>
    <n v="542"/>
    <s v="Chronicles - History by us, as we tell it, as we share it"/>
    <s v="The platform to record visual, audio and text memory of the common man - as we experienced history when it brushed us by"/>
    <n v="250000"/>
    <n v="1"/>
    <x v="2"/>
    <x v="0"/>
    <s v="USD"/>
    <n v="1462293716"/>
    <n v="1457113316"/>
    <x v="0"/>
    <x v="29"/>
    <x v="1"/>
    <s v="technology/web"/>
    <n v="3.9999999999999996E-4"/>
    <n v="1"/>
    <x v="2"/>
    <x v="7"/>
    <x v="542"/>
    <d v="2016-05-03T10:41:56"/>
  </r>
  <r>
    <n v="543"/>
    <s v="Allergy Friendly Restaurant Finder and Review Site"/>
    <s v="I want to make it easy for those with food allergies to know where they can safely, and happily eat out with friends and family."/>
    <n v="22000"/>
    <n v="70"/>
    <x v="2"/>
    <x v="2"/>
    <s v="AUD"/>
    <n v="1414807962"/>
    <n v="1412215962"/>
    <x v="0"/>
    <x v="84"/>
    <x v="1"/>
    <s v="technology/web"/>
    <n v="0.31818181818181818"/>
    <n v="35"/>
    <x v="2"/>
    <x v="7"/>
    <x v="543"/>
    <d v="2014-10-31T20:12:42"/>
  </r>
  <r>
    <n v="544"/>
    <s v="Favowear - Shopping for your favorite clothes made simple"/>
    <s v="Do you have a favorite shirt? So does everyone else. Favowear is creating a platform to share the best clothes and shopping sources."/>
    <n v="500"/>
    <n v="6"/>
    <x v="2"/>
    <x v="0"/>
    <s v="USD"/>
    <n v="1467647160"/>
    <n v="1465055160"/>
    <x v="0"/>
    <x v="84"/>
    <x v="1"/>
    <s v="technology/web"/>
    <n v="1.2"/>
    <n v="3"/>
    <x v="2"/>
    <x v="7"/>
    <x v="544"/>
    <d v="2016-07-04T09:46:00"/>
  </r>
  <r>
    <n v="545"/>
    <s v="Speedwapp - The best webdesign tool for Wordpress, Bootstrap"/>
    <s v="1st collaborative webdesign tool to create professional websites with WordPress, Bootstrap and other open source technologies."/>
    <n v="50000"/>
    <n v="13692"/>
    <x v="2"/>
    <x v="6"/>
    <s v="EUR"/>
    <n v="1447600389"/>
    <n v="1444140789"/>
    <x v="0"/>
    <x v="69"/>
    <x v="1"/>
    <s v="technology/web"/>
    <n v="27.383999999999997"/>
    <n v="402.70588235294116"/>
    <x v="2"/>
    <x v="7"/>
    <x v="545"/>
    <d v="2015-11-15T09:13:09"/>
  </r>
  <r>
    <n v="546"/>
    <s v="Lift Up Missions a Global Christian Online Platform"/>
    <s v="Build a Christian Network Platform to connect and collaborate projects, events, missions and support online to fulfill the call."/>
    <n v="60000"/>
    <n v="52"/>
    <x v="2"/>
    <x v="0"/>
    <s v="USD"/>
    <n v="1445097715"/>
    <n v="1441209715"/>
    <x v="0"/>
    <x v="84"/>
    <x v="1"/>
    <s v="technology/web"/>
    <n v="8.666666666666667E-2"/>
    <n v="26"/>
    <x v="2"/>
    <x v="7"/>
    <x v="546"/>
    <d v="2015-10-17T10:01:55"/>
  </r>
  <r>
    <n v="547"/>
    <s v="Secure Email and Document sharing"/>
    <s v="We are looking to build a secure email / document sharing system for companies needing to send sensitive information to clients."/>
    <n v="7500"/>
    <n v="0"/>
    <x v="2"/>
    <x v="1"/>
    <s v="GBP"/>
    <n v="1455122564"/>
    <n v="1452530564"/>
    <x v="0"/>
    <x v="78"/>
    <x v="1"/>
    <s v="technology/web"/>
    <n v="0"/>
    <n v="0"/>
    <x v="2"/>
    <x v="7"/>
    <x v="547"/>
    <d v="2016-02-10T10:42:44"/>
  </r>
  <r>
    <n v="548"/>
    <s v="Langwiser - video lessons with native speaking teachers"/>
    <s v="Teach your native language online or study a foreign language with native speaking teachers. Social Web service and apps."/>
    <n v="10000"/>
    <n v="9"/>
    <x v="2"/>
    <x v="1"/>
    <s v="GBP"/>
    <n v="1446154848"/>
    <n v="1443562848"/>
    <x v="0"/>
    <x v="29"/>
    <x v="1"/>
    <s v="technology/web"/>
    <n v="0.09"/>
    <n v="9"/>
    <x v="2"/>
    <x v="7"/>
    <x v="548"/>
    <d v="2015-10-29T15:40:48"/>
  </r>
  <r>
    <n v="549"/>
    <s v="Keyup.in - The gaming community that gives back."/>
    <s v="The project idea came from game keys, gamers give out game keys on insecure forums and websites, we want to change that and make it fun"/>
    <n v="2500"/>
    <n v="68"/>
    <x v="2"/>
    <x v="1"/>
    <s v="GBP"/>
    <n v="1436368622"/>
    <n v="1433776622"/>
    <x v="0"/>
    <x v="22"/>
    <x v="1"/>
    <s v="technology/web"/>
    <n v="2.7199999999999998"/>
    <n v="8.5"/>
    <x v="2"/>
    <x v="7"/>
    <x v="549"/>
    <d v="2015-07-08T09:17:02"/>
  </r>
  <r>
    <n v="550"/>
    <s v="Business &amp; Event Directory in Kingston, Ontario"/>
    <s v="Help us shine the spotlight on our local businesses and contractors by providing a cost-effective ecommerce &amp; marketing platform"/>
    <n v="5000"/>
    <n v="35"/>
    <x v="2"/>
    <x v="5"/>
    <s v="CAD"/>
    <n v="1485838800"/>
    <n v="1484756245"/>
    <x v="0"/>
    <x v="80"/>
    <x v="1"/>
    <s v="technology/web"/>
    <n v="0.70000000000000007"/>
    <n v="8.75"/>
    <x v="2"/>
    <x v="7"/>
    <x v="550"/>
    <d v="2017-01-30T23:00:00"/>
  </r>
  <r>
    <n v="551"/>
    <s v="ALIBI X Nation - The Digital Black Wall Street"/>
    <s v="AX Nation's goal is to develop, highlight, and connect black business leaders across the diaspora with skilled software developers."/>
    <n v="75000"/>
    <n v="3781"/>
    <x v="2"/>
    <x v="0"/>
    <s v="USD"/>
    <n v="1438451580"/>
    <n v="1434609424"/>
    <x v="0"/>
    <x v="33"/>
    <x v="1"/>
    <s v="technology/web"/>
    <n v="5.0413333333333332"/>
    <n v="135.03571428571428"/>
    <x v="2"/>
    <x v="7"/>
    <x v="551"/>
    <d v="2015-08-01T11:53:00"/>
  </r>
  <r>
    <n v="552"/>
    <s v="Spinnable Social Media"/>
    <s v="Axoral is a 3d interactive social media interface, with the potential to be so much more, but we need your help!"/>
    <n v="45000"/>
    <n v="0"/>
    <x v="2"/>
    <x v="5"/>
    <s v="CAD"/>
    <n v="1452350896"/>
    <n v="1447166896"/>
    <x v="0"/>
    <x v="78"/>
    <x v="1"/>
    <s v="technology/web"/>
    <n v="0"/>
    <n v="0"/>
    <x v="2"/>
    <x v="7"/>
    <x v="552"/>
    <d v="2016-01-09T08:48:16"/>
  </r>
  <r>
    <n v="553"/>
    <s v="sellorshopusa.com"/>
    <s v="Groundbreaking New Classifieds Website Grows Into Largest Nationwide Coverage By Turning Users Into Entrepreneurs"/>
    <n v="25000"/>
    <n v="123"/>
    <x v="2"/>
    <x v="0"/>
    <s v="USD"/>
    <n v="1415988991"/>
    <n v="1413393391"/>
    <x v="0"/>
    <x v="79"/>
    <x v="1"/>
    <s v="technology/web"/>
    <n v="0.49199999999999999"/>
    <n v="20.5"/>
    <x v="2"/>
    <x v="7"/>
    <x v="553"/>
    <d v="2014-11-14T12: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x v="19"/>
    <x v="1"/>
    <s v="technology/web"/>
    <n v="36.589147286821706"/>
    <n v="64.36363636363636"/>
    <x v="2"/>
    <x v="7"/>
    <x v="554"/>
    <d v="2014-10-19T10:26:12"/>
  </r>
  <r>
    <n v="555"/>
    <s v="Marketing campaign for Show-Skill.net website"/>
    <s v="Show-Skill.net helps to promote young football talents for free. It's the best place to show what you've got! Just post your videos :)"/>
    <n v="7500"/>
    <n v="0"/>
    <x v="2"/>
    <x v="1"/>
    <s v="GBP"/>
    <n v="1465720143"/>
    <n v="1463128143"/>
    <x v="0"/>
    <x v="78"/>
    <x v="1"/>
    <s v="technology/web"/>
    <n v="0"/>
    <n v="0"/>
    <x v="2"/>
    <x v="7"/>
    <x v="555"/>
    <d v="2016-06-12T02:29:03"/>
  </r>
  <r>
    <n v="556"/>
    <s v="Braille Academy"/>
    <s v="An educational platform for learning Unified English Braille Code"/>
    <n v="8000"/>
    <n v="200"/>
    <x v="2"/>
    <x v="0"/>
    <s v="USD"/>
    <n v="1452112717"/>
    <n v="1449520717"/>
    <x v="0"/>
    <x v="29"/>
    <x v="1"/>
    <s v="technology/web"/>
    <n v="2.5"/>
    <n v="200"/>
    <x v="2"/>
    <x v="7"/>
    <x v="556"/>
    <d v="2016-01-06T14:38:37"/>
  </r>
  <r>
    <n v="557"/>
    <s v="Interactive Global Domestic Violence Platform"/>
    <s v="The world's first interactive global domestic violence platform which connects victims, NGO's, policy-makers and researchers."/>
    <n v="150000"/>
    <n v="1366"/>
    <x v="2"/>
    <x v="12"/>
    <s v="EUR"/>
    <n v="1480721803"/>
    <n v="1478126203"/>
    <x v="0"/>
    <x v="9"/>
    <x v="1"/>
    <s v="technology/web"/>
    <n v="0.91066666666666674"/>
    <n v="68.3"/>
    <x v="2"/>
    <x v="7"/>
    <x v="557"/>
    <d v="2016-12-02T17:36:43"/>
  </r>
  <r>
    <n v="558"/>
    <s v="Southwest Louisville Online A Local Social Network"/>
    <s v="A community website with news, classifieds, photo albums, business reviews and a calendar for the local community to share."/>
    <n v="750"/>
    <n v="0"/>
    <x v="2"/>
    <x v="0"/>
    <s v="USD"/>
    <n v="1427227905"/>
    <n v="1424639505"/>
    <x v="0"/>
    <x v="78"/>
    <x v="1"/>
    <s v="technology/web"/>
    <n v="0"/>
    <n v="0"/>
    <x v="2"/>
    <x v="7"/>
    <x v="558"/>
    <d v="2015-03-24T14: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x v="29"/>
    <x v="1"/>
    <s v="technology/web"/>
    <n v="2.0833333333333336E-2"/>
    <n v="50"/>
    <x v="2"/>
    <x v="7"/>
    <x v="559"/>
    <d v="2015-12-13T00:47:40"/>
  </r>
  <r>
    <n v="560"/>
    <s v="DOWNLOAD THE INTERNET,...."/>
    <s v="In the future the possibility exists that the internet it's self could be felled, we have world seed banks, it's time for a net bank,.."/>
    <n v="100000"/>
    <n v="12"/>
    <x v="2"/>
    <x v="5"/>
    <s v="CAD"/>
    <n v="1418841045"/>
    <n v="1416249045"/>
    <x v="0"/>
    <x v="83"/>
    <x v="1"/>
    <s v="technology/web"/>
    <n v="1.2E-2"/>
    <n v="4"/>
    <x v="2"/>
    <x v="7"/>
    <x v="560"/>
    <d v="2014-12-17T12:30:45"/>
  </r>
  <r>
    <n v="561"/>
    <s v="CheckMate Careers"/>
    <s v="A marketplace for talent and employers to match. Using intuitive technology we match &amp; place talent with the best career position."/>
    <n v="15000"/>
    <n v="55"/>
    <x v="2"/>
    <x v="0"/>
    <s v="USD"/>
    <n v="1445874513"/>
    <n v="1442850513"/>
    <x v="0"/>
    <x v="84"/>
    <x v="1"/>
    <s v="technology/web"/>
    <n v="0.36666666666666664"/>
    <n v="27.5"/>
    <x v="2"/>
    <x v="7"/>
    <x v="561"/>
    <d v="2015-10-26T09:48:33"/>
  </r>
  <r>
    <n v="562"/>
    <s v="International/Domestic Student room platform"/>
    <s v="i would like to develop an international free platform for domestic and international students to find accomodation in all countries"/>
    <n v="50000"/>
    <n v="0"/>
    <x v="2"/>
    <x v="9"/>
    <s v="EUR"/>
    <n v="1482052815"/>
    <n v="1479460815"/>
    <x v="0"/>
    <x v="78"/>
    <x v="1"/>
    <s v="technology/web"/>
    <n v="0"/>
    <n v="0"/>
    <x v="2"/>
    <x v="7"/>
    <x v="562"/>
    <d v="2016-12-18T03:20:15"/>
  </r>
  <r>
    <n v="563"/>
    <s v="time-care.com - Helping People Remember The Simple Things"/>
    <s v="I want to help people who have trouble remembering the simple things in life, like what day it is and what they need to do today."/>
    <n v="75000"/>
    <n v="68"/>
    <x v="2"/>
    <x v="2"/>
    <s v="AUD"/>
    <n v="1424137247"/>
    <n v="1421545247"/>
    <x v="0"/>
    <x v="84"/>
    <x v="1"/>
    <s v="technology/web"/>
    <n v="9.0666666666666659E-2"/>
    <n v="34"/>
    <x v="2"/>
    <x v="7"/>
    <x v="563"/>
    <d v="2015-02-16T19:40:47"/>
  </r>
  <r>
    <n v="564"/>
    <s v="TOC TOC TROC"/>
    <s v="Plateforme de troc gratuit et d'Ã©changes en tous genres par nature. Mieux s'entraider, Ã©changer, de donner, louer ou vendre Ã  distance."/>
    <n v="18000"/>
    <n v="1"/>
    <x v="2"/>
    <x v="6"/>
    <s v="EUR"/>
    <n v="1457822275"/>
    <n v="1455230275"/>
    <x v="0"/>
    <x v="29"/>
    <x v="1"/>
    <s v="technology/web"/>
    <n v="5.5555555555555558E-3"/>
    <n v="1"/>
    <x v="2"/>
    <x v="7"/>
    <x v="564"/>
    <d v="2016-03-12T16:37:55"/>
  </r>
  <r>
    <n v="565"/>
    <s v="EasyLearnings"/>
    <s v="Our objective is to provide a platform which helps teachers to provide courses to leaners in wide range of locations including Africa."/>
    <n v="25000"/>
    <n v="0"/>
    <x v="2"/>
    <x v="1"/>
    <s v="GBP"/>
    <n v="1436554249"/>
    <n v="1433962249"/>
    <x v="0"/>
    <x v="78"/>
    <x v="1"/>
    <s v="technology/web"/>
    <n v="0"/>
    <n v="0"/>
    <x v="2"/>
    <x v="7"/>
    <x v="565"/>
    <d v="2015-07-10T12:50:49"/>
  </r>
  <r>
    <n v="566"/>
    <s v="RummageCity.com - Rummage sailing made easy!"/>
    <s v="I am creating a website that will make it easier for people to promote or find rummage sales utilizing the power of Google Maps"/>
    <n v="5000"/>
    <n v="1"/>
    <x v="2"/>
    <x v="0"/>
    <s v="USD"/>
    <n v="1468513533"/>
    <n v="1465921533"/>
    <x v="0"/>
    <x v="29"/>
    <x v="1"/>
    <s v="technology/web"/>
    <n v="0.02"/>
    <n v="1"/>
    <x v="2"/>
    <x v="7"/>
    <x v="566"/>
    <d v="2016-07-14T10:25:33"/>
  </r>
  <r>
    <n v="567"/>
    <s v="UnimeTV - Revolutionizing Anime"/>
    <s v="UnimeTV's goal to revolutionize the way anime lovers interact with one another. Connect with others around the globe like never before!"/>
    <n v="10000"/>
    <n v="0"/>
    <x v="2"/>
    <x v="0"/>
    <s v="USD"/>
    <n v="1420143194"/>
    <n v="1417551194"/>
    <x v="0"/>
    <x v="78"/>
    <x v="1"/>
    <s v="technology/web"/>
    <n v="0"/>
    <n v="0"/>
    <x v="2"/>
    <x v="7"/>
    <x v="567"/>
    <d v="2015-01-01T14: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x v="81"/>
    <x v="1"/>
    <s v="technology/web"/>
    <n v="1"/>
    <n v="49"/>
    <x v="2"/>
    <x v="7"/>
    <x v="568"/>
    <d v="2016-01-16T05:00:00"/>
  </r>
  <r>
    <n v="569"/>
    <s v="Mioti"/>
    <s v="Mioti is an indie game marketplace that doubles as a community for developers to join networks and discuss projects."/>
    <n v="2500"/>
    <n v="20"/>
    <x v="2"/>
    <x v="5"/>
    <s v="CAD"/>
    <n v="1451679612"/>
    <n v="1449087612"/>
    <x v="0"/>
    <x v="29"/>
    <x v="1"/>
    <s v="technology/web"/>
    <n v="0.8"/>
    <n v="20"/>
    <x v="2"/>
    <x v="7"/>
    <x v="569"/>
    <d v="2016-01-01T14:20:12"/>
  </r>
  <r>
    <n v="570"/>
    <s v="Relaunching in May"/>
    <s v="Humans have AM/FM/Satellite radio, kids have radio Disney, pets have DogCatRadio."/>
    <n v="85000"/>
    <n v="142"/>
    <x v="2"/>
    <x v="0"/>
    <s v="USD"/>
    <n v="1455822569"/>
    <n v="1453230569"/>
    <x v="0"/>
    <x v="29"/>
    <x v="1"/>
    <s v="technology/web"/>
    <n v="0.16705882352941176"/>
    <n v="142"/>
    <x v="2"/>
    <x v="7"/>
    <x v="570"/>
    <d v="2016-02-18T13:09:29"/>
  </r>
  <r>
    <n v="571"/>
    <s v="Snag-A-Slip"/>
    <s v="Snag-A-Slip is an online platform that connects boaters with awesome marinas and available boat slips so that they can book with ease."/>
    <n v="25000"/>
    <n v="106"/>
    <x v="2"/>
    <x v="0"/>
    <s v="USD"/>
    <n v="1437969540"/>
    <n v="1436297723"/>
    <x v="0"/>
    <x v="84"/>
    <x v="1"/>
    <s v="technology/web"/>
    <n v="0.42399999999999999"/>
    <n v="53"/>
    <x v="2"/>
    <x v="7"/>
    <x v="571"/>
    <d v="2015-07-26T21:59:00"/>
  </r>
  <r>
    <n v="572"/>
    <s v="FairwayJockey.com Custom Golf Equipment"/>
    <s v="FairwayJockey.com is a web platform to make high quality custom tour golf equipment available at a lower cost to the consumer."/>
    <n v="2500"/>
    <n v="0"/>
    <x v="2"/>
    <x v="0"/>
    <s v="USD"/>
    <n v="1446660688"/>
    <n v="1444065088"/>
    <x v="0"/>
    <x v="78"/>
    <x v="1"/>
    <s v="technology/web"/>
    <n v="0"/>
    <n v="0"/>
    <x v="2"/>
    <x v="7"/>
    <x v="572"/>
    <d v="2015-11-04T12:11:28"/>
  </r>
  <r>
    <n v="573"/>
    <s v="Welcome to the Future! &quot;UMEOS&quot; the Internet's You, Me, O.S."/>
    <s v="Dive into 3D fractal star fields of web browsing, social networking, and project/contact management. Your YOUniverse of data #UMEOS"/>
    <n v="88888"/>
    <n v="346"/>
    <x v="2"/>
    <x v="0"/>
    <s v="USD"/>
    <n v="1421543520"/>
    <n v="1416445931"/>
    <x v="0"/>
    <x v="82"/>
    <x v="1"/>
    <s v="technology/web"/>
    <n v="0.38925389253892539"/>
    <n v="38.444444444444443"/>
    <x v="2"/>
    <x v="7"/>
    <x v="573"/>
    <d v="2015-01-17T19:12:00"/>
  </r>
  <r>
    <n v="574"/>
    <s v="Unity, A Content Creators Toolkit"/>
    <s v="Grow your YouTube channel and increase your audience by allowing multi uploads, shares and interaction from a single simple interface."/>
    <n v="11180"/>
    <n v="80"/>
    <x v="2"/>
    <x v="1"/>
    <s v="GBP"/>
    <n v="1476873507"/>
    <n v="1474281507"/>
    <x v="0"/>
    <x v="80"/>
    <x v="1"/>
    <s v="technology/web"/>
    <n v="0.7155635062611807"/>
    <n v="20"/>
    <x v="2"/>
    <x v="7"/>
    <x v="574"/>
    <d v="2016-10-19T04: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x v="80"/>
    <x v="1"/>
    <s v="technology/web"/>
    <n v="0.43166666666666664"/>
    <n v="64.75"/>
    <x v="2"/>
    <x v="7"/>
    <x v="575"/>
    <d v="2015-06-13T10:37:23"/>
  </r>
  <r>
    <n v="576"/>
    <s v="Uthtopia"/>
    <s v="UthTopia Is a social media organization that believes in positive online usage, youth mentorship, and youth empowerment."/>
    <n v="80000"/>
    <n v="1"/>
    <x v="2"/>
    <x v="0"/>
    <s v="USD"/>
    <n v="1427537952"/>
    <n v="1422357552"/>
    <x v="0"/>
    <x v="29"/>
    <x v="1"/>
    <s v="technology/web"/>
    <n v="1.25E-3"/>
    <n v="1"/>
    <x v="2"/>
    <x v="7"/>
    <x v="576"/>
    <d v="2015-03-28T04:19:12"/>
  </r>
  <r>
    <n v="577"/>
    <s v="everydayrelay"/>
    <s v="Emails are one of pervasively used mode of communication today. However, emails can be personal and sometimes discretion is needed."/>
    <n v="5000"/>
    <n v="10"/>
    <x v="2"/>
    <x v="0"/>
    <s v="USD"/>
    <n v="1463753302"/>
    <n v="1458569302"/>
    <x v="0"/>
    <x v="29"/>
    <x v="1"/>
    <s v="technology/web"/>
    <n v="0.2"/>
    <n v="10"/>
    <x v="2"/>
    <x v="7"/>
    <x v="577"/>
    <d v="2016-05-20T08:08:22"/>
  </r>
  <r>
    <n v="578"/>
    <s v="weBuy Crowdsourced Shopping"/>
    <s v="weBuy trade built on technology and Crowd Sourced Power"/>
    <n v="125000"/>
    <n v="14"/>
    <x v="2"/>
    <x v="1"/>
    <s v="GBP"/>
    <n v="1441633993"/>
    <n v="1439560393"/>
    <x v="0"/>
    <x v="63"/>
    <x v="1"/>
    <s v="technology/web"/>
    <n v="1.12E-2"/>
    <n v="2"/>
    <x v="2"/>
    <x v="7"/>
    <x v="578"/>
    <d v="2015-09-07T07:53:13"/>
  </r>
  <r>
    <n v="579"/>
    <s v="Course: Learn Cryptography"/>
    <s v="Learn classic and public key cryptography with a full proof-of-concept system in JavaScript."/>
    <n v="12000"/>
    <n v="175"/>
    <x v="2"/>
    <x v="0"/>
    <s v="USD"/>
    <n v="1419539223"/>
    <n v="1416947223"/>
    <x v="0"/>
    <x v="81"/>
    <x v="1"/>
    <s v="technology/web"/>
    <n v="1.4583333333333333"/>
    <n v="35"/>
    <x v="2"/>
    <x v="7"/>
    <x v="579"/>
    <d v="2014-12-25T14:27:03"/>
  </r>
  <r>
    <n v="580"/>
    <s v="Talented Minds â­ï¸"/>
    <s v="I Want To Create A Website That Helps Young Inventors Of Today Broadcast Their Talents &amp; Help Get The Reconigition They Deserve"/>
    <n v="3000"/>
    <n v="1"/>
    <x v="2"/>
    <x v="0"/>
    <s v="USD"/>
    <n v="1474580867"/>
    <n v="1471988867"/>
    <x v="0"/>
    <x v="29"/>
    <x v="1"/>
    <s v="technology/web"/>
    <n v="3.3333333333333333E-2"/>
    <n v="1"/>
    <x v="2"/>
    <x v="7"/>
    <x v="580"/>
    <d v="2016-09-22T15:47:47"/>
  </r>
  <r>
    <n v="581"/>
    <s v="A Poets Domain"/>
    <s v="Help me raise funds so that I can be able to give passionate young poets a chance to earn money weekly for their writing &amp; spoken word."/>
    <n v="400"/>
    <n v="0"/>
    <x v="2"/>
    <x v="0"/>
    <s v="USD"/>
    <n v="1438474704"/>
    <n v="1435882704"/>
    <x v="0"/>
    <x v="78"/>
    <x v="1"/>
    <s v="technology/web"/>
    <n v="0"/>
    <n v="0"/>
    <x v="2"/>
    <x v="7"/>
    <x v="581"/>
    <d v="2015-08-01T18:18:24"/>
  </r>
  <r>
    <n v="582"/>
    <s v="&quot;We the People...&quot;"/>
    <s v="A community-driven online system which promotes self-governance.  Level up by adding content; civic agendas and private associations."/>
    <n v="100000"/>
    <n v="0"/>
    <x v="2"/>
    <x v="0"/>
    <s v="USD"/>
    <n v="1426442400"/>
    <n v="1424454319"/>
    <x v="0"/>
    <x v="78"/>
    <x v="1"/>
    <s v="technology/web"/>
    <n v="0"/>
    <n v="0"/>
    <x v="2"/>
    <x v="7"/>
    <x v="582"/>
    <d v="2015-03-15T12:00:00"/>
  </r>
  <r>
    <n v="583"/>
    <s v="HackersArchive.com"/>
    <s v="HackersArchive.com will help rid the web of viruses and scams found everywhere else you look!"/>
    <n v="9000"/>
    <n v="1"/>
    <x v="2"/>
    <x v="0"/>
    <s v="USD"/>
    <n v="1426800687"/>
    <n v="1424212287"/>
    <x v="0"/>
    <x v="29"/>
    <x v="1"/>
    <s v="technology/web"/>
    <n v="1.1111111111111112E-2"/>
    <n v="1"/>
    <x v="2"/>
    <x v="7"/>
    <x v="583"/>
    <d v="2015-03-19T15:31:27"/>
  </r>
  <r>
    <n v="584"/>
    <s v="scriptCall - The Personal Presentation Platform"/>
    <s v="Script Call takes your presentation from the wall to your audience; from your device to theirs."/>
    <n v="1000"/>
    <n v="10"/>
    <x v="2"/>
    <x v="0"/>
    <s v="USD"/>
    <n v="1426522316"/>
    <n v="1423933916"/>
    <x v="0"/>
    <x v="84"/>
    <x v="1"/>
    <s v="technology/web"/>
    <n v="1"/>
    <n v="5"/>
    <x v="2"/>
    <x v="7"/>
    <x v="584"/>
    <d v="2015-03-16T10:11:56"/>
  </r>
  <r>
    <n v="585"/>
    <s v="Link Card"/>
    <s v="SAVE UP TO 40% WHEN YOU SPEND!_x000a__x000a_PRE-ORDER YOUR LINK CARD TODAY"/>
    <n v="9000"/>
    <n v="0"/>
    <x v="2"/>
    <x v="1"/>
    <s v="GBP"/>
    <n v="1448928000"/>
    <n v="1444123377"/>
    <x v="0"/>
    <x v="78"/>
    <x v="1"/>
    <s v="technology/web"/>
    <n v="0"/>
    <n v="0"/>
    <x v="2"/>
    <x v="7"/>
    <x v="585"/>
    <d v="2015-11-30T18:00:00"/>
  </r>
  <r>
    <n v="586"/>
    <s v="Employ College 2K"/>
    <s v="Employ College is a movement for companies to hire college graduates from their respected institutions."/>
    <n v="10000"/>
    <n v="56"/>
    <x v="2"/>
    <x v="0"/>
    <s v="USD"/>
    <n v="1424032207"/>
    <n v="1421440207"/>
    <x v="0"/>
    <x v="80"/>
    <x v="1"/>
    <s v="technology/web"/>
    <n v="0.55999999999999994"/>
    <n v="14"/>
    <x v="2"/>
    <x v="7"/>
    <x v="586"/>
    <d v="2015-02-15T14:30:07"/>
  </r>
  <r>
    <n v="587"/>
    <s v="Waitresses.com"/>
    <s v="Waitresses.com is an online community devoted to servers around the world. Learn. Connect. Work. Travel. Share._x000a__x000a_Make a pledge today!"/>
    <n v="30000"/>
    <n v="2725"/>
    <x v="2"/>
    <x v="5"/>
    <s v="CAD"/>
    <n v="1429207833"/>
    <n v="1426615833"/>
    <x v="0"/>
    <x v="63"/>
    <x v="1"/>
    <s v="technology/web"/>
    <n v="9.0833333333333339"/>
    <n v="389.28571428571428"/>
    <x v="2"/>
    <x v="7"/>
    <x v="587"/>
    <d v="2015-04-16T12:10:33"/>
  </r>
  <r>
    <n v="588"/>
    <s v="TiTraGO! your personal driver"/>
    <s v="Offrire un &quot;TRAGO&quot;, ossia un passaggio con autista che ti segue e ti aspetta mentre concludi i tuoi affari, quando non puoi guidare"/>
    <n v="9000"/>
    <n v="301"/>
    <x v="2"/>
    <x v="13"/>
    <s v="EUR"/>
    <n v="1479410886"/>
    <n v="1474223286"/>
    <x v="0"/>
    <x v="84"/>
    <x v="1"/>
    <s v="technology/web"/>
    <n v="3.3444444444444441"/>
    <n v="150.5"/>
    <x v="2"/>
    <x v="7"/>
    <x v="588"/>
    <d v="2016-11-17T13:28:06"/>
  </r>
  <r>
    <n v="589"/>
    <s v="Get Neighborly"/>
    <s v="Services closer than you think..."/>
    <n v="7500"/>
    <n v="1"/>
    <x v="2"/>
    <x v="0"/>
    <s v="USD"/>
    <n v="1436366699"/>
    <n v="1435070699"/>
    <x v="0"/>
    <x v="29"/>
    <x v="1"/>
    <s v="technology/web"/>
    <n v="1.3333333333333334E-2"/>
    <n v="1"/>
    <x v="2"/>
    <x v="7"/>
    <x v="589"/>
    <d v="2015-07-08T08:44:59"/>
  </r>
  <r>
    <n v="590"/>
    <s v="Build a Search Engine and more - Web Engineering Course"/>
    <s v="Learn the skills needed to be a successful web engineer. Create your own complex web applications, deploy servers, use data and more."/>
    <n v="5000"/>
    <n v="223"/>
    <x v="2"/>
    <x v="1"/>
    <s v="GBP"/>
    <n v="1454936460"/>
    <n v="1452259131"/>
    <x v="0"/>
    <x v="82"/>
    <x v="1"/>
    <s v="technology/web"/>
    <n v="4.46"/>
    <n v="24.777777777777779"/>
    <x v="2"/>
    <x v="7"/>
    <x v="590"/>
    <d v="2016-02-08T07:01:00"/>
  </r>
  <r>
    <n v="591"/>
    <s v="Kid's Connect (Connecting kids with sickness' together)"/>
    <s v="Kid's Connect is a brand new social media website that is built specifically for kids to connect with other kids sick just like them."/>
    <n v="100000"/>
    <n v="61"/>
    <x v="2"/>
    <x v="0"/>
    <s v="USD"/>
    <n v="1437570130"/>
    <n v="1434978130"/>
    <x v="0"/>
    <x v="84"/>
    <x v="1"/>
    <s v="technology/web"/>
    <n v="6.0999999999999999E-2"/>
    <n v="30.5"/>
    <x v="2"/>
    <x v="7"/>
    <x v="591"/>
    <d v="2015-07-22T07:02:10"/>
  </r>
  <r>
    <n v="592"/>
    <s v="Go Start A Biz"/>
    <s v="Together, we can build a FREE, business start-up system that will help aspiring entrepreneurs change their economic circumstances."/>
    <n v="7500"/>
    <n v="250"/>
    <x v="2"/>
    <x v="0"/>
    <s v="USD"/>
    <n v="1417584860"/>
    <n v="1414992860"/>
    <x v="0"/>
    <x v="29"/>
    <x v="1"/>
    <s v="technology/web"/>
    <n v="3.3333333333333335"/>
    <n v="250"/>
    <x v="2"/>
    <x v="7"/>
    <x v="592"/>
    <d v="2014-12-02T23:34:20"/>
  </r>
  <r>
    <n v="593"/>
    <s v="Step-By-Step Guide On How To Stay Secure &amp; Anonymous Online"/>
    <s v="One Day Your Life May Just Depend on Staying Anonymous Online.  Or You Just May Not Want Google, Amazon Or The NSA Knowing Your Details"/>
    <n v="500"/>
    <n v="115"/>
    <x v="2"/>
    <x v="1"/>
    <s v="GBP"/>
    <n v="1428333345"/>
    <n v="1425744945"/>
    <x v="0"/>
    <x v="63"/>
    <x v="1"/>
    <s v="technology/web"/>
    <n v="23"/>
    <n v="16.428571428571427"/>
    <x v="2"/>
    <x v="7"/>
    <x v="593"/>
    <d v="2015-04-06T09:15:45"/>
  </r>
  <r>
    <n v="594"/>
    <s v="Unleashed Fitness"/>
    <s v="Creating a fitness site that will change the fitness game forever!"/>
    <n v="25000"/>
    <n v="26"/>
    <x v="2"/>
    <x v="0"/>
    <s v="USD"/>
    <n v="1460832206"/>
    <n v="1458240206"/>
    <x v="0"/>
    <x v="84"/>
    <x v="1"/>
    <s v="technology/web"/>
    <n v="0.104"/>
    <n v="13"/>
    <x v="2"/>
    <x v="7"/>
    <x v="594"/>
    <d v="2016-04-16T12:43:26"/>
  </r>
  <r>
    <n v="595"/>
    <s v="MyBestInterest.org"/>
    <s v="MyBestInterest.org elminates election research by quickly identifying the candidates that will best represent your interests."/>
    <n v="100000"/>
    <n v="426"/>
    <x v="2"/>
    <x v="0"/>
    <s v="USD"/>
    <n v="1430703638"/>
    <n v="1426815638"/>
    <x v="0"/>
    <x v="22"/>
    <x v="1"/>
    <s v="technology/web"/>
    <n v="0.42599999999999999"/>
    <n v="53.25"/>
    <x v="2"/>
    <x v="7"/>
    <x v="595"/>
    <d v="2015-05-03T19:40:38"/>
  </r>
  <r>
    <n v="596"/>
    <s v="DigitaliBook free library"/>
    <s v="We present digitaibook,com site which can become a free electronic library with your help,"/>
    <n v="20000"/>
    <n v="6"/>
    <x v="2"/>
    <x v="0"/>
    <s v="USD"/>
    <n v="1478122292"/>
    <n v="1475530292"/>
    <x v="0"/>
    <x v="84"/>
    <x v="1"/>
    <s v="technology/web"/>
    <n v="0.03"/>
    <n v="3"/>
    <x v="2"/>
    <x v="7"/>
    <x v="596"/>
    <d v="2016-11-02T15:31:32"/>
  </r>
  <r>
    <n v="597"/>
    <s v="Rolodex: One Contact List to Rule Them All"/>
    <s v="Rolodex is a web application that strives to nurture business to business relationships by connecting users via email."/>
    <n v="7500"/>
    <n v="20"/>
    <x v="2"/>
    <x v="0"/>
    <s v="USD"/>
    <n v="1469980800"/>
    <n v="1466787335"/>
    <x v="0"/>
    <x v="84"/>
    <x v="1"/>
    <s v="technology/web"/>
    <n v="0.26666666666666666"/>
    <n v="10"/>
    <x v="2"/>
    <x v="7"/>
    <x v="597"/>
    <d v="2016-07-31T10:00:00"/>
  </r>
  <r>
    <n v="598"/>
    <s v="Goals not creeds"/>
    <s v="This is a project to create a crowd-funding site for Urantia Book readers worldwide."/>
    <n v="2500"/>
    <n v="850"/>
    <x v="2"/>
    <x v="0"/>
    <s v="USD"/>
    <n v="1417737781"/>
    <n v="1415145781"/>
    <x v="0"/>
    <x v="63"/>
    <x v="1"/>
    <s v="technology/web"/>
    <n v="34"/>
    <n v="121.42857142857143"/>
    <x v="2"/>
    <x v="7"/>
    <x v="598"/>
    <d v="2014-12-04T18:03:01"/>
  </r>
  <r>
    <n v="599"/>
    <s v="Mail 4 Jail"/>
    <s v="We send care packages to incarcerated individuals throughout the country that include specific items hand picked by the sender."/>
    <n v="50000"/>
    <n v="31"/>
    <x v="2"/>
    <x v="0"/>
    <s v="USD"/>
    <n v="1425827760"/>
    <n v="1423769402"/>
    <x v="0"/>
    <x v="84"/>
    <x v="1"/>
    <s v="technology/web"/>
    <n v="6.2E-2"/>
    <n v="15.5"/>
    <x v="2"/>
    <x v="7"/>
    <x v="599"/>
    <d v="2015-03-08T09:16:00"/>
  </r>
  <r>
    <n v="600"/>
    <s v="Anaheim California here we come but we need your help."/>
    <s v="Science Technology Engineering and Math + youth = a brighter tomorrow."/>
    <n v="5000"/>
    <n v="100"/>
    <x v="1"/>
    <x v="0"/>
    <s v="USD"/>
    <n v="1431198562"/>
    <n v="1426014562"/>
    <x v="0"/>
    <x v="29"/>
    <x v="1"/>
    <s v="technology/web"/>
    <n v="2"/>
    <n v="100"/>
    <x v="2"/>
    <x v="7"/>
    <x v="600"/>
    <d v="2015-05-09T13:09:22"/>
  </r>
  <r>
    <n v="601"/>
    <s v="Privster.net - Privacy anywhere, whenever for free."/>
    <s v="In today's day and age every website tracks your IP Address and information, it's time to keep your information private and secure."/>
    <n v="10000"/>
    <n v="140"/>
    <x v="1"/>
    <x v="5"/>
    <s v="CAD"/>
    <n v="1419626139"/>
    <n v="1417034139"/>
    <x v="0"/>
    <x v="79"/>
    <x v="1"/>
    <s v="technology/web"/>
    <n v="1.4000000000000001"/>
    <n v="23.333333333333332"/>
    <x v="2"/>
    <x v="7"/>
    <x v="601"/>
    <d v="2014-12-26T14:35:39"/>
  </r>
  <r>
    <n v="602"/>
    <s v="EZDoctor Reports a &quot;CarFax&quot; type report on Doctors."/>
    <s v="A &quot;CarFax&quot; type of report for Doctors. We have the right to make informed decisions about who we choose to be our doctor!"/>
    <n v="70000"/>
    <n v="0"/>
    <x v="1"/>
    <x v="0"/>
    <s v="USD"/>
    <n v="1434654215"/>
    <n v="1432062215"/>
    <x v="0"/>
    <x v="78"/>
    <x v="1"/>
    <s v="technology/web"/>
    <n v="0"/>
    <n v="0"/>
    <x v="2"/>
    <x v="7"/>
    <x v="602"/>
    <d v="2015-06-18T13:03:35"/>
  </r>
  <r>
    <n v="603"/>
    <s v="Randompics.net - Make It Fan Owned And Updated! (Canceled)"/>
    <s v="The admin for Randompics has announced they will be shutting down. I want to run, and improve, this great site!"/>
    <n v="15000"/>
    <n v="590.02"/>
    <x v="1"/>
    <x v="0"/>
    <s v="USD"/>
    <n v="1408029623"/>
    <n v="1405437623"/>
    <x v="0"/>
    <x v="62"/>
    <x v="1"/>
    <s v="technology/web"/>
    <n v="3.9334666666666664"/>
    <n v="45.386153846153846"/>
    <x v="2"/>
    <x v="7"/>
    <x v="603"/>
    <d v="2014-08-14T09:20:23"/>
  </r>
  <r>
    <n v="604"/>
    <s v="Don't Shoot the Messenger Chick (Canceled)"/>
    <s v="Bad news is our business. We deliver the news you don't want to and soften the blow with custom designed gifts and personalized verse."/>
    <n v="1500"/>
    <n v="0"/>
    <x v="1"/>
    <x v="0"/>
    <s v="USD"/>
    <n v="1409187056"/>
    <n v="1406595056"/>
    <x v="0"/>
    <x v="78"/>
    <x v="1"/>
    <s v="technology/web"/>
    <n v="0"/>
    <n v="0"/>
    <x v="2"/>
    <x v="7"/>
    <x v="604"/>
    <d v="2014-08-27T18:50:56"/>
  </r>
  <r>
    <n v="605"/>
    <s v="Teach Your Parents iPad (Canceled)"/>
    <s v="An iPad support care package for your parents / seniors."/>
    <n v="5000"/>
    <n v="131"/>
    <x v="1"/>
    <x v="0"/>
    <s v="USD"/>
    <n v="1440318908"/>
    <n v="1436430908"/>
    <x v="0"/>
    <x v="22"/>
    <x v="1"/>
    <s v="technology/web"/>
    <n v="2.62"/>
    <n v="16.375"/>
    <x v="2"/>
    <x v="7"/>
    <x v="605"/>
    <d v="2015-08-23T02:35:08"/>
  </r>
  <r>
    <n v="606"/>
    <s v="All in One Cloud Business Management - Extendix Panel"/>
    <s v="No more expensive, difficult and seperated packages for your business management. It's time for an All-in-One solution for your company"/>
    <n v="5000"/>
    <n v="10"/>
    <x v="1"/>
    <x v="9"/>
    <s v="EUR"/>
    <n v="1432479600"/>
    <n v="1428507409"/>
    <x v="0"/>
    <x v="29"/>
    <x v="1"/>
    <s v="technology/web"/>
    <n v="0.2"/>
    <n v="10"/>
    <x v="2"/>
    <x v="7"/>
    <x v="606"/>
    <d v="2015-05-24T09:00:00"/>
  </r>
  <r>
    <n v="607"/>
    <s v="An Online Music Venue Awaits (Canceled)"/>
    <s v="Gritty, upfront reality going the distance hard with a proven track record of insatiable artist. Broadcasted live on the Web."/>
    <n v="250"/>
    <n v="0"/>
    <x v="1"/>
    <x v="0"/>
    <s v="USD"/>
    <n v="1448225336"/>
    <n v="1445629736"/>
    <x v="0"/>
    <x v="78"/>
    <x v="1"/>
    <s v="technology/web"/>
    <n v="0"/>
    <n v="0"/>
    <x v="2"/>
    <x v="7"/>
    <x v="607"/>
    <d v="2015-11-22T14:48:56"/>
  </r>
  <r>
    <n v="608"/>
    <s v="Mise En Abyme Cloud Computers - PC inside a Website"/>
    <s v="A website that hosts virtual desktops. Simply log in and the cloud will enhance the power of your local computer or smart device"/>
    <n v="150000"/>
    <n v="1461"/>
    <x v="1"/>
    <x v="0"/>
    <s v="USD"/>
    <n v="1434405980"/>
    <n v="1431813980"/>
    <x v="0"/>
    <x v="81"/>
    <x v="1"/>
    <s v="technology/web"/>
    <n v="0.97400000000000009"/>
    <n v="292.2"/>
    <x v="2"/>
    <x v="7"/>
    <x v="608"/>
    <d v="2015-06-15T16:06:20"/>
  </r>
  <r>
    <n v="609"/>
    <s v="Swap Anything (Canceled)"/>
    <s v="Can we swap, please? - everybody's said it. I want to create a website that enables anybody to trade their items, without money hassle."/>
    <n v="780"/>
    <n v="5"/>
    <x v="1"/>
    <x v="1"/>
    <s v="GBP"/>
    <n v="1448761744"/>
    <n v="1446166144"/>
    <x v="0"/>
    <x v="29"/>
    <x v="1"/>
    <s v="technology/web"/>
    <n v="0.64102564102564097"/>
    <n v="5"/>
    <x v="2"/>
    <x v="7"/>
    <x v="609"/>
    <d v="2015-11-28T19:49:04"/>
  </r>
  <r>
    <n v="610"/>
    <s v="UniteChrist (Canceled)"/>
    <s v="We are creating a Christian social network to empower, educate, and connect Christians all over the world."/>
    <n v="13803"/>
    <n v="0"/>
    <x v="1"/>
    <x v="0"/>
    <s v="USD"/>
    <n v="1429732586"/>
    <n v="1427140586"/>
    <x v="0"/>
    <x v="78"/>
    <x v="1"/>
    <s v="technology/web"/>
    <n v="0"/>
    <n v="0"/>
    <x v="2"/>
    <x v="7"/>
    <x v="610"/>
    <d v="2015-04-22T13:56:26"/>
  </r>
  <r>
    <n v="611"/>
    <s v="Securivente (Canceled)"/>
    <s v="Finie la peur de vendre ou acheter d'occasion Ã  un inconnu ! Colis ouverts, photographiÃ©s et testÃ©s. Paiements en ligne sÃ©curisÃ©s."/>
    <n v="80000"/>
    <n v="0"/>
    <x v="1"/>
    <x v="6"/>
    <s v="EUR"/>
    <n v="1453210037"/>
    <n v="1448026037"/>
    <x v="0"/>
    <x v="78"/>
    <x v="1"/>
    <s v="technology/web"/>
    <n v="0"/>
    <n v="0"/>
    <x v="2"/>
    <x v="7"/>
    <x v="611"/>
    <d v="2016-01-19T07:27:17"/>
  </r>
  <r>
    <n v="612"/>
    <s v="Web Streaming 2.0 (Canceled)"/>
    <s v="A Fast and Reliable new Web platform to stream videos from Internet"/>
    <n v="10000"/>
    <n v="0"/>
    <x v="1"/>
    <x v="13"/>
    <s v="EUR"/>
    <n v="1472777146"/>
    <n v="1470185146"/>
    <x v="0"/>
    <x v="78"/>
    <x v="1"/>
    <s v="technology/web"/>
    <n v="0"/>
    <n v="0"/>
    <x v="2"/>
    <x v="7"/>
    <x v="612"/>
    <d v="2016-09-01T18:45:46"/>
  </r>
  <r>
    <n v="613"/>
    <s v="storieChild: technology + art = your child's storybook"/>
    <s v="A storybook for your child in 15 minutes, exclusively through Kickstarter (pre-sales, not a donation) starting at $15 for a softcover."/>
    <n v="60000"/>
    <n v="12818"/>
    <x v="1"/>
    <x v="0"/>
    <s v="USD"/>
    <n v="1443675540"/>
    <n v="1441022120"/>
    <x v="0"/>
    <x v="212"/>
    <x v="1"/>
    <s v="technology/web"/>
    <n v="21.363333333333333"/>
    <n v="105.93388429752066"/>
    <x v="2"/>
    <x v="7"/>
    <x v="613"/>
    <d v="2015-09-30T22:59:00"/>
  </r>
  <r>
    <n v="614"/>
    <s v="Lets Reinvent Our Election Process (Canceled)"/>
    <s v="Something is wrong when your choices are between a &quot;giant douche and a turd sandwich.&quot;  So, lets make it better."/>
    <n v="10000"/>
    <n v="0"/>
    <x v="1"/>
    <x v="0"/>
    <s v="USD"/>
    <n v="1466731740"/>
    <n v="1464139740"/>
    <x v="0"/>
    <x v="78"/>
    <x v="1"/>
    <s v="technology/web"/>
    <n v="0"/>
    <n v="0"/>
    <x v="2"/>
    <x v="7"/>
    <x v="614"/>
    <d v="2016-06-23T19:29:00"/>
  </r>
  <r>
    <n v="615"/>
    <s v="PixlDir.com - Simple and fast image hosting. (Canceled)"/>
    <s v="The aim of PixlDir is to deliver the most simple, and fast experience when it comes to uploading images to the web."/>
    <n v="515"/>
    <n v="0"/>
    <x v="1"/>
    <x v="4"/>
    <s v="NZD"/>
    <n v="1443149759"/>
    <n v="1440557759"/>
    <x v="0"/>
    <x v="78"/>
    <x v="1"/>
    <s v="technology/web"/>
    <n v="0"/>
    <n v="0"/>
    <x v="2"/>
    <x v="7"/>
    <x v="615"/>
    <d v="2015-09-24T20:55:59"/>
  </r>
  <r>
    <n v="616"/>
    <s v="S'time Soirees (Canceled)"/>
    <s v="Hormis la similitude envers d'autres rÃ©seaux socials, celui-ci vous permettra d'organiser / participer Ã  des soirÃ©es trÃ¨s facilement !"/>
    <n v="5000"/>
    <n v="0"/>
    <x v="1"/>
    <x v="6"/>
    <s v="EUR"/>
    <n v="1488013307"/>
    <n v="1485421307"/>
    <x v="0"/>
    <x v="78"/>
    <x v="1"/>
    <s v="technology/web"/>
    <n v="0"/>
    <n v="0"/>
    <x v="2"/>
    <x v="7"/>
    <x v="616"/>
    <d v="2017-02-25T03:01:47"/>
  </r>
  <r>
    <n v="617"/>
    <s v="Get Affordable Website with Premium Hosting and Domain"/>
    <s v="At beSpider you can create and publish you websites within minutes. 100s of pre-build templates, free domain, free cloud base hosting."/>
    <n v="2000"/>
    <n v="60"/>
    <x v="1"/>
    <x v="1"/>
    <s v="GBP"/>
    <n v="1431072843"/>
    <n v="1427184843"/>
    <x v="0"/>
    <x v="83"/>
    <x v="1"/>
    <s v="technology/web"/>
    <n v="3"/>
    <n v="20"/>
    <x v="2"/>
    <x v="7"/>
    <x v="617"/>
    <d v="2015-05-08T02:14:03"/>
  </r>
  <r>
    <n v="618"/>
    <s v="Y2Y Tutors (Canceled)"/>
    <s v="With the cost of education seemingly always on the rise, Y2Y aims to ensure that no student will be left behind through peer tutoring."/>
    <n v="400"/>
    <n v="0"/>
    <x v="1"/>
    <x v="0"/>
    <s v="USD"/>
    <n v="1449689203"/>
    <n v="1447097203"/>
    <x v="0"/>
    <x v="78"/>
    <x v="1"/>
    <s v="technology/web"/>
    <n v="0"/>
    <n v="0"/>
    <x v="2"/>
    <x v="7"/>
    <x v="618"/>
    <d v="2015-12-09T13:26:43"/>
  </r>
  <r>
    <n v="619"/>
    <s v="Big Data (Canceled)"/>
    <s v="Big Data Sets for researchers interested in improving the quality of life."/>
    <n v="2500000"/>
    <n v="1"/>
    <x v="1"/>
    <x v="0"/>
    <s v="USD"/>
    <n v="1416933390"/>
    <n v="1411745790"/>
    <x v="0"/>
    <x v="29"/>
    <x v="1"/>
    <s v="technology/web"/>
    <n v="3.9999999999999996E-5"/>
    <n v="1"/>
    <x v="2"/>
    <x v="7"/>
    <x v="619"/>
    <d v="2014-11-25T10:36:30"/>
  </r>
  <r>
    <n v="620"/>
    <s v="iShopGreen.ca - the green product marketplace (Canceled)"/>
    <s v="iShopGreen.ca is an online marketplace that connects consumers and suppliers with green products &amp; services"/>
    <n v="30000"/>
    <n v="300"/>
    <x v="1"/>
    <x v="5"/>
    <s v="CAD"/>
    <n v="1408986738"/>
    <n v="1405098738"/>
    <x v="0"/>
    <x v="29"/>
    <x v="1"/>
    <s v="technology/web"/>
    <n v="1"/>
    <n v="300"/>
    <x v="2"/>
    <x v="7"/>
    <x v="620"/>
    <d v="2014-08-25T11:12:18"/>
  </r>
  <r>
    <n v="621"/>
    <s v="We CAN End Police Violence Against Our Dog's (Canceled)"/>
    <s v="Creating a web portal to train law enforcement departments on how to handle dogs and a directory and profile system for our dog's."/>
    <n v="25000"/>
    <n v="261"/>
    <x v="1"/>
    <x v="0"/>
    <s v="USD"/>
    <n v="1467934937"/>
    <n v="1465342937"/>
    <x v="0"/>
    <x v="83"/>
    <x v="1"/>
    <s v="technology/web"/>
    <n v="1.044"/>
    <n v="87"/>
    <x v="2"/>
    <x v="7"/>
    <x v="621"/>
    <d v="2016-07-07T17:42:17"/>
  </r>
  <r>
    <n v="622"/>
    <s v="The Animal Shelter Network website (Canceled)"/>
    <s v="The Animal Shelter Network is a free website for collaboration and communication between animal shelters, rescues and humane societies."/>
    <n v="6000"/>
    <n v="341"/>
    <x v="1"/>
    <x v="0"/>
    <s v="USD"/>
    <n v="1467398138"/>
    <n v="1465670138"/>
    <x v="0"/>
    <x v="82"/>
    <x v="1"/>
    <s v="technology/web"/>
    <n v="5.6833333333333336"/>
    <n v="37.888888888888886"/>
    <x v="2"/>
    <x v="7"/>
    <x v="622"/>
    <d v="2016-07-01T12:35:38"/>
  </r>
  <r>
    <n v="623"/>
    <s v="WheelWolf - Swap and borrow cars with fellow car lovers."/>
    <s v="WheelWolf is a subscription based service connecting car lovers to provide a safe and secure platform for swapping and borrowing cars."/>
    <n v="75000"/>
    <n v="0"/>
    <x v="1"/>
    <x v="2"/>
    <s v="AUD"/>
    <n v="1432771997"/>
    <n v="1430179997"/>
    <x v="0"/>
    <x v="78"/>
    <x v="1"/>
    <s v="technology/web"/>
    <n v="0"/>
    <n v="0"/>
    <x v="2"/>
    <x v="7"/>
    <x v="623"/>
    <d v="2015-05-27T18:13:17"/>
  </r>
  <r>
    <n v="624"/>
    <s v="NeedSomeLoven.com (Canceled)"/>
    <s v="I am designing a fun, high tech dating website, with over 25 cool features. It is innovate as well as user friendly."/>
    <n v="5000"/>
    <n v="0"/>
    <x v="1"/>
    <x v="0"/>
    <s v="USD"/>
    <n v="1431647041"/>
    <n v="1429055041"/>
    <x v="0"/>
    <x v="78"/>
    <x v="1"/>
    <s v="technology/web"/>
    <n v="0"/>
    <n v="0"/>
    <x v="2"/>
    <x v="7"/>
    <x v="624"/>
    <d v="2015-05-14T17:44:01"/>
  </r>
  <r>
    <n v="625"/>
    <s v="SkyRooms.io Virtual Offices (Canceled)"/>
    <s v="SkyRooms.IO is a social network for business people that actually equips them to do work together. Resume, video conferencing and PM."/>
    <n v="25000"/>
    <n v="0"/>
    <x v="1"/>
    <x v="5"/>
    <s v="CAD"/>
    <n v="1490560177"/>
    <n v="1487971777"/>
    <x v="0"/>
    <x v="78"/>
    <x v="1"/>
    <s v="technology/web"/>
    <n v="0"/>
    <n v="0"/>
    <x v="2"/>
    <x v="7"/>
    <x v="625"/>
    <d v="2017-03-26T14:29:37"/>
  </r>
  <r>
    <n v="626"/>
    <s v="The Story of Life - Writing tomorrow's history today"/>
    <s v="TSOLife is a revolutionary digital platform that allows users to record a personalized legacy to leave behind for future generations."/>
    <n v="25000"/>
    <n v="4345"/>
    <x v="1"/>
    <x v="0"/>
    <s v="USD"/>
    <n v="1439644920"/>
    <n v="1436793939"/>
    <x v="0"/>
    <x v="70"/>
    <x v="1"/>
    <s v="technology/web"/>
    <n v="17.380000000000003"/>
    <n v="111.41025641025641"/>
    <x v="2"/>
    <x v="7"/>
    <x v="626"/>
    <d v="2015-08-15T07:22:00"/>
  </r>
  <r>
    <n v="627"/>
    <s v="Privileged Zone - Premium Social Network (Canceled)"/>
    <s v="Social Network - your new digital social life without ads, monitoring and analyses. Freed from the feeling that every step is followed"/>
    <n v="450000"/>
    <n v="90"/>
    <x v="1"/>
    <x v="11"/>
    <s v="SEK"/>
    <n v="1457996400"/>
    <n v="1452842511"/>
    <x v="0"/>
    <x v="29"/>
    <x v="1"/>
    <s v="technology/web"/>
    <n v="0.02"/>
    <n v="90"/>
    <x v="2"/>
    <x v="7"/>
    <x v="627"/>
    <d v="2016-03-14T17:00:00"/>
  </r>
  <r>
    <n v="628"/>
    <s v="Website for Firearms Education &amp; Sale of Accessories"/>
    <s v="Funding of website design &amp; materials for education about firearms, firearm safety &amp; firearm related apparel"/>
    <n v="5000"/>
    <n v="0"/>
    <x v="1"/>
    <x v="0"/>
    <s v="USD"/>
    <n v="1405269457"/>
    <n v="1402677457"/>
    <x v="0"/>
    <x v="78"/>
    <x v="1"/>
    <s v="technology/web"/>
    <n v="0"/>
    <n v="0"/>
    <x v="2"/>
    <x v="7"/>
    <x v="628"/>
    <d v="2014-07-13T10:37:37"/>
  </r>
  <r>
    <n v="629"/>
    <s v="Smidlink Fun Ids.....search an Id, then message for free!"/>
    <s v="Global Ids you create for yourself, then the world can connect to you via free online msgs (for Reuniting Lost Property, Dating &amp; more)"/>
    <n v="200000"/>
    <n v="350"/>
    <x v="1"/>
    <x v="2"/>
    <s v="AUD"/>
    <n v="1463239108"/>
    <n v="1460647108"/>
    <x v="0"/>
    <x v="83"/>
    <x v="1"/>
    <s v="technology/web"/>
    <n v="0.17500000000000002"/>
    <n v="116.66666666666667"/>
    <x v="2"/>
    <x v="7"/>
    <x v="629"/>
    <d v="2016-05-14T09:18:28"/>
  </r>
  <r>
    <n v="630"/>
    <s v="Ecosteader (Canceled)"/>
    <s v="Land development network for an eco-conscious collective. Community portal features ideas on lean design, green building, urban ecology"/>
    <n v="11999"/>
    <n v="10"/>
    <x v="1"/>
    <x v="0"/>
    <s v="USD"/>
    <n v="1441516200"/>
    <n v="1438959121"/>
    <x v="0"/>
    <x v="29"/>
    <x v="1"/>
    <s v="technology/web"/>
    <n v="8.3340278356529712E-2"/>
    <n v="10"/>
    <x v="2"/>
    <x v="7"/>
    <x v="630"/>
    <d v="2015-09-05T23:10:00"/>
  </r>
  <r>
    <n v="631"/>
    <s v="Brevity: A Powerful Online Publishing Software! (Canceled)"/>
    <s v="A Powerful Multimedia-Rich Software that aims at making online publishing very simple."/>
    <n v="50000"/>
    <n v="690"/>
    <x v="1"/>
    <x v="5"/>
    <s v="CAD"/>
    <n v="1464460329"/>
    <n v="1461954729"/>
    <x v="0"/>
    <x v="82"/>
    <x v="1"/>
    <s v="technology/web"/>
    <n v="1.38"/>
    <n v="76.666666666666671"/>
    <x v="2"/>
    <x v="7"/>
    <x v="631"/>
    <d v="2016-05-28T12:32:09"/>
  </r>
  <r>
    <n v="632"/>
    <s v="UniWherse.com - Bring students future (Canceled)"/>
    <s v="Our goal is to create a system, students can find universities that best match their interests."/>
    <n v="20000"/>
    <n v="0"/>
    <x v="1"/>
    <x v="9"/>
    <s v="EUR"/>
    <n v="1448470165"/>
    <n v="1445874565"/>
    <x v="0"/>
    <x v="78"/>
    <x v="1"/>
    <s v="technology/web"/>
    <n v="0"/>
    <n v="0"/>
    <x v="2"/>
    <x v="7"/>
    <x v="632"/>
    <d v="2015-11-25T10:49:25"/>
  </r>
  <r>
    <n v="633"/>
    <s v="Uivo-fast,secure emergency contact system for your property"/>
    <s v="Uivo lets police and fire department personnel quickly contact you in the event of an emergency involving your property."/>
    <n v="10000"/>
    <n v="1245"/>
    <x v="1"/>
    <x v="0"/>
    <s v="USD"/>
    <n v="1466204400"/>
    <n v="1463469062"/>
    <x v="0"/>
    <x v="20"/>
    <x v="1"/>
    <s v="technology/web"/>
    <n v="12.45"/>
    <n v="49.8"/>
    <x v="2"/>
    <x v="7"/>
    <x v="633"/>
    <d v="2016-06-17T17:00:00"/>
  </r>
  <r>
    <n v="634"/>
    <s v="pitchtograndma (Canceled)"/>
    <s v="We help companies to explain what they do in simple, grandma-would-understand terms."/>
    <n v="5000"/>
    <n v="1"/>
    <x v="1"/>
    <x v="0"/>
    <s v="USD"/>
    <n v="1424989029"/>
    <n v="1422397029"/>
    <x v="0"/>
    <x v="29"/>
    <x v="1"/>
    <s v="technology/web"/>
    <n v="0.02"/>
    <n v="1"/>
    <x v="2"/>
    <x v="7"/>
    <x v="634"/>
    <d v="2015-02-26T16:17:09"/>
  </r>
  <r>
    <n v="635"/>
    <s v="Pleero, A Technology Team Building Website (Canceled)"/>
    <s v="Network used for building technology development teams."/>
    <n v="25000"/>
    <n v="2"/>
    <x v="1"/>
    <x v="0"/>
    <s v="USD"/>
    <n v="1428804762"/>
    <n v="1426212762"/>
    <x v="0"/>
    <x v="29"/>
    <x v="1"/>
    <s v="technology/web"/>
    <n v="8.0000000000000002E-3"/>
    <n v="2"/>
    <x v="2"/>
    <x v="7"/>
    <x v="635"/>
    <d v="2015-04-11T20:12:42"/>
  </r>
  <r>
    <n v="636"/>
    <s v="Keto Advice (Canceled)"/>
    <s v="With no central location for keto knowledge, keto advice will be a community run knowledge base."/>
    <n v="2000"/>
    <n v="4"/>
    <x v="1"/>
    <x v="1"/>
    <s v="GBP"/>
    <n v="1433587620"/>
    <n v="1430996150"/>
    <x v="0"/>
    <x v="29"/>
    <x v="1"/>
    <s v="technology/web"/>
    <n v="0.2"/>
    <n v="4"/>
    <x v="2"/>
    <x v="7"/>
    <x v="636"/>
    <d v="2015-06-06T04: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x v="78"/>
    <x v="1"/>
    <s v="technology/web"/>
    <n v="0"/>
    <n v="0"/>
    <x v="2"/>
    <x v="7"/>
    <x v="637"/>
    <d v="2017-02-25T17:04:00"/>
  </r>
  <r>
    <n v="638"/>
    <s v="W (Canceled)"/>
    <s v="O0"/>
    <n v="200000"/>
    <n v="18"/>
    <x v="1"/>
    <x v="12"/>
    <s v="EUR"/>
    <n v="1490447662"/>
    <n v="1485267262"/>
    <x v="0"/>
    <x v="79"/>
    <x v="1"/>
    <s v="technology/web"/>
    <n v="9.0000000000000011E-3"/>
    <n v="3"/>
    <x v="2"/>
    <x v="7"/>
    <x v="638"/>
    <d v="2017-03-25T07:14:22"/>
  </r>
  <r>
    <n v="639"/>
    <s v="Kids Educational Social Media Site (Canceled)"/>
    <s v="Development of a Safe and Educational Social Media site for kids."/>
    <n v="1000000"/>
    <n v="1"/>
    <x v="1"/>
    <x v="0"/>
    <s v="USD"/>
    <n v="1413208795"/>
    <n v="1408024795"/>
    <x v="0"/>
    <x v="29"/>
    <x v="1"/>
    <s v="technology/web"/>
    <n v="9.9999999999999991E-5"/>
    <n v="1"/>
    <x v="2"/>
    <x v="7"/>
    <x v="639"/>
    <d v="2014-10-13T07:59:55"/>
  </r>
  <r>
    <n v="640"/>
    <s v="Carbon mini bikes / race / MTB / FAT ~ Carbon tow placement"/>
    <s v="Mountain, fat and race bikes made from high grade aero carbon fibers by tow placement and tow folding technology (no fibres cutting)."/>
    <n v="70"/>
    <n v="101"/>
    <x v="0"/>
    <x v="6"/>
    <s v="EUR"/>
    <n v="1480028400"/>
    <n v="1478685915"/>
    <x v="0"/>
    <x v="84"/>
    <x v="0"/>
    <s v="technology/wearables"/>
    <n v="144.28571428571428"/>
    <n v="50.5"/>
    <x v="2"/>
    <x v="8"/>
    <x v="640"/>
    <d v="2016-11-24T17:00:00"/>
  </r>
  <r>
    <n v="641"/>
    <s v="Help fund research of dual action compression breast pump"/>
    <s v="Innovative new compression-based breast pump gives mothers unprecedented freedom, enabling efficient and discreet pumping"/>
    <n v="40000"/>
    <n v="47665"/>
    <x v="0"/>
    <x v="0"/>
    <s v="USD"/>
    <n v="1439473248"/>
    <n v="1436881248"/>
    <x v="0"/>
    <x v="213"/>
    <x v="0"/>
    <s v="technology/wearables"/>
    <n v="119.16249999999999"/>
    <n v="151.31746031746033"/>
    <x v="2"/>
    <x v="8"/>
    <x v="641"/>
    <d v="2015-08-13T07:40:48"/>
  </r>
  <r>
    <n v="642"/>
    <s v="Gauss - Redefining Eye Protection for the Digital Age"/>
    <s v="Gauss glasses protect your eyes in front of screens and outside with self-tinting lenses and a new, proprietary coating technology."/>
    <n v="20000"/>
    <n v="292097"/>
    <x v="0"/>
    <x v="12"/>
    <s v="EUR"/>
    <n v="1439998674"/>
    <n v="1436888274"/>
    <x v="0"/>
    <x v="214"/>
    <x v="0"/>
    <s v="technology/wearables"/>
    <n v="1460.4850000000001"/>
    <n v="134.3592456301748"/>
    <x v="2"/>
    <x v="8"/>
    <x v="642"/>
    <d v="2015-08-19T09:37:54"/>
  </r>
  <r>
    <n v="643"/>
    <s v="Phone Silks - The best way to carry your smart phone!"/>
    <s v="Stylish new phone carrier allows instant access to your smart phone while freeing up your hands."/>
    <n v="25000"/>
    <n v="26452"/>
    <x v="0"/>
    <x v="0"/>
    <s v="USD"/>
    <n v="1433085875"/>
    <n v="1428333875"/>
    <x v="0"/>
    <x v="215"/>
    <x v="0"/>
    <s v="technology/wearables"/>
    <n v="105.80799999999999"/>
    <n v="174.02631578947367"/>
    <x v="2"/>
    <x v="8"/>
    <x v="643"/>
    <d v="2015-05-31T09:24:35"/>
  </r>
  <r>
    <n v="644"/>
    <s v="Sofft: Blocks Stains &amp; Softens Clothes!"/>
    <s v="Sofft...it's Soft with an Off! A stain-blocking fabric softener that simplifies your laundry and helps the environment at the same time"/>
    <n v="25000"/>
    <n v="75029.48"/>
    <x v="0"/>
    <x v="0"/>
    <s v="USD"/>
    <n v="1414544400"/>
    <n v="1410883139"/>
    <x v="0"/>
    <x v="216"/>
    <x v="0"/>
    <s v="technology/wearables"/>
    <n v="300.11791999999997"/>
    <n v="73.486268364348675"/>
    <x v="2"/>
    <x v="8"/>
    <x v="644"/>
    <d v="2014-10-28T19:00:00"/>
  </r>
  <r>
    <n v="645"/>
    <s v="Carbon Fiber Collar Stays"/>
    <s v="Ever wanted to own something made out of carbon fiber? Now you can!"/>
    <n v="2000"/>
    <n v="5574"/>
    <x v="0"/>
    <x v="0"/>
    <s v="USD"/>
    <n v="1470962274"/>
    <n v="1468370274"/>
    <x v="0"/>
    <x v="186"/>
    <x v="0"/>
    <s v="technology/wearables"/>
    <n v="278.7"/>
    <n v="23.518987341772153"/>
    <x v="2"/>
    <x v="8"/>
    <x v="645"/>
    <d v="2016-08-11T18:37:54"/>
  </r>
  <r>
    <n v="646"/>
    <s v="Body Armor - The Super Female Police Officer of the Future!!"/>
    <s v="Small town police forces don't always have the resources to provide for the unique needs of female officers and their body armor."/>
    <n v="800"/>
    <n v="1055.01"/>
    <x v="0"/>
    <x v="0"/>
    <s v="USD"/>
    <n v="1407788867"/>
    <n v="1405196867"/>
    <x v="0"/>
    <x v="74"/>
    <x v="0"/>
    <s v="technology/wearables"/>
    <n v="131.87625"/>
    <n v="39.074444444444445"/>
    <x v="2"/>
    <x v="8"/>
    <x v="646"/>
    <d v="2014-08-11T14:27:47"/>
  </r>
  <r>
    <n v="647"/>
    <s v="Silver anti-radiation underwear. Keep body cool in summer"/>
    <s v="Wengash Silver underwear: 100% pure silver. Block cell phone, wifi and microwave radiation, protect your reproductive organs and sperm"/>
    <n v="2000"/>
    <n v="2141"/>
    <x v="0"/>
    <x v="5"/>
    <s v="CAD"/>
    <n v="1458235549"/>
    <n v="1455647149"/>
    <x v="0"/>
    <x v="57"/>
    <x v="0"/>
    <s v="technology/wearables"/>
    <n v="107.05"/>
    <n v="125.94117647058823"/>
    <x v="2"/>
    <x v="8"/>
    <x v="647"/>
    <d v="2016-03-17T11:25:49"/>
  </r>
  <r>
    <n v="648"/>
    <s v="Audio Jacket"/>
    <s v="Get ready for the next product that you canâ€™t live without"/>
    <n v="35000"/>
    <n v="44388"/>
    <x v="0"/>
    <x v="0"/>
    <s v="USD"/>
    <n v="1413304708"/>
    <n v="1410280708"/>
    <x v="0"/>
    <x v="74"/>
    <x v="0"/>
    <s v="technology/wearables"/>
    <n v="126.82285714285715"/>
    <n v="1644"/>
    <x v="2"/>
    <x v="8"/>
    <x v="648"/>
    <d v="2014-10-14T10:38:28"/>
  </r>
  <r>
    <n v="649"/>
    <s v="VIVO Solar Bag"/>
    <s v="A backpack with a built in solar panel to charge any USB device. Includes removable battery pack, USB cable, and 7 different adapters!"/>
    <n v="2500"/>
    <n v="3499"/>
    <x v="0"/>
    <x v="0"/>
    <s v="USD"/>
    <n v="1410904413"/>
    <n v="1409090013"/>
    <x v="0"/>
    <x v="141"/>
    <x v="0"/>
    <s v="technology/wearables"/>
    <n v="139.96"/>
    <n v="42.670731707317074"/>
    <x v="2"/>
    <x v="8"/>
    <x v="649"/>
    <d v="2014-09-16T15:53:33"/>
  </r>
  <r>
    <n v="650"/>
    <s v="Jake Lazarow's Eagle Project"/>
    <s v="This project is designed to obtain flash drive bracelets with a child's information on it for parents to wear in case of emergencies"/>
    <n v="1500"/>
    <n v="1686"/>
    <x v="0"/>
    <x v="0"/>
    <s v="USD"/>
    <n v="1418953984"/>
    <n v="1413766384"/>
    <x v="0"/>
    <x v="53"/>
    <x v="0"/>
    <s v="technology/wearables"/>
    <n v="112.4"/>
    <n v="35.125"/>
    <x v="2"/>
    <x v="8"/>
    <x v="650"/>
    <d v="2014-12-18T19:53:04"/>
  </r>
  <r>
    <n v="651"/>
    <s v="Pacha's Pajamas: Award-Winning Healthy Kids Entertainment!"/>
    <s v="Pacha's Pajamas is an epic story told through books, music, videos and now augmented PJs that's uplifting kids everywhere!"/>
    <n v="25000"/>
    <n v="25132"/>
    <x v="0"/>
    <x v="0"/>
    <s v="USD"/>
    <n v="1418430311"/>
    <n v="1415838311"/>
    <x v="0"/>
    <x v="217"/>
    <x v="0"/>
    <s v="technology/wearables"/>
    <n v="100.52799999999999"/>
    <n v="239.35238095238094"/>
    <x v="2"/>
    <x v="8"/>
    <x v="651"/>
    <d v="2014-12-12T18:25:11"/>
  </r>
  <r>
    <n v="652"/>
    <s v="The Zossom Phone Case"/>
    <s v="Zossom is a smart phone case with a strap. Forget the days of shattered screens and scratches. The Zossom case keeps your phone safe."/>
    <n v="3000"/>
    <n v="3014"/>
    <x v="0"/>
    <x v="0"/>
    <s v="USD"/>
    <n v="1480613650"/>
    <n v="1478018050"/>
    <x v="0"/>
    <x v="33"/>
    <x v="0"/>
    <s v="technology/wearables"/>
    <n v="100.46666666666665"/>
    <n v="107.64285714285714"/>
    <x v="2"/>
    <x v="8"/>
    <x v="652"/>
    <d v="2016-12-01T11:34:10"/>
  </r>
  <r>
    <n v="653"/>
    <s v="Wearsafe: Wearable technology on a mission to save lives"/>
    <s v="Wearsafe: connect with the press of a wearable button, keeping you safer wherever you are and more secure in whatever youâ€™re doing."/>
    <n v="75000"/>
    <n v="106084.5"/>
    <x v="0"/>
    <x v="0"/>
    <s v="USD"/>
    <n v="1440082240"/>
    <n v="1436885440"/>
    <x v="0"/>
    <x v="218"/>
    <x v="0"/>
    <s v="technology/wearables"/>
    <n v="141.446"/>
    <n v="95.830623306233065"/>
    <x v="2"/>
    <x v="8"/>
    <x v="653"/>
    <d v="2015-08-20T08:50:40"/>
  </r>
  <r>
    <n v="654"/>
    <s v="TRASENSE MOVEMENT: The Smartest Daily Tracker for Under $30"/>
    <s v="The MOVEMENT delivers the same tracking functions as the industry leaders at a fraction of the cost. SUPPORT our Project Today."/>
    <n v="12000"/>
    <n v="32075"/>
    <x v="0"/>
    <x v="0"/>
    <s v="USD"/>
    <n v="1436396313"/>
    <n v="1433804313"/>
    <x v="0"/>
    <x v="219"/>
    <x v="0"/>
    <s v="technology/wearables"/>
    <n v="267.29166666666669"/>
    <n v="31.663376110562684"/>
    <x v="2"/>
    <x v="8"/>
    <x v="654"/>
    <d v="2015-07-08T16:58:33"/>
  </r>
  <r>
    <n v="655"/>
    <s v="Spark: The Watch That Keeps You Awake"/>
    <s v="Meet Spark: The friendly companion that helps you stay awake during the day. Re-released with new features!"/>
    <n v="8000"/>
    <n v="11751"/>
    <x v="0"/>
    <x v="0"/>
    <s v="USD"/>
    <n v="1426197512"/>
    <n v="1423609112"/>
    <x v="0"/>
    <x v="220"/>
    <x v="0"/>
    <s v="technology/wearables"/>
    <n v="146.88749999999999"/>
    <n v="42.886861313868614"/>
    <x v="2"/>
    <x v="8"/>
    <x v="655"/>
    <d v="2015-03-12T15:58:32"/>
  </r>
  <r>
    <n v="656"/>
    <s v="Motion Control Camera Camcorder HD Bluetooth Smart Glasses"/>
    <s v="Innovative smart glasses allow you recording videos, taking pictures and connecting to your phone with smart defined gestures."/>
    <n v="5000"/>
    <n v="10678"/>
    <x v="0"/>
    <x v="0"/>
    <s v="USD"/>
    <n v="1460917119"/>
    <n v="1455736719"/>
    <x v="0"/>
    <x v="45"/>
    <x v="0"/>
    <s v="technology/wearables"/>
    <n v="213.56"/>
    <n v="122.73563218390805"/>
    <x v="2"/>
    <x v="8"/>
    <x v="656"/>
    <d v="2016-04-17T12: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x v="221"/>
    <x v="0"/>
    <s v="technology/wearables"/>
    <n v="125.69999999999999"/>
    <n v="190.45454545454547"/>
    <x v="2"/>
    <x v="8"/>
    <x v="657"/>
    <d v="2015-12-23T14: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x v="222"/>
    <x v="0"/>
    <s v="technology/wearables"/>
    <n v="104.46206037108834"/>
    <n v="109.33695652173913"/>
    <x v="2"/>
    <x v="8"/>
    <x v="658"/>
    <d v="2015-07-26T12:00:00"/>
  </r>
  <r>
    <n v="659"/>
    <s v="Lulu Watch Designs - Apple Watch"/>
    <s v="Sync up your lifestyle"/>
    <n v="3000"/>
    <n v="3017"/>
    <x v="0"/>
    <x v="0"/>
    <s v="USD"/>
    <n v="1440339295"/>
    <n v="1437747295"/>
    <x v="0"/>
    <x v="64"/>
    <x v="0"/>
    <s v="technology/wearables"/>
    <n v="100.56666666666668"/>
    <n v="143.66666666666666"/>
    <x v="2"/>
    <x v="8"/>
    <x v="659"/>
    <d v="2015-08-23T08:14:55"/>
  </r>
  <r>
    <n v="660"/>
    <s v="ProfileMyRun:  Run the Right Way, Run the Natural Way"/>
    <s v="A revolutionary way to bring running science to everyday people and help runners of all levels achieve a more natural and enjoyable run"/>
    <n v="50000"/>
    <n v="1529"/>
    <x v="2"/>
    <x v="0"/>
    <s v="USD"/>
    <n v="1415558879"/>
    <n v="1412963279"/>
    <x v="0"/>
    <x v="59"/>
    <x v="1"/>
    <s v="technology/wearables"/>
    <n v="3.0579999999999998"/>
    <n v="84.944444444444443"/>
    <x v="2"/>
    <x v="8"/>
    <x v="660"/>
    <d v="2014-11-09T12:47:59"/>
  </r>
  <r>
    <n v="661"/>
    <s v="AirString"/>
    <s v="AirString keeps your AirPods from getting lost by keeping the pair together with a  durable and premium quality string."/>
    <n v="10000"/>
    <n v="95"/>
    <x v="2"/>
    <x v="0"/>
    <s v="USD"/>
    <n v="1477236559"/>
    <n v="1474644559"/>
    <x v="0"/>
    <x v="82"/>
    <x v="1"/>
    <s v="technology/wearables"/>
    <n v="0.95"/>
    <n v="10.555555555555555"/>
    <x v="2"/>
    <x v="8"/>
    <x v="661"/>
    <d v="2016-10-23T09:29:19"/>
  </r>
  <r>
    <n v="662"/>
    <s v="LW - the cool luminescent band with a watch"/>
    <s v="A stylish, durable safety light band on your wrist or ankle holds a watch or another modular accessory."/>
    <n v="39000"/>
    <n v="156"/>
    <x v="2"/>
    <x v="0"/>
    <s v="USD"/>
    <n v="1421404247"/>
    <n v="1418812247"/>
    <x v="0"/>
    <x v="80"/>
    <x v="1"/>
    <s v="technology/wearables"/>
    <n v="0.4"/>
    <n v="39"/>
    <x v="2"/>
    <x v="8"/>
    <x v="662"/>
    <d v="2015-01-16T04:30:47"/>
  </r>
  <r>
    <n v="663"/>
    <s v="MouseFighter invisible AIR mouse"/>
    <s v="Imagine a mouse that automatically moves your pointer to where your head is facing. Its an air mouse hidden inside a standard headset."/>
    <n v="200000"/>
    <n v="700"/>
    <x v="2"/>
    <x v="8"/>
    <s v="DKK"/>
    <n v="1437250456"/>
    <n v="1434658456"/>
    <x v="0"/>
    <x v="63"/>
    <x v="1"/>
    <s v="technology/wearables"/>
    <n v="0.35000000000000003"/>
    <n v="100"/>
    <x v="2"/>
    <x v="8"/>
    <x v="663"/>
    <d v="2015-07-18T14:14:16"/>
  </r>
  <r>
    <n v="664"/>
    <s v="Oregon Babyâ„¢ Diapers"/>
    <s v="Save Oregon Babyâ„¢ Diapers, a handmade business, run by awesome moms in Southern Oregon, from permanently closing!"/>
    <n v="12000"/>
    <n v="904"/>
    <x v="2"/>
    <x v="0"/>
    <s v="USD"/>
    <n v="1428940775"/>
    <n v="1426348775"/>
    <x v="0"/>
    <x v="60"/>
    <x v="1"/>
    <s v="technology/wearables"/>
    <n v="7.5333333333333332"/>
    <n v="31.172413793103448"/>
    <x v="2"/>
    <x v="8"/>
    <x v="664"/>
    <d v="2015-04-13T09:59:35"/>
  </r>
  <r>
    <n v="665"/>
    <s v="CulBox , Open Source Wearable Smart Watch for Arduino"/>
    <s v="Culbox is an Open Source Wrist Watch for Arduino with built in Bluetooth and bunch of Hi-Tech sensors and tons of features for Makers"/>
    <n v="10000"/>
    <n v="1864"/>
    <x v="2"/>
    <x v="0"/>
    <s v="USD"/>
    <n v="1484327061"/>
    <n v="1479143061"/>
    <x v="0"/>
    <x v="8"/>
    <x v="1"/>
    <s v="technology/wearables"/>
    <n v="18.64"/>
    <n v="155.33333333333334"/>
    <x v="2"/>
    <x v="8"/>
    <x v="665"/>
    <d v="2017-01-13T11:04:21"/>
  </r>
  <r>
    <n v="666"/>
    <s v="Ducky Diapers"/>
    <s v="Have you ever dreamed of having a pet duckling, but concerned about all the pooping, here is a a solution to help solve that issue."/>
    <n v="200000"/>
    <n v="8"/>
    <x v="2"/>
    <x v="0"/>
    <s v="USD"/>
    <n v="1408305498"/>
    <n v="1405713498"/>
    <x v="0"/>
    <x v="80"/>
    <x v="1"/>
    <s v="technology/wearables"/>
    <n v="4.0000000000000001E-3"/>
    <n v="2"/>
    <x v="2"/>
    <x v="8"/>
    <x v="666"/>
    <d v="2014-08-17T13:58:18"/>
  </r>
  <r>
    <n v="667"/>
    <s v="Ubivade - Vibrating navigation belt"/>
    <s v="The first navigation system, usable by each means of transport, that will take you wherever you want without thinking about the route."/>
    <n v="50000"/>
    <n v="5010"/>
    <x v="2"/>
    <x v="13"/>
    <s v="EUR"/>
    <n v="1477731463"/>
    <n v="1474275463"/>
    <x v="0"/>
    <x v="33"/>
    <x v="1"/>
    <s v="technology/wearables"/>
    <n v="10.02"/>
    <n v="178.92857142857142"/>
    <x v="2"/>
    <x v="8"/>
    <x v="667"/>
    <d v="2016-10-29T02:57:43"/>
  </r>
  <r>
    <n v="668"/>
    <s v="Iplace itâ„¢ : The Phone Holding RFID Blocking Card Holder"/>
    <s v="A card holding companion to your phone that acts as a placing device for all your devices.  Grips to any material too."/>
    <n v="15000"/>
    <n v="684"/>
    <x v="2"/>
    <x v="0"/>
    <s v="USD"/>
    <n v="1431374222"/>
    <n v="1427486222"/>
    <x v="0"/>
    <x v="20"/>
    <x v="1"/>
    <s v="technology/wearables"/>
    <n v="4.5600000000000005"/>
    <n v="27.36"/>
    <x v="2"/>
    <x v="8"/>
    <x v="668"/>
    <d v="2015-05-11T13:57:02"/>
  </r>
  <r>
    <n v="669"/>
    <s v="Christian DiLusso Watches"/>
    <s v="Beautiful automatic watches, made for every moment._x000a_Sports, business, casual.....it fits every moment of your life."/>
    <n v="200000"/>
    <n v="43015"/>
    <x v="2"/>
    <x v="11"/>
    <s v="SEK"/>
    <n v="1467817258"/>
    <n v="1465225258"/>
    <x v="0"/>
    <x v="33"/>
    <x v="1"/>
    <s v="technology/wearables"/>
    <n v="21.5075"/>
    <n v="1536.25"/>
    <x v="2"/>
    <x v="8"/>
    <x v="669"/>
    <d v="2016-07-06T09: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x v="223"/>
    <x v="1"/>
    <s v="technology/wearables"/>
    <n v="29.276666666666667"/>
    <n v="84.99677419354839"/>
    <x v="2"/>
    <x v="8"/>
    <x v="670"/>
    <d v="2016-06-19T02:10:00"/>
  </r>
  <r>
    <n v="671"/>
    <s v="SmoothEye - Accurately Test Your Alertness and Focus Level"/>
    <s v="SmoothEye tracks eye movements to accurately measure alertness and focus level, allowing you to easily and reliably test your brain."/>
    <n v="30000"/>
    <n v="11828"/>
    <x v="2"/>
    <x v="0"/>
    <s v="USD"/>
    <n v="1421208000"/>
    <n v="1418315852"/>
    <x v="0"/>
    <x v="41"/>
    <x v="1"/>
    <s v="technology/wearables"/>
    <n v="39.426666666666662"/>
    <n v="788.5333333333333"/>
    <x v="2"/>
    <x v="8"/>
    <x v="671"/>
    <d v="2015-01-13T22:00:00"/>
  </r>
  <r>
    <n v="672"/>
    <s v="youWare  |  A digital ID for the real world"/>
    <s v="Fashion accessories used to instantly link with people you meet and exchange contact info, money, documents, media and so much more."/>
    <n v="50000"/>
    <n v="10814"/>
    <x v="2"/>
    <x v="0"/>
    <s v="USD"/>
    <n v="1420088340"/>
    <n v="1417410964"/>
    <x v="0"/>
    <x v="224"/>
    <x v="1"/>
    <s v="technology/wearables"/>
    <n v="21.628"/>
    <n v="50.29767441860465"/>
    <x v="2"/>
    <x v="8"/>
    <x v="672"/>
    <d v="2014-12-31T22:59:00"/>
  </r>
  <r>
    <n v="673"/>
    <s v="HORIZON: LIFE ENHANCED GLASSWARE"/>
    <s v="Will assist the deaf to have better communication and safety through the use of LCD glassware with audio &amp; sensory components."/>
    <n v="100000"/>
    <n v="205"/>
    <x v="2"/>
    <x v="0"/>
    <s v="USD"/>
    <n v="1409602217"/>
    <n v="1405714217"/>
    <x v="0"/>
    <x v="83"/>
    <x v="1"/>
    <s v="technology/wearables"/>
    <n v="0.20500000000000002"/>
    <n v="68.333333333333329"/>
    <x v="2"/>
    <x v="8"/>
    <x v="673"/>
    <d v="2014-09-01T14:10:17"/>
  </r>
  <r>
    <n v="674"/>
    <s v="Something To Wear For Hearing Sounds By Feeling Vibrations"/>
    <s v="Listen to sounds by feeling an array of vibrational patterns against your body."/>
    <n v="50000"/>
    <n v="15"/>
    <x v="2"/>
    <x v="0"/>
    <s v="USD"/>
    <n v="1407811627"/>
    <n v="1402627627"/>
    <x v="0"/>
    <x v="84"/>
    <x v="1"/>
    <s v="technology/wearables"/>
    <n v="0.03"/>
    <n v="7.5"/>
    <x v="2"/>
    <x v="8"/>
    <x v="674"/>
    <d v="2014-08-11T20:47:07"/>
  </r>
  <r>
    <n v="675"/>
    <s v="How to Make Innovative Apple Watch Apps with WatchKit"/>
    <s v="24+ hour online class in WatchKit development from an expert iOS developer and instructor via unconventional, innovative projects."/>
    <n v="6000"/>
    <n v="891"/>
    <x v="2"/>
    <x v="0"/>
    <s v="USD"/>
    <n v="1420095540"/>
    <n v="1417558804"/>
    <x v="0"/>
    <x v="55"/>
    <x v="1"/>
    <s v="technology/wearables"/>
    <n v="14.85"/>
    <n v="34.269230769230766"/>
    <x v="2"/>
    <x v="8"/>
    <x v="675"/>
    <d v="2015-01-01T00: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x v="54"/>
    <x v="1"/>
    <s v="technology/wearables"/>
    <n v="1.4710000000000001"/>
    <n v="61.291666666666664"/>
    <x v="2"/>
    <x v="8"/>
    <x v="676"/>
    <d v="2015-02-07T12:26:21"/>
  </r>
  <r>
    <n v="677"/>
    <s v="World's first Heated Jacket managed by Smartphone"/>
    <s v="Sinapsi is the first heated jacket designed in Italy._x000a_Now you can manage your jacket by smartphone. Power bank 5/x Charger included."/>
    <n v="50000"/>
    <n v="12792"/>
    <x v="2"/>
    <x v="13"/>
    <s v="EUR"/>
    <n v="1467106895"/>
    <n v="1463218895"/>
    <x v="0"/>
    <x v="93"/>
    <x v="1"/>
    <s v="technology/wearables"/>
    <n v="25.584"/>
    <n v="133.25"/>
    <x v="2"/>
    <x v="8"/>
    <x v="677"/>
    <d v="2016-06-28T03:41:35"/>
  </r>
  <r>
    <n v="678"/>
    <s v="World's Smallest Mp3 Player Earpiece Bible - Ohura Project"/>
    <s v="For the isolated rice farmer. For the 14-hour taxi driver. This tiny MP3 player has the entire New Testament Bible... in their language"/>
    <n v="29000"/>
    <n v="1108"/>
    <x v="2"/>
    <x v="0"/>
    <s v="USD"/>
    <n v="1463821338"/>
    <n v="1461229338"/>
    <x v="0"/>
    <x v="57"/>
    <x v="1"/>
    <s v="technology/wearables"/>
    <n v="3.8206896551724134"/>
    <n v="65.17647058823529"/>
    <x v="2"/>
    <x v="8"/>
    <x v="678"/>
    <d v="2016-05-21T03:02:18"/>
  </r>
  <r>
    <n v="679"/>
    <s v="Monolith Posture Coach"/>
    <s v="World's first bio-feedback posture device for your entire back. Trains back, neck, thoracic &amp; ab segments by using only 30 min/day."/>
    <n v="57000"/>
    <n v="8827"/>
    <x v="2"/>
    <x v="0"/>
    <s v="USD"/>
    <n v="1472920909"/>
    <n v="1467736909"/>
    <x v="0"/>
    <x v="225"/>
    <x v="1"/>
    <s v="technology/wearables"/>
    <n v="15.485964912280703"/>
    <n v="93.90425531914893"/>
    <x v="2"/>
    <x v="8"/>
    <x v="679"/>
    <d v="2016-09-03T10: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x v="135"/>
    <x v="1"/>
    <s v="technology/wearables"/>
    <n v="25.912000000000003"/>
    <n v="150.65116279069767"/>
    <x v="2"/>
    <x v="8"/>
    <x v="680"/>
    <d v="2014-09-17T06:02:11"/>
  </r>
  <r>
    <n v="681"/>
    <s v="D-Pro Athletic Headband with Carbon Fiber"/>
    <s v="The D-Pro is a lightweight, moisture-wicking headband with a padded carbon fiber insert that reduces the risk of head injury in sports."/>
    <n v="2500"/>
    <n v="1"/>
    <x v="2"/>
    <x v="0"/>
    <s v="USD"/>
    <n v="1477509604"/>
    <n v="1474917604"/>
    <x v="0"/>
    <x v="29"/>
    <x v="1"/>
    <s v="technology/wearables"/>
    <n v="0.04"/>
    <n v="1"/>
    <x v="2"/>
    <x v="8"/>
    <x v="681"/>
    <d v="2016-10-26T13:20:04"/>
  </r>
  <r>
    <n v="682"/>
    <s v="Deception Belt"/>
    <s v="The Deception Belt is an innovative belt with app capability, designed to assist any user gain control over their appetite."/>
    <n v="50000"/>
    <n v="53"/>
    <x v="2"/>
    <x v="0"/>
    <s v="USD"/>
    <n v="1489512122"/>
    <n v="1486923722"/>
    <x v="0"/>
    <x v="80"/>
    <x v="1"/>
    <s v="technology/wearables"/>
    <n v="0.106"/>
    <n v="13.25"/>
    <x v="2"/>
    <x v="8"/>
    <x v="682"/>
    <d v="2017-03-14T11:22:02"/>
  </r>
  <r>
    <n v="683"/>
    <s v="Mist Buddy Hydration/Misting Backpack"/>
    <s v="Mist Buddy is a remote controlled misting system, powered by a rechargeable battery with misting/sipping tip for complete coolness."/>
    <n v="35000"/>
    <n v="298"/>
    <x v="2"/>
    <x v="0"/>
    <s v="USD"/>
    <n v="1477949764"/>
    <n v="1474493764"/>
    <x v="0"/>
    <x v="83"/>
    <x v="1"/>
    <s v="technology/wearables"/>
    <n v="0.85142857142857142"/>
    <n v="99.333333333333329"/>
    <x v="2"/>
    <x v="8"/>
    <x v="683"/>
    <d v="2016-10-31T15:36:04"/>
  </r>
  <r>
    <n v="684"/>
    <s v="Arcus Motion Analyzer | The Versatile Smart Ring"/>
    <s v="Arcus gives your fingers super powers."/>
    <n v="320000"/>
    <n v="23948"/>
    <x v="2"/>
    <x v="0"/>
    <s v="USD"/>
    <n v="1406257200"/>
    <n v="1403176891"/>
    <x v="0"/>
    <x v="125"/>
    <x v="1"/>
    <s v="technology/wearables"/>
    <n v="7.4837500000000006"/>
    <n v="177.39259259259259"/>
    <x v="2"/>
    <x v="8"/>
    <x v="684"/>
    <d v="2014-07-24T21:00:00"/>
  </r>
  <r>
    <n v="685"/>
    <s v="Nomadica All purpose backpack with battery"/>
    <s v="PowerPack is an efficient and affordable backpack with a lithium-ion charger for all electronic devices offering charges on the go!"/>
    <n v="2000"/>
    <n v="553"/>
    <x v="2"/>
    <x v="0"/>
    <s v="USD"/>
    <n v="1421095672"/>
    <n v="1417207672"/>
    <x v="0"/>
    <x v="73"/>
    <x v="1"/>
    <s v="technology/wearables"/>
    <n v="27.650000000000002"/>
    <n v="55.3"/>
    <x v="2"/>
    <x v="8"/>
    <x v="685"/>
    <d v="2015-01-12T14:47:52"/>
  </r>
  <r>
    <n v="686"/>
    <s v="Vivi di Cuore - Heart Rate Watch"/>
    <s v="La tua giornata sportiva monitorata nel tuo polso??!!!_x000a_Rendiamolo possibile... VIVI DI CUORE --- All MADE in ITALY"/>
    <n v="500000"/>
    <n v="0"/>
    <x v="2"/>
    <x v="13"/>
    <s v="EUR"/>
    <n v="1438618170"/>
    <n v="1436026170"/>
    <x v="0"/>
    <x v="78"/>
    <x v="1"/>
    <s v="technology/wearables"/>
    <n v="0"/>
    <n v="0"/>
    <x v="2"/>
    <x v="8"/>
    <x v="686"/>
    <d v="2015-08-03T10:09:30"/>
  </r>
  <r>
    <n v="687"/>
    <s v="Power Go: Cargador Solar para Dispositivos MÃ³viles"/>
    <s v="Power Go es una linea de cargadores solares para dispositivos mÃ³viles, amigables con el medio ambiente y de bajo costo."/>
    <n v="100000"/>
    <n v="3550"/>
    <x v="2"/>
    <x v="14"/>
    <s v="MXN"/>
    <n v="1486317653"/>
    <n v="1481133653"/>
    <x v="0"/>
    <x v="79"/>
    <x v="1"/>
    <s v="technology/wearables"/>
    <n v="3.55"/>
    <n v="591.66666666666663"/>
    <x v="2"/>
    <x v="8"/>
    <x v="687"/>
    <d v="2017-02-05T12:00:53"/>
  </r>
  <r>
    <n v="688"/>
    <s v="The Most Advanced Dress Shirt- EVER!!"/>
    <s v="Removable collars and cuffs along with hidden underarm designs that prevent embarrassing and stubborn stains. What does YOUR shirt do?"/>
    <n v="20000"/>
    <n v="14598"/>
    <x v="2"/>
    <x v="0"/>
    <s v="USD"/>
    <n v="1444876253"/>
    <n v="1442284253"/>
    <x v="0"/>
    <x v="17"/>
    <x v="1"/>
    <s v="technology/wearables"/>
    <n v="72.989999999999995"/>
    <n v="405.5"/>
    <x v="2"/>
    <x v="8"/>
    <x v="688"/>
    <d v="2015-10-14T20: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x v="226"/>
    <x v="1"/>
    <s v="technology/wearables"/>
    <n v="57.648750000000007"/>
    <n v="343.14732142857144"/>
    <x v="2"/>
    <x v="8"/>
    <x v="689"/>
    <d v="2016-12-07T22:59:00"/>
  </r>
  <r>
    <n v="690"/>
    <s v="BLOXSHIELD"/>
    <s v="A radiation shield for your fitness tracker, smartwatch or other wearable smart device"/>
    <n v="20000"/>
    <n v="2468"/>
    <x v="2"/>
    <x v="0"/>
    <s v="USD"/>
    <n v="1473400800"/>
    <n v="1469718841"/>
    <x v="0"/>
    <x v="69"/>
    <x v="1"/>
    <s v="technology/wearables"/>
    <n v="12.34"/>
    <n v="72.588235294117652"/>
    <x v="2"/>
    <x v="8"/>
    <x v="690"/>
    <d v="2016-09-09T00:00:00"/>
  </r>
  <r>
    <n v="691"/>
    <s v="ShapeCase - Colorful Apple Watch Bumpers"/>
    <s v="Personalizing your Apple Watch has never been easier. Ten different colors to match any lifestyle. Time is precious, protect it."/>
    <n v="50000"/>
    <n v="260"/>
    <x v="2"/>
    <x v="0"/>
    <s v="USD"/>
    <n v="1435711246"/>
    <n v="1433292046"/>
    <x v="0"/>
    <x v="73"/>
    <x v="1"/>
    <s v="technology/wearables"/>
    <n v="0.52"/>
    <n v="26"/>
    <x v="2"/>
    <x v="8"/>
    <x v="691"/>
    <d v="2015-06-30T18:40:46"/>
  </r>
  <r>
    <n v="692"/>
    <s v="Signum Indicators by Brighter Indication"/>
    <s v="A revolutionary, cycling safety device is born! Signum indicators close the communication gap between cyclists and other road users."/>
    <n v="20000"/>
    <n v="1306"/>
    <x v="2"/>
    <x v="1"/>
    <s v="GBP"/>
    <n v="1482397263"/>
    <n v="1479805263"/>
    <x v="0"/>
    <x v="227"/>
    <x v="1"/>
    <s v="technology/wearables"/>
    <n v="6.5299999999999994"/>
    <n v="6.4975124378109452"/>
    <x v="2"/>
    <x v="8"/>
    <x v="692"/>
    <d v="2016-12-22T03:01:03"/>
  </r>
  <r>
    <n v="693"/>
    <s v="Prana: Wearable for Breathing and Posture"/>
    <s v="Prana is the first wearable combining breath and posture tracking to make your sitting time count."/>
    <n v="100000"/>
    <n v="35338"/>
    <x v="2"/>
    <x v="0"/>
    <s v="USD"/>
    <n v="1430421827"/>
    <n v="1427829827"/>
    <x v="0"/>
    <x v="228"/>
    <x v="1"/>
    <s v="technology/wearables"/>
    <n v="35.338000000000001"/>
    <n v="119.38513513513513"/>
    <x v="2"/>
    <x v="8"/>
    <x v="693"/>
    <d v="2015-04-30T13:23:47"/>
  </r>
  <r>
    <n v="694"/>
    <s v="Airlock bike helmet"/>
    <s v="You can control how much air enters the helmet by opening or closing the vents. This is very useful in bad weather, or for competition."/>
    <n v="150000"/>
    <n v="590"/>
    <x v="2"/>
    <x v="0"/>
    <s v="USD"/>
    <n v="1485964559"/>
    <n v="1483372559"/>
    <x v="0"/>
    <x v="63"/>
    <x v="1"/>
    <s v="technology/wearables"/>
    <n v="0.39333333333333331"/>
    <n v="84.285714285714292"/>
    <x v="2"/>
    <x v="8"/>
    <x v="694"/>
    <d v="2017-02-01T09:55:59"/>
  </r>
  <r>
    <n v="695"/>
    <s v="mini air- personal air conditioner"/>
    <s v="Unique small wearable personal air conditioning device that provides the user a 10-15 degree environmental difference on his person."/>
    <n v="60000"/>
    <n v="636"/>
    <x v="2"/>
    <x v="0"/>
    <s v="USD"/>
    <n v="1414758620"/>
    <n v="1412166620"/>
    <x v="0"/>
    <x v="63"/>
    <x v="1"/>
    <s v="technology/wearables"/>
    <n v="1.06"/>
    <n v="90.857142857142861"/>
    <x v="2"/>
    <x v="8"/>
    <x v="695"/>
    <d v="2014-10-31T06:30:20"/>
  </r>
  <r>
    <n v="696"/>
    <s v="trustee"/>
    <s v="Show your fidelity by wearing the Trustee rings! Show where you are (at)!"/>
    <n v="175000"/>
    <n v="1"/>
    <x v="2"/>
    <x v="9"/>
    <s v="EUR"/>
    <n v="1406326502"/>
    <n v="1403734502"/>
    <x v="0"/>
    <x v="29"/>
    <x v="1"/>
    <s v="technology/wearables"/>
    <n v="5.7142857142857147E-4"/>
    <n v="1"/>
    <x v="2"/>
    <x v="8"/>
    <x v="696"/>
    <d v="2014-07-25T16:15:02"/>
  </r>
  <r>
    <n v="697"/>
    <s v="VR Lens Lab - Prescription Lenses for Virtual Reality HMDs"/>
    <s v="Glasses, not for you but your virtual reality headset. Prescription lens adapters, lenses and more to make your VR experiences better."/>
    <n v="5000"/>
    <n v="2319"/>
    <x v="2"/>
    <x v="12"/>
    <s v="EUR"/>
    <n v="1454502789"/>
    <n v="1453206789"/>
    <x v="0"/>
    <x v="229"/>
    <x v="1"/>
    <s v="technology/wearables"/>
    <n v="46.379999999999995"/>
    <n v="20.342105263157894"/>
    <x v="2"/>
    <x v="8"/>
    <x v="697"/>
    <d v="2016-02-03T06:33:09"/>
  </r>
  <r>
    <n v="698"/>
    <s v="3D Xray Vision. State of the Art. Free for Everyone*."/>
    <s v="The first 3D Xray Vision Instrument FREE* for researchers, scientists, entrepreneurs, developers, educators, artists, and explorers."/>
    <n v="100000"/>
    <n v="15390"/>
    <x v="2"/>
    <x v="0"/>
    <s v="USD"/>
    <n v="1411005600"/>
    <n v="1408141245"/>
    <x v="0"/>
    <x v="60"/>
    <x v="1"/>
    <s v="technology/wearables"/>
    <n v="15.39"/>
    <n v="530.68965517241384"/>
    <x v="2"/>
    <x v="8"/>
    <x v="698"/>
    <d v="2014-09-17T20:00:00"/>
  </r>
  <r>
    <n v="699"/>
    <s v="TapTap, a touch communication wristband"/>
    <s v="TapTap is a technology to transfer touch between two people. It can also be an activity tracker, a game controller or smart alarm."/>
    <n v="130000"/>
    <n v="107148.74"/>
    <x v="2"/>
    <x v="0"/>
    <s v="USD"/>
    <n v="1385136000"/>
    <n v="1381923548"/>
    <x v="0"/>
    <x v="230"/>
    <x v="1"/>
    <s v="technology/wearables"/>
    <n v="82.422107692307705"/>
    <n v="120.39184269662923"/>
    <x v="2"/>
    <x v="8"/>
    <x v="699"/>
    <d v="2013-11-22T10:00:00"/>
  </r>
  <r>
    <n v="700"/>
    <s v="A-iEasyâ„¢ Smartphone Stand Holder | The End of Busy Hands."/>
    <s v="A-iEasyâ„¢: The first customized unfoldable stand for smartphones that barkly needs room. Wholy integrated (will be relaunched soon!!)."/>
    <n v="15000"/>
    <n v="403"/>
    <x v="2"/>
    <x v="3"/>
    <s v="EUR"/>
    <n v="1484065881"/>
    <n v="1481473881"/>
    <x v="0"/>
    <x v="162"/>
    <x v="1"/>
    <s v="technology/wearables"/>
    <n v="2.6866666666666665"/>
    <n v="13"/>
    <x v="2"/>
    <x v="8"/>
    <x v="700"/>
    <d v="2017-01-10T10:31:21"/>
  </r>
  <r>
    <n v="701"/>
    <s v="HotBlack: The premium smartwatch that shows your custom data"/>
    <s v="In case you missed out on this campaign but are interested in owning a Hotblack London watch, please visit www.hotblacklondon.com."/>
    <n v="23000"/>
    <n v="6118"/>
    <x v="2"/>
    <x v="1"/>
    <s v="GBP"/>
    <n v="1406130880"/>
    <n v="1403538880"/>
    <x v="0"/>
    <x v="64"/>
    <x v="1"/>
    <s v="technology/wearables"/>
    <n v="26.6"/>
    <n v="291.33333333333331"/>
    <x v="2"/>
    <x v="8"/>
    <x v="701"/>
    <d v="2014-07-23T09: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x v="77"/>
    <x v="1"/>
    <s v="technology/wearables"/>
    <n v="30.813400000000001"/>
    <n v="124.9191891891892"/>
    <x v="2"/>
    <x v="8"/>
    <x v="702"/>
    <d v="2016-11-24T12:26:27"/>
  </r>
  <r>
    <n v="703"/>
    <s v="EL TORO SPEEDWRAPS - THE EVOLUTION OF SPORTS TRAINING"/>
    <s v="SPEEDWRAPS improve the speed, agility &amp; strength of an athlete by utilizing evenly distributed weight on the lower leg."/>
    <n v="15000"/>
    <n v="837"/>
    <x v="2"/>
    <x v="0"/>
    <s v="USD"/>
    <n v="1485905520"/>
    <n v="1481150949"/>
    <x v="0"/>
    <x v="63"/>
    <x v="1"/>
    <s v="technology/wearables"/>
    <n v="5.58"/>
    <n v="119.57142857142857"/>
    <x v="2"/>
    <x v="8"/>
    <x v="703"/>
    <d v="2017-01-31T17:32:00"/>
  </r>
  <r>
    <n v="704"/>
    <s v="ZNITCH- The Evolution in Helmet Safety"/>
    <s v="Turn you helmet into the safest helmet and don't worry about a thing,you will always have the right fit!!"/>
    <n v="55000"/>
    <n v="481"/>
    <x v="2"/>
    <x v="5"/>
    <s v="CAD"/>
    <n v="1487565468"/>
    <n v="1482381468"/>
    <x v="0"/>
    <x v="80"/>
    <x v="1"/>
    <s v="technology/wearables"/>
    <n v="0.87454545454545463"/>
    <n v="120.25"/>
    <x v="2"/>
    <x v="8"/>
    <x v="704"/>
    <d v="2017-02-19T22:37:48"/>
  </r>
  <r>
    <n v="705"/>
    <s v="SomnoScope"/>
    <s v="The closest thing ever to the Holy Grail of wearables technology"/>
    <n v="100000"/>
    <n v="977"/>
    <x v="2"/>
    <x v="9"/>
    <s v="EUR"/>
    <n v="1484999278"/>
    <n v="1482407278"/>
    <x v="0"/>
    <x v="81"/>
    <x v="1"/>
    <s v="technology/wearables"/>
    <n v="0.97699999999999987"/>
    <n v="195.4"/>
    <x v="2"/>
    <x v="8"/>
    <x v="705"/>
    <d v="2017-01-21T05:47:58"/>
  </r>
  <r>
    <n v="706"/>
    <s v="Driver Alert System"/>
    <s v="Driver Alert System es un sistema de seguridad para el conductor, que le avisa en caso de perder la posicion vertical mientras conduce."/>
    <n v="100000"/>
    <n v="0"/>
    <x v="2"/>
    <x v="3"/>
    <s v="EUR"/>
    <n v="1481740740"/>
    <n v="1478130783"/>
    <x v="0"/>
    <x v="78"/>
    <x v="1"/>
    <s v="technology/wearables"/>
    <n v="0"/>
    <n v="0"/>
    <x v="2"/>
    <x v="8"/>
    <x v="706"/>
    <d v="2016-12-14T12:39:00"/>
  </r>
  <r>
    <n v="707"/>
    <s v="Hy - hidden wireless earbuds you never have to take off"/>
    <s v="Forget your headphones. Wear Hy all day for voice-controlled music, calls, biometrics and more, with a huge battery and hidden fit."/>
    <n v="68000"/>
    <n v="53670.6"/>
    <x v="2"/>
    <x v="1"/>
    <s v="GBP"/>
    <n v="1483286127"/>
    <n v="1479830127"/>
    <x v="0"/>
    <x v="231"/>
    <x v="1"/>
    <s v="technology/wearables"/>
    <n v="78.927352941176466"/>
    <n v="117.69868421052631"/>
    <x v="2"/>
    <x v="8"/>
    <x v="707"/>
    <d v="2017-01-01T09:55:27"/>
  </r>
  <r>
    <n v="708"/>
    <s v="Glowbelt, The World's First Retractable LED Safety Belt"/>
    <s v="Glowbelt is the world's first rectractable LED safety belt for fans of the great outdoors, fitness enthusiasts, children and more."/>
    <n v="40000"/>
    <n v="8837"/>
    <x v="2"/>
    <x v="1"/>
    <s v="GBP"/>
    <n v="1410616600"/>
    <n v="1405432600"/>
    <x v="0"/>
    <x v="232"/>
    <x v="1"/>
    <s v="technology/wearables"/>
    <n v="22.092500000000001"/>
    <n v="23.948509485094849"/>
    <x v="2"/>
    <x v="8"/>
    <x v="708"/>
    <d v="2014-09-13T07:56:40"/>
  </r>
  <r>
    <n v="709"/>
    <s v="lumiglove"/>
    <s v="A &quot;handheld&quot; light, which eases the way you illuminate objects and/or paths."/>
    <n v="15000"/>
    <n v="61"/>
    <x v="2"/>
    <x v="0"/>
    <s v="USD"/>
    <n v="1417741159"/>
    <n v="1415149159"/>
    <x v="0"/>
    <x v="84"/>
    <x v="1"/>
    <s v="technology/wearables"/>
    <n v="0.40666666666666662"/>
    <n v="30.5"/>
    <x v="2"/>
    <x v="8"/>
    <x v="709"/>
    <d v="2014-12-04T18:59:19"/>
  </r>
  <r>
    <n v="710"/>
    <s v="Hate York Shirt 2.0"/>
    <s v="Shirts, so technologically advanced, they connect mentally to their audience upon sight."/>
    <n v="1200"/>
    <n v="0"/>
    <x v="2"/>
    <x v="5"/>
    <s v="CAD"/>
    <n v="1408495440"/>
    <n v="1405640302"/>
    <x v="0"/>
    <x v="78"/>
    <x v="1"/>
    <s v="technology/wearables"/>
    <n v="0"/>
    <n v="0"/>
    <x v="2"/>
    <x v="8"/>
    <x v="710"/>
    <d v="2014-08-19T18:44:00"/>
  </r>
  <r>
    <n v="711"/>
    <s v="Anti Snore Wearable"/>
    <s v="Our wearable and app automates the poke you normally get from your bedpartner to make you stop snoring and making you turn to the side."/>
    <n v="100000"/>
    <n v="33791"/>
    <x v="2"/>
    <x v="9"/>
    <s v="EUR"/>
    <n v="1481716868"/>
    <n v="1478257268"/>
    <x v="0"/>
    <x v="233"/>
    <x v="1"/>
    <s v="technology/wearables"/>
    <n v="33.790999999999997"/>
    <n v="99.973372781065095"/>
    <x v="2"/>
    <x v="8"/>
    <x v="711"/>
    <d v="2016-12-1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x v="80"/>
    <x v="1"/>
    <s v="technology/wearables"/>
    <n v="0.21649484536082475"/>
    <n v="26.25"/>
    <x v="2"/>
    <x v="8"/>
    <x v="712"/>
    <d v="2016-02-14T10:20:32"/>
  </r>
  <r>
    <n v="713"/>
    <s v="Secure Pet GPS Tracker - Every Moment Matters"/>
    <s v="The first GPS tracker created entirely in Italy that allows you to know where your pet is located at any time throughout any device."/>
    <n v="25000"/>
    <n v="199"/>
    <x v="2"/>
    <x v="13"/>
    <s v="EUR"/>
    <n v="1465130532"/>
    <n v="1462538532"/>
    <x v="0"/>
    <x v="29"/>
    <x v="1"/>
    <s v="technology/wearables"/>
    <n v="0.79600000000000004"/>
    <n v="199"/>
    <x v="2"/>
    <x v="8"/>
    <x v="713"/>
    <d v="2016-06-05T06:42:12"/>
  </r>
  <r>
    <n v="714"/>
    <s v="Prep Packs Survival Belt"/>
    <s v="The Prep Packs Survival Belt allows you to carry all of the essentials for outdoor survival inside your belt buckle"/>
    <n v="15000"/>
    <n v="2249"/>
    <x v="2"/>
    <x v="0"/>
    <s v="USD"/>
    <n v="1488308082"/>
    <n v="1483124082"/>
    <x v="0"/>
    <x v="33"/>
    <x v="1"/>
    <s v="technology/wearables"/>
    <n v="14.993333333333334"/>
    <n v="80.321428571428569"/>
    <x v="2"/>
    <x v="8"/>
    <x v="714"/>
    <d v="2017-02-28T12:54:42"/>
  </r>
  <r>
    <n v="715"/>
    <s v="Mouse^3"/>
    <s v="Mouse^3 is the next generation of input devices. With cursor control and customized gesture recognition, its applications are endless!"/>
    <n v="27500"/>
    <n v="1389"/>
    <x v="2"/>
    <x v="0"/>
    <s v="USD"/>
    <n v="1446693040"/>
    <n v="1443233440"/>
    <x v="0"/>
    <x v="8"/>
    <x v="1"/>
    <s v="technology/wearables"/>
    <n v="5.0509090909090908"/>
    <n v="115.75"/>
    <x v="2"/>
    <x v="8"/>
    <x v="715"/>
    <d v="2015-11-04T21:10:40"/>
  </r>
  <r>
    <n v="716"/>
    <s v="Pathfinder - Wearable Navigation for the Blind"/>
    <s v="Translate sight into touch with a wrist-mounted wearable. A revolution for visually impaired people everywhere."/>
    <n v="7000"/>
    <n v="715"/>
    <x v="2"/>
    <x v="0"/>
    <s v="USD"/>
    <n v="1417392000"/>
    <n v="1414511307"/>
    <x v="0"/>
    <x v="38"/>
    <x v="1"/>
    <s v="technology/wearables"/>
    <n v="10.214285714285715"/>
    <n v="44.6875"/>
    <x v="2"/>
    <x v="8"/>
    <x v="716"/>
    <d v="2014-11-30T18:00:00"/>
  </r>
  <r>
    <n v="717"/>
    <s v="cool air belt"/>
    <s v="Cool air flowing under clothing keeps you cool."/>
    <n v="100000"/>
    <n v="305"/>
    <x v="2"/>
    <x v="0"/>
    <s v="USD"/>
    <n v="1409949002"/>
    <n v="1407357002"/>
    <x v="0"/>
    <x v="80"/>
    <x v="1"/>
    <s v="technology/wearables"/>
    <n v="0.30499999999999999"/>
    <n v="76.25"/>
    <x v="2"/>
    <x v="8"/>
    <x v="717"/>
    <d v="2014-09-05T14:30:02"/>
  </r>
  <r>
    <n v="718"/>
    <s v="BioToo - Emergency Temporary Tattoos"/>
    <s v="When every second matters, BioToo temporary tattoos get critical information to emergency personnel to help them help you."/>
    <n v="12000"/>
    <n v="90"/>
    <x v="2"/>
    <x v="0"/>
    <s v="USD"/>
    <n v="1487397540"/>
    <n v="1484684247"/>
    <x v="0"/>
    <x v="80"/>
    <x v="1"/>
    <s v="technology/wearables"/>
    <n v="0.75"/>
    <n v="22.5"/>
    <x v="2"/>
    <x v="8"/>
    <x v="718"/>
    <d v="2017-02-17T23:59:00"/>
  </r>
  <r>
    <n v="719"/>
    <s v="Hand Armor Liquid Chalk-Ultimate Sports Chalk Help Patent"/>
    <s v="We've created the perfect sports chalk- antibacterial, lasts longer, better grip, and no mess! Now we need a non-provisional patent!"/>
    <n v="15000"/>
    <n v="194"/>
    <x v="2"/>
    <x v="0"/>
    <s v="USD"/>
    <n v="1456189076"/>
    <n v="1454979476"/>
    <x v="0"/>
    <x v="73"/>
    <x v="1"/>
    <s v="technology/wearables"/>
    <n v="1.2933333333333332"/>
    <n v="19.399999999999999"/>
    <x v="2"/>
    <x v="8"/>
    <x v="719"/>
    <d v="2016-02-22T18:57:56"/>
  </r>
  <r>
    <n v="720"/>
    <s v="Without Utterance: Tales from the Other Side of Language"/>
    <s v="Without Utterance, a crushingly intimate literary memoir told from the inside of losing language, self, and world."/>
    <n v="1900"/>
    <n v="2735"/>
    <x v="0"/>
    <x v="0"/>
    <s v="USD"/>
    <n v="1327851291"/>
    <n v="1325432091"/>
    <x v="0"/>
    <x v="14"/>
    <x v="0"/>
    <s v="publishing/nonfiction"/>
    <n v="143.94736842105263"/>
    <n v="66.707317073170728"/>
    <x v="3"/>
    <x v="9"/>
    <x v="720"/>
    <d v="2012-01-29T09:34:51"/>
  </r>
  <r>
    <n v="721"/>
    <s v="Celebrating Brit Shalom â€” Now at CelebratingBritShalom.Com"/>
    <s v="Everything families need to host a Jewish welcoming ritual when opting out of circumcision. Includes original ceremonies and music."/>
    <n v="8200"/>
    <n v="10013"/>
    <x v="0"/>
    <x v="0"/>
    <s v="USD"/>
    <n v="1406900607"/>
    <n v="1403012607"/>
    <x v="0"/>
    <x v="46"/>
    <x v="0"/>
    <s v="publishing/nonfiction"/>
    <n v="122.10975609756099"/>
    <n v="84.142857142857139"/>
    <x v="3"/>
    <x v="9"/>
    <x v="721"/>
    <d v="2014-08-01T07:43:27"/>
  </r>
  <r>
    <n v="722"/>
    <s v="The BANGGAI Rescue Project"/>
    <s v="BANGGAI RESCUE is a beautiful, must-read book and a project setting out to answer some critical questions about the species' future."/>
    <n v="25000"/>
    <n v="33006"/>
    <x v="0"/>
    <x v="0"/>
    <s v="USD"/>
    <n v="1333909178"/>
    <n v="1331320778"/>
    <x v="0"/>
    <x v="234"/>
    <x v="0"/>
    <s v="publishing/nonfiction"/>
    <n v="132.024"/>
    <n v="215.72549019607843"/>
    <x v="3"/>
    <x v="9"/>
    <x v="722"/>
    <d v="2012-04-08T12:19:38"/>
  </r>
  <r>
    <n v="723"/>
    <s v="The 2015 Pro Football Beast Book"/>
    <s v="The Definitive (and Slightly Ridiculous) Guide to Enjoying the 2015 Pro Football Season"/>
    <n v="5000"/>
    <n v="5469"/>
    <x v="0"/>
    <x v="0"/>
    <s v="USD"/>
    <n v="1438228740"/>
    <n v="1435606549"/>
    <x v="0"/>
    <x v="61"/>
    <x v="0"/>
    <s v="publishing/nonfiction"/>
    <n v="109.38000000000001"/>
    <n v="54.69"/>
    <x v="3"/>
    <x v="9"/>
    <x v="723"/>
    <d v="2015-07-29T21:59:00"/>
  </r>
  <r>
    <n v="724"/>
    <s v="The Adventure Access Guide: How to Walk Across America"/>
    <s v="We are creating the Adventure Access Trail, a new walking trail from Boston to San Francisco.  _x000a_http://adventureaccess.org"/>
    <n v="7000"/>
    <n v="7383.01"/>
    <x v="0"/>
    <x v="0"/>
    <s v="USD"/>
    <n v="1309447163"/>
    <n v="1306855163"/>
    <x v="0"/>
    <x v="235"/>
    <x v="0"/>
    <s v="publishing/nonfiction"/>
    <n v="105.47157142857144"/>
    <n v="51.62944055944056"/>
    <x v="3"/>
    <x v="9"/>
    <x v="724"/>
    <d v="2011-06-30T09:19:23"/>
  </r>
  <r>
    <n v="725"/>
    <s v="The Year It All Made Sense"/>
    <s v="A true story about inspiration and survival - David Alfred George turns his powerful experience into a compelling vBook."/>
    <n v="20000"/>
    <n v="20070"/>
    <x v="0"/>
    <x v="0"/>
    <s v="USD"/>
    <n v="1450018912"/>
    <n v="1447426912"/>
    <x v="0"/>
    <x v="205"/>
    <x v="0"/>
    <s v="publishing/nonfiction"/>
    <n v="100.35000000000001"/>
    <n v="143.35714285714286"/>
    <x v="3"/>
    <x v="9"/>
    <x v="725"/>
    <d v="2015-12-13T09:01:52"/>
  </r>
  <r>
    <n v="726"/>
    <s v="60 Days to a Radiating Faith"/>
    <s v="&quot;60 Days to a Radiating Faith&quot; is a collection of carefully selected Bible verses to encourage those undergoing cancer treatments."/>
    <n v="2500"/>
    <n v="2535"/>
    <x v="0"/>
    <x v="0"/>
    <s v="USD"/>
    <n v="1365728487"/>
    <n v="1363136487"/>
    <x v="0"/>
    <x v="2"/>
    <x v="0"/>
    <s v="publishing/nonfiction"/>
    <n v="101.4"/>
    <n v="72.428571428571431"/>
    <x v="3"/>
    <x v="9"/>
    <x v="726"/>
    <d v="2013-04-11T19:01:27"/>
  </r>
  <r>
    <n v="727"/>
    <s v="CHRISTIAN MERCY: Compassion, Proclamation, and Power"/>
    <s v="A surgeon's call for today's Christians to practice biblical compassion. Pre-order now and turn the tide towards the model Christ gave!"/>
    <n v="3500"/>
    <n v="5443"/>
    <x v="0"/>
    <x v="0"/>
    <s v="USD"/>
    <n v="1358198400"/>
    <n v="1354580949"/>
    <x v="0"/>
    <x v="184"/>
    <x v="0"/>
    <s v="publishing/nonfiction"/>
    <n v="155.51428571428571"/>
    <n v="36.530201342281877"/>
    <x v="3"/>
    <x v="9"/>
    <x v="727"/>
    <d v="2013-01-14T15:20:00"/>
  </r>
  <r>
    <n v="728"/>
    <s v="The Age of the Platform: My Fourth Book"/>
    <s v="A big idea non-fiction book by an impatient three-time author and insomniac willing to bet on himself."/>
    <n v="7500"/>
    <n v="7917.45"/>
    <x v="0"/>
    <x v="0"/>
    <s v="USD"/>
    <n v="1313957157"/>
    <n v="1310069157"/>
    <x v="0"/>
    <x v="208"/>
    <x v="0"/>
    <s v="publishing/nonfiction"/>
    <n v="105.566"/>
    <n v="60.903461538461535"/>
    <x v="3"/>
    <x v="9"/>
    <x v="728"/>
    <d v="2011-08-21T14:05:57"/>
  </r>
  <r>
    <n v="729"/>
    <s v="The Malformation of Health Care"/>
    <s v="A true David vs.Goliath story about a young adult battling the U.S. health care system to survive and become an advocate for change."/>
    <n v="4000"/>
    <n v="5226"/>
    <x v="0"/>
    <x v="0"/>
    <s v="USD"/>
    <n v="1348028861"/>
    <n v="1342844861"/>
    <x v="0"/>
    <x v="148"/>
    <x v="0"/>
    <s v="publishing/nonfiction"/>
    <n v="130.65"/>
    <n v="43.55"/>
    <x v="3"/>
    <x v="9"/>
    <x v="729"/>
    <d v="2012-09-18T22:27:41"/>
  </r>
  <r>
    <n v="730"/>
    <s v="Encyclopedia of Surfing"/>
    <s v="A Massive but Cheerful Online Digital Archive of Surfing"/>
    <n v="20000"/>
    <n v="26438"/>
    <x v="0"/>
    <x v="0"/>
    <s v="USD"/>
    <n v="1323280391"/>
    <n v="1320688391"/>
    <x v="0"/>
    <x v="236"/>
    <x v="0"/>
    <s v="publishing/nonfiction"/>
    <n v="132.19"/>
    <n v="99.766037735849054"/>
    <x v="3"/>
    <x v="9"/>
    <x v="730"/>
    <d v="2011-12-07T11:53:11"/>
  </r>
  <r>
    <n v="731"/>
    <s v="Portland Boat Tours:  From Dream to Business"/>
    <s v="Be part of the excitement by supporting our first season offering unique perspectives of Portland from the water."/>
    <n v="5000"/>
    <n v="6300"/>
    <x v="0"/>
    <x v="0"/>
    <s v="USD"/>
    <n v="1327212000"/>
    <n v="1322852747"/>
    <x v="0"/>
    <x v="26"/>
    <x v="0"/>
    <s v="publishing/nonfiction"/>
    <n v="126"/>
    <n v="88.732394366197184"/>
    <x v="3"/>
    <x v="9"/>
    <x v="731"/>
    <d v="2012-01-22T00:00:00"/>
  </r>
  <r>
    <n v="732"/>
    <s v="Chess puzzles in your pocket: a new eBook"/>
    <s v="A great collection of puzzles to take and enjoy anywhere in the world - have fun, challenge yourself, and become a better chess player!"/>
    <n v="40"/>
    <n v="64"/>
    <x v="0"/>
    <x v="1"/>
    <s v="GBP"/>
    <n v="1380449461"/>
    <n v="1375265461"/>
    <x v="0"/>
    <x v="62"/>
    <x v="0"/>
    <s v="publishing/nonfiction"/>
    <n v="160"/>
    <n v="4.9230769230769234"/>
    <x v="3"/>
    <x v="9"/>
    <x v="732"/>
    <d v="2013-09-29T04:11:01"/>
  </r>
  <r>
    <n v="733"/>
    <s v="Sinatra Cookbook - Recipes for the Ruby framework"/>
    <s v="Sinatra Cookbook is an ebook featuring 12 fantastic example applications built on the Sinatra framework and many well known Ruby gems."/>
    <n v="2500"/>
    <n v="3012"/>
    <x v="0"/>
    <x v="1"/>
    <s v="GBP"/>
    <n v="1387533892"/>
    <n v="1384941892"/>
    <x v="0"/>
    <x v="39"/>
    <x v="0"/>
    <s v="publishing/nonfiction"/>
    <n v="120.48"/>
    <n v="17.822485207100591"/>
    <x v="3"/>
    <x v="9"/>
    <x v="733"/>
    <d v="2013-12-20T04:04:52"/>
  </r>
  <r>
    <n v="734"/>
    <s v="Sideswiped"/>
    <s v="Sideswiped is my story of growing in and trusting God through the mess and mysteries of life."/>
    <n v="8500"/>
    <n v="10670"/>
    <x v="0"/>
    <x v="5"/>
    <s v="CAD"/>
    <n v="1431147600"/>
    <n v="1428465420"/>
    <x v="0"/>
    <x v="7"/>
    <x v="0"/>
    <s v="publishing/nonfiction"/>
    <n v="125.52941176470588"/>
    <n v="187.19298245614036"/>
    <x v="3"/>
    <x v="9"/>
    <x v="734"/>
    <d v="2015-05-08T23:00:00"/>
  </r>
  <r>
    <n v="735"/>
    <s v="TOP FUEL FOR LIFE - Life Lessons from a Crew Chief"/>
    <s v="TOP FUEL FOR LIFE â€¦ a true story of victory, unimaginable loss_x000a_and the epiphany that changed everything."/>
    <n v="47000"/>
    <n v="53771"/>
    <x v="0"/>
    <x v="0"/>
    <s v="USD"/>
    <n v="1417653540"/>
    <n v="1414975346"/>
    <x v="0"/>
    <x v="194"/>
    <x v="0"/>
    <s v="publishing/nonfiction"/>
    <n v="114.40638297872341"/>
    <n v="234.80786026200875"/>
    <x v="3"/>
    <x v="9"/>
    <x v="735"/>
    <d v="2014-12-03T18:39:00"/>
  </r>
  <r>
    <n v="736"/>
    <s v="What Happens in Vegas Stays on YouTube"/>
    <s v="I'm writing a new book! Topic: Privacy is Dead. What does a world without privacy mean for humanity? Our reputations? Our kids?"/>
    <n v="3600"/>
    <n v="11345"/>
    <x v="0"/>
    <x v="0"/>
    <s v="USD"/>
    <n v="1385009940"/>
    <n v="1383327440"/>
    <x v="0"/>
    <x v="52"/>
    <x v="0"/>
    <s v="publishing/nonfiction"/>
    <n v="315.13888888888891"/>
    <n v="105.04629629629629"/>
    <x v="3"/>
    <x v="9"/>
    <x v="736"/>
    <d v="2013-11-20T22:59:00"/>
  </r>
  <r>
    <n v="737"/>
    <s v="Eat Mendocino: Writing the Book"/>
    <s v="For one year, two women exclusively ate food produced within Mendocino County, CA. Now, they will write a book about their adventures."/>
    <n v="5000"/>
    <n v="6120"/>
    <x v="0"/>
    <x v="0"/>
    <s v="USD"/>
    <n v="1392408000"/>
    <n v="1390890987"/>
    <x v="0"/>
    <x v="52"/>
    <x v="0"/>
    <s v="publishing/nonfiction"/>
    <n v="122.39999999999999"/>
    <n v="56.666666666666664"/>
    <x v="3"/>
    <x v="9"/>
    <x v="737"/>
    <d v="2014-02-14T14:00:00"/>
  </r>
  <r>
    <n v="738"/>
    <s v="Under the Sour Sun: Hunger through the Eyes of a Child"/>
    <s v="The true story of a child's struggle with hunger, poverty, and war in El Salvador."/>
    <n v="1500"/>
    <n v="1601"/>
    <x v="0"/>
    <x v="0"/>
    <s v="USD"/>
    <n v="1417409940"/>
    <n v="1414765794"/>
    <x v="0"/>
    <x v="14"/>
    <x v="0"/>
    <s v="publishing/nonfiction"/>
    <n v="106.73333333333332"/>
    <n v="39.048780487804876"/>
    <x v="3"/>
    <x v="9"/>
    <x v="738"/>
    <d v="2014-11-30T22:59:00"/>
  </r>
  <r>
    <n v="739"/>
    <s v="Brother's Keeper: Lessons Learned in Gaining Access"/>
    <s v="Strategies forged and lessons learned from accessing highly selective places where Black men have historically been underrepresented."/>
    <n v="6000"/>
    <n v="9500"/>
    <x v="0"/>
    <x v="0"/>
    <s v="USD"/>
    <n v="1407758629"/>
    <n v="1404907429"/>
    <x v="0"/>
    <x v="237"/>
    <x v="0"/>
    <s v="publishing/nonfiction"/>
    <n v="158.33333333333331"/>
    <n v="68.345323741007192"/>
    <x v="3"/>
    <x v="9"/>
    <x v="739"/>
    <d v="2014-08-11T06:03:49"/>
  </r>
  <r>
    <n v="740"/>
    <s v="Gloriously Doomed - Search for Armada Shipwreck in Ireland"/>
    <s v="Book on the search for the San Marcos, shipwrecked off the coast of Ireland in 1588 and the mysteries that have drawn men to find her."/>
    <n v="3000"/>
    <n v="3222"/>
    <x v="0"/>
    <x v="0"/>
    <s v="USD"/>
    <n v="1434857482"/>
    <n v="1433647882"/>
    <x v="0"/>
    <x v="10"/>
    <x v="0"/>
    <s v="publishing/nonfiction"/>
    <n v="107.4"/>
    <n v="169.57894736842104"/>
    <x v="3"/>
    <x v="9"/>
    <x v="740"/>
    <d v="2015-06-20T21:31:22"/>
  </r>
  <r>
    <n v="741"/>
    <s v="reVILNA: the vilna ghetto project"/>
    <s v="A revolutionary digital mapping project of the Vilna Ghetto"/>
    <n v="13000"/>
    <n v="13293.8"/>
    <x v="0"/>
    <x v="0"/>
    <s v="USD"/>
    <n v="1370964806"/>
    <n v="1367940806"/>
    <x v="0"/>
    <x v="225"/>
    <x v="0"/>
    <s v="publishing/nonfiction"/>
    <n v="102.25999999999999"/>
    <n v="141.42340425531913"/>
    <x v="3"/>
    <x v="9"/>
    <x v="741"/>
    <d v="2013-06-11T09:33:26"/>
  </r>
  <r>
    <n v="742"/>
    <s v="&quot;My Life As Julia Roberts, Snapshots Of A LIfe"/>
    <s v="Thats right &quot;My Life As Julia Robertsâ€¦Snapshots Of A Life&quot; is going on the road! The first book tour! With Author Liane Langford!"/>
    <n v="1400"/>
    <n v="1550"/>
    <x v="0"/>
    <x v="0"/>
    <s v="USD"/>
    <n v="1395435712"/>
    <n v="1392847312"/>
    <x v="0"/>
    <x v="23"/>
    <x v="0"/>
    <s v="publishing/nonfiction"/>
    <n v="110.71428571428572"/>
    <n v="67.391304347826093"/>
    <x v="3"/>
    <x v="9"/>
    <x v="742"/>
    <d v="2014-03-21T15:01:52"/>
  </r>
  <r>
    <n v="743"/>
    <s v="A Tale as Rich as Soil: Preserving Valmont's History"/>
    <s v="Valmont is a town with a fertile history and a vibrant community. We aim to capture the magic in our People's History of Valmont!"/>
    <n v="550"/>
    <n v="814"/>
    <x v="0"/>
    <x v="0"/>
    <s v="USD"/>
    <n v="1334610000"/>
    <n v="1332435685"/>
    <x v="0"/>
    <x v="41"/>
    <x v="0"/>
    <s v="publishing/nonfiction"/>
    <n v="148"/>
    <n v="54.266666666666666"/>
    <x v="3"/>
    <x v="9"/>
    <x v="743"/>
    <d v="2012-04-16T15:00:00"/>
  </r>
  <r>
    <n v="744"/>
    <s v="A Revolutionary Leadership Resource Book"/>
    <s v="Join others to help create a world that is possible -- in your workplace, community and society!"/>
    <n v="5000"/>
    <n v="5116"/>
    <x v="0"/>
    <x v="0"/>
    <s v="USD"/>
    <n v="1355439503"/>
    <n v="1352847503"/>
    <x v="0"/>
    <x v="95"/>
    <x v="0"/>
    <s v="publishing/nonfiction"/>
    <n v="102.32000000000001"/>
    <n v="82.516129032258064"/>
    <x v="3"/>
    <x v="9"/>
    <x v="744"/>
    <d v="2012-12-13T16:58:23"/>
  </r>
  <r>
    <n v="745"/>
    <s v="Help Launch the Most Amazing Online Organizing Guide Ever."/>
    <s v="Help launch a FREE guide that can help activists &amp; community organizers leverage social media tools for change like never before."/>
    <n v="2220"/>
    <n v="3976"/>
    <x v="0"/>
    <x v="0"/>
    <s v="USD"/>
    <n v="1367588645"/>
    <n v="1364996645"/>
    <x v="0"/>
    <x v="142"/>
    <x v="0"/>
    <s v="publishing/nonfiction"/>
    <n v="179.09909909909908"/>
    <n v="53.729729729729726"/>
    <x v="3"/>
    <x v="9"/>
    <x v="745"/>
    <d v="2013-05-03T07:44:05"/>
  </r>
  <r>
    <n v="746"/>
    <s v="Attention: People With Body Parts"/>
    <s v="This is a book of letters. Letters to our body parts."/>
    <n v="2987"/>
    <n v="3318"/>
    <x v="0"/>
    <x v="0"/>
    <s v="USD"/>
    <n v="1348372740"/>
    <n v="1346806909"/>
    <x v="0"/>
    <x v="174"/>
    <x v="0"/>
    <s v="publishing/nonfiction"/>
    <n v="111.08135252761969"/>
    <n v="34.206185567010309"/>
    <x v="3"/>
    <x v="9"/>
    <x v="746"/>
    <d v="2012-09-22T21:59:00"/>
  </r>
  <r>
    <n v="747"/>
    <s v="Trash is Treasure"/>
    <s v="My creations are born in different cultural environment around the globe with Â« what is already there Â» and act as a social impulse"/>
    <n v="7000"/>
    <n v="7003"/>
    <x v="0"/>
    <x v="9"/>
    <s v="EUR"/>
    <n v="1421319240"/>
    <n v="1418649019"/>
    <x v="0"/>
    <x v="165"/>
    <x v="0"/>
    <s v="publishing/nonfiction"/>
    <n v="100.04285714285714"/>
    <n v="127.32727272727273"/>
    <x v="3"/>
    <x v="9"/>
    <x v="747"/>
    <d v="2015-01-15T04:54:00"/>
  </r>
  <r>
    <n v="748"/>
    <s v="Meditations for the Childbearing Year - a Book"/>
    <s v="Peace on Earth begins with birth. Educating pregnant women to create a more peaceful world is what this book is all about."/>
    <n v="2000"/>
    <n v="2005"/>
    <x v="0"/>
    <x v="0"/>
    <s v="USD"/>
    <n v="1407701966"/>
    <n v="1405109966"/>
    <x v="0"/>
    <x v="34"/>
    <x v="0"/>
    <s v="publishing/nonfiction"/>
    <n v="100.25"/>
    <n v="45.56818181818182"/>
    <x v="3"/>
    <x v="9"/>
    <x v="748"/>
    <d v="2014-08-10T14:19:26"/>
  </r>
  <r>
    <n v="749"/>
    <s v="chartwellwest.com"/>
    <s v="A place for rational, fact and data based non-partisan political and societal commentary on things that matter to Americans."/>
    <n v="10000"/>
    <n v="10556"/>
    <x v="0"/>
    <x v="0"/>
    <s v="USD"/>
    <n v="1485642930"/>
    <n v="1483050930"/>
    <x v="0"/>
    <x v="238"/>
    <x v="0"/>
    <s v="publishing/nonfiction"/>
    <n v="105.56"/>
    <n v="95.963636363636368"/>
    <x v="3"/>
    <x v="9"/>
    <x v="749"/>
    <d v="2017-01-28T16:35:30"/>
  </r>
  <r>
    <n v="750"/>
    <s v="A book no one should have to write-but everyone should read."/>
    <s v="The epic adventure of a 33 year journey surviving 4 open heart surgeries- emotionally powerful. Graphic. Honest. Funny"/>
    <n v="4444"/>
    <n v="4559"/>
    <x v="0"/>
    <x v="0"/>
    <s v="USD"/>
    <n v="1361739872"/>
    <n v="1359147872"/>
    <x v="0"/>
    <x v="211"/>
    <x v="0"/>
    <s v="publishing/nonfiction"/>
    <n v="102.58775877587757"/>
    <n v="77.271186440677965"/>
    <x v="3"/>
    <x v="9"/>
    <x v="750"/>
    <d v="2013-02-24T15:04:32"/>
  </r>
  <r>
    <n v="751"/>
    <s v="Surviving the Journey: Letters from the Railroad"/>
    <s v="A young cancer survivor embarks on a cross country railroad adventure while writing her memoir through letters."/>
    <n v="3000"/>
    <n v="3555"/>
    <x v="0"/>
    <x v="0"/>
    <s v="USD"/>
    <n v="1312470475"/>
    <n v="1308496075"/>
    <x v="0"/>
    <x v="95"/>
    <x v="0"/>
    <s v="publishing/nonfiction"/>
    <n v="118.5"/>
    <n v="57.338709677419352"/>
    <x v="3"/>
    <x v="9"/>
    <x v="751"/>
    <d v="2011-08-04T09: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x v="217"/>
    <x v="0"/>
    <s v="publishing/nonfiction"/>
    <n v="111.7"/>
    <n v="53.19047619047619"/>
    <x v="3"/>
    <x v="9"/>
    <x v="752"/>
    <d v="2016-10-16T05:00:00"/>
  </r>
  <r>
    <n v="753"/>
    <s v="Dirshuni: Israeli Women Writing Midrash, volume 2"/>
    <s v="Finally, Jewish sacred texts by Israeli women, volume 2 of an  acclaimed, revolutionary series of powerful, witty, diverse Midrashim."/>
    <n v="10000"/>
    <n v="12800"/>
    <x v="0"/>
    <x v="0"/>
    <s v="USD"/>
    <n v="1423922991"/>
    <n v="1421330991"/>
    <x v="0"/>
    <x v="55"/>
    <x v="0"/>
    <s v="publishing/nonfiction"/>
    <n v="128"/>
    <n v="492.30769230769232"/>
    <x v="3"/>
    <x v="9"/>
    <x v="753"/>
    <d v="2015-02-14T08: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x v="72"/>
    <x v="0"/>
    <s v="publishing/nonfiction"/>
    <n v="103.75000000000001"/>
    <n v="42.346938775510203"/>
    <x v="3"/>
    <x v="9"/>
    <x v="754"/>
    <d v="2013-01-05T11:58:41"/>
  </r>
  <r>
    <n v="755"/>
    <s v="Rumble Yell: Discovering America's Biggest Bike Ride"/>
    <s v="The hilarious new book about RAGBRAI, America's greatest event that you've never heard of. Crotch lube is entirely optional."/>
    <n v="2500"/>
    <n v="2547.69"/>
    <x v="0"/>
    <x v="0"/>
    <s v="USD"/>
    <n v="1369010460"/>
    <n v="1366381877"/>
    <x v="0"/>
    <x v="32"/>
    <x v="0"/>
    <s v="publishing/nonfiction"/>
    <n v="101.9076"/>
    <n v="37.466029411764708"/>
    <x v="3"/>
    <x v="9"/>
    <x v="755"/>
    <d v="2013-05-19T18:41:00"/>
  </r>
  <r>
    <n v="756"/>
    <s v="Shemdegi Sadguri: photopoetic commentary on Eastern Europe"/>
    <s v="A mixed media (poetry, photo, prose and sound) text focusing on/inspired by rural life in former Communist republics. "/>
    <n v="700"/>
    <n v="824"/>
    <x v="0"/>
    <x v="0"/>
    <s v="USD"/>
    <n v="1303147459"/>
    <n v="1297880659"/>
    <x v="0"/>
    <x v="19"/>
    <x v="0"/>
    <s v="publishing/nonfiction"/>
    <n v="117.71428571428571"/>
    <n v="37.454545454545453"/>
    <x v="3"/>
    <x v="9"/>
    <x v="756"/>
    <d v="2011-04-18T11:24:19"/>
  </r>
  <r>
    <n v="757"/>
    <s v="Celebrating Orlando's Historic Haunts Release"/>
    <s v="This is for the book release event/photo gallery show. Funds will go to buy gallery prints &amp; copies of Orlando's Historic Haunts."/>
    <n v="250"/>
    <n v="595"/>
    <x v="0"/>
    <x v="0"/>
    <s v="USD"/>
    <n v="1354756714"/>
    <n v="1353547114"/>
    <x v="0"/>
    <x v="59"/>
    <x v="0"/>
    <s v="publishing/nonfiction"/>
    <n v="238"/>
    <n v="33.055555555555557"/>
    <x v="3"/>
    <x v="9"/>
    <x v="757"/>
    <d v="2012-12-05T19:18:34"/>
  </r>
  <r>
    <n v="758"/>
    <s v="Publish Waiting On Humanity"/>
    <s v="I am publishing my book, Waiting on Humanity and need some finishing funds to do so."/>
    <n v="2500"/>
    <n v="2550"/>
    <x v="0"/>
    <x v="0"/>
    <s v="USD"/>
    <n v="1286568268"/>
    <n v="1283976268"/>
    <x v="0"/>
    <x v="10"/>
    <x v="0"/>
    <s v="publishing/nonfiction"/>
    <n v="102"/>
    <n v="134.21052631578948"/>
    <x v="3"/>
    <x v="9"/>
    <x v="758"/>
    <d v="2010-10-08T14:04:28"/>
  </r>
  <r>
    <n v="759"/>
    <s v="Wild Ruins"/>
    <s v="Help me search for the lost ruins of the UK. A unique guide to  lesser known and somewhat known ruins of Britain."/>
    <n v="5000"/>
    <n v="5096"/>
    <x v="0"/>
    <x v="1"/>
    <s v="GBP"/>
    <n v="1404892539"/>
    <n v="1401436539"/>
    <x v="0"/>
    <x v="221"/>
    <x v="0"/>
    <s v="publishing/nonfiction"/>
    <n v="101.92000000000002"/>
    <n v="51.474747474747474"/>
    <x v="3"/>
    <x v="9"/>
    <x v="759"/>
    <d v="2014-07-09T01:55:39"/>
  </r>
  <r>
    <n v="760"/>
    <s v="Random Thoughts from a Random Mind"/>
    <s v="I am publishing my 5th book, I am looking to publish a book of short stories, all based on random thoughts that flash through my mind."/>
    <n v="2200"/>
    <n v="0"/>
    <x v="2"/>
    <x v="0"/>
    <s v="USD"/>
    <n v="1480188013"/>
    <n v="1477592413"/>
    <x v="0"/>
    <x v="78"/>
    <x v="1"/>
    <s v="publishing/fiction"/>
    <n v="0"/>
    <n v="0"/>
    <x v="3"/>
    <x v="10"/>
    <x v="760"/>
    <d v="2016-11-26T13:20:13"/>
  </r>
  <r>
    <n v="761"/>
    <s v="DONE WITH DEATH"/>
    <s v="The day Chuck died was the day everything changed. Now he has to save the afterlife from extinction or die again trying."/>
    <n v="5000"/>
    <n v="235"/>
    <x v="2"/>
    <x v="0"/>
    <s v="USD"/>
    <n v="1391364126"/>
    <n v="1388772126"/>
    <x v="0"/>
    <x v="79"/>
    <x v="1"/>
    <s v="publishing/fiction"/>
    <n v="4.7"/>
    <n v="39.166666666666664"/>
    <x v="3"/>
    <x v="10"/>
    <x v="761"/>
    <d v="2014-02-02T12:02:06"/>
  </r>
  <r>
    <n v="762"/>
    <s v="Where we used to live - eBook (PROJECT 80%)"/>
    <s v="An original-well-done eBook. Mainly about fiction, action, adventure, and mystery. A story that you've never read!"/>
    <n v="3500"/>
    <n v="0"/>
    <x v="2"/>
    <x v="14"/>
    <s v="MXN"/>
    <n v="1480831200"/>
    <n v="1479328570"/>
    <x v="0"/>
    <x v="78"/>
    <x v="1"/>
    <s v="publishing/fiction"/>
    <n v="0"/>
    <n v="0"/>
    <x v="3"/>
    <x v="10"/>
    <x v="762"/>
    <d v="2016-12-04T00:00:00"/>
  </r>
  <r>
    <n v="763"/>
    <s v="Highland Sabre - A Black Beast Books Project"/>
    <s v="Highland Sabre explores a possible yet terrifying explanation for the mystery big cats said to prowl the British countryside."/>
    <n v="4290"/>
    <n v="5"/>
    <x v="2"/>
    <x v="1"/>
    <s v="GBP"/>
    <n v="1376563408"/>
    <n v="1373971408"/>
    <x v="0"/>
    <x v="29"/>
    <x v="1"/>
    <s v="publishing/fiction"/>
    <n v="0.11655011655011654"/>
    <n v="5"/>
    <x v="3"/>
    <x v="10"/>
    <x v="763"/>
    <d v="2013-08-15T04:43:28"/>
  </r>
  <r>
    <n v="764"/>
    <s v="[JOE]KES"/>
    <s v="[JOE]KES is a book full of over 200 original, sometimes funny, pun-ish Joekes. If you hate the book, use it as a coster!"/>
    <n v="5000"/>
    <n v="0"/>
    <x v="2"/>
    <x v="0"/>
    <s v="USD"/>
    <n v="1441858161"/>
    <n v="1439266161"/>
    <x v="0"/>
    <x v="78"/>
    <x v="1"/>
    <s v="publishing/fiction"/>
    <n v="0"/>
    <n v="0"/>
    <x v="3"/>
    <x v="10"/>
    <x v="764"/>
    <d v="2015-09-09T22:09:21"/>
  </r>
  <r>
    <n v="765"/>
    <s v="Dirty Quiet Money"/>
    <s v="To survive, an American socialite must fight with a Mafia boss in the French Resistance, but will his underworld ruin her in the end?"/>
    <n v="7000"/>
    <n v="2521"/>
    <x v="2"/>
    <x v="0"/>
    <s v="USD"/>
    <n v="1413723684"/>
    <n v="1411131684"/>
    <x v="0"/>
    <x v="34"/>
    <x v="1"/>
    <s v="publishing/fiction"/>
    <n v="36.014285714285712"/>
    <n v="57.295454545454547"/>
    <x v="3"/>
    <x v="10"/>
    <x v="765"/>
    <d v="2014-10-19T07:01:24"/>
  </r>
  <r>
    <n v="766"/>
    <s v="Memories of Italy &amp; Olive Oil"/>
    <s v="I am writing about my nonna's life in Southern Italy and what it was like to grow up in a Fascist regime before immigrating to Canada."/>
    <n v="4000"/>
    <n v="0"/>
    <x v="2"/>
    <x v="5"/>
    <s v="CAD"/>
    <n v="1424112483"/>
    <n v="1421520483"/>
    <x v="0"/>
    <x v="78"/>
    <x v="1"/>
    <s v="publishing/fiction"/>
    <n v="0"/>
    <n v="0"/>
    <x v="3"/>
    <x v="10"/>
    <x v="766"/>
    <d v="2015-02-16T12:48:03"/>
  </r>
  <r>
    <n v="767"/>
    <s v="Jury of Peers: A Novel of Online Justice"/>
    <s v="Jury of Peers is a complete novel, and it's good._x000a_All it needs now?  _x000a_More readers.  About ten million more._x000a_Let's get 'em."/>
    <n v="5000"/>
    <n v="177"/>
    <x v="2"/>
    <x v="0"/>
    <s v="USD"/>
    <n v="1432178810"/>
    <n v="1429586810"/>
    <x v="0"/>
    <x v="83"/>
    <x v="1"/>
    <s v="publishing/fiction"/>
    <n v="3.54"/>
    <n v="59"/>
    <x v="3"/>
    <x v="10"/>
    <x v="767"/>
    <d v="2015-05-20T21:26:50"/>
  </r>
  <r>
    <n v="768"/>
    <s v="A dream of becoming an upcoming Author"/>
    <s v="Haunted by a wrong decision and hunted by a Tall Dark Stranger, a misguided teen struggles to find her way home ..or will she make it?"/>
    <n v="2500"/>
    <n v="0"/>
    <x v="2"/>
    <x v="0"/>
    <s v="USD"/>
    <n v="1387169890"/>
    <n v="1384577890"/>
    <x v="0"/>
    <x v="78"/>
    <x v="1"/>
    <s v="publishing/fiction"/>
    <n v="0"/>
    <n v="0"/>
    <x v="3"/>
    <x v="10"/>
    <x v="768"/>
    <d v="2013-12-15T22:58:10"/>
  </r>
  <r>
    <n v="769"/>
    <s v="Sorry I Tripped in Your Yard"/>
    <s v="Over a year of dedication has produced amazing photos and stirring words. The last step is to help those words appear in a printed book"/>
    <n v="4000"/>
    <n v="1656"/>
    <x v="2"/>
    <x v="0"/>
    <s v="USD"/>
    <n v="1388102094"/>
    <n v="1385510094"/>
    <x v="0"/>
    <x v="47"/>
    <x v="1"/>
    <s v="publishing/fiction"/>
    <n v="41.4"/>
    <n v="31.846153846153847"/>
    <x v="3"/>
    <x v="10"/>
    <x v="769"/>
    <d v="2013-12-26T17:54:54"/>
  </r>
  <r>
    <n v="770"/>
    <s v="Open Door: The Call -- Young Reader's Fiction Book"/>
    <s v="Daniel was an ordinary boy, until unordinary events began to occur. Danny had never been exposed to supernatural activity until now..."/>
    <n v="17500"/>
    <n v="0"/>
    <x v="2"/>
    <x v="0"/>
    <s v="USD"/>
    <n v="1361750369"/>
    <n v="1358294369"/>
    <x v="0"/>
    <x v="78"/>
    <x v="1"/>
    <s v="publishing/fiction"/>
    <n v="0"/>
    <n v="0"/>
    <x v="3"/>
    <x v="10"/>
    <x v="770"/>
    <d v="2013-02-24T17:59:29"/>
  </r>
  <r>
    <n v="771"/>
    <s v="Donald Trump Presidential Stress Cube"/>
    <s v="A satire gift, the stress cube has original artwork, comes on a custom mahogany stand and has a funny exercise booklet."/>
    <n v="38000"/>
    <n v="10"/>
    <x v="2"/>
    <x v="0"/>
    <s v="USD"/>
    <n v="1454183202"/>
    <n v="1449863202"/>
    <x v="0"/>
    <x v="29"/>
    <x v="1"/>
    <s v="publishing/fiction"/>
    <n v="2.6315789473684209E-2"/>
    <n v="10"/>
    <x v="3"/>
    <x v="10"/>
    <x v="771"/>
    <d v="2016-01-30T13: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x v="29"/>
    <x v="1"/>
    <s v="publishing/fiction"/>
    <n v="3.3333333333333335"/>
    <n v="50"/>
    <x v="3"/>
    <x v="10"/>
    <x v="772"/>
    <d v="2009-10-31T21:59:00"/>
  </r>
  <r>
    <n v="773"/>
    <s v="Expansion of The Mortis Chronicles"/>
    <s v="The Mortis Chronicles is a hard hitting, thought provoking and action packed indie published series. You know you want to read!"/>
    <n v="3759"/>
    <n v="32"/>
    <x v="2"/>
    <x v="1"/>
    <s v="GBP"/>
    <n v="1431298860"/>
    <n v="1428341985"/>
    <x v="0"/>
    <x v="84"/>
    <x v="1"/>
    <s v="publishing/fiction"/>
    <n v="0.85129023676509719"/>
    <n v="16"/>
    <x v="3"/>
    <x v="10"/>
    <x v="773"/>
    <d v="2015-05-10T17:01:00"/>
  </r>
  <r>
    <n v="774"/>
    <s v="Arabella makes her novel Pants On FIre! an audio book!"/>
    <s v="Arabella seeks studio time to professionally read her novel, making it available to listeners as an audio book on audible.com"/>
    <n v="500"/>
    <n v="351"/>
    <x v="2"/>
    <x v="0"/>
    <s v="USD"/>
    <n v="1393181018"/>
    <n v="1390589018"/>
    <x v="0"/>
    <x v="82"/>
    <x v="1"/>
    <s v="publishing/fiction"/>
    <n v="70.199999999999989"/>
    <n v="39"/>
    <x v="3"/>
    <x v="10"/>
    <x v="774"/>
    <d v="2014-02-23T12:43:38"/>
  </r>
  <r>
    <n v="775"/>
    <s v="Scorned: A LeKrista Scott, Vampire Hunted Novel"/>
    <s v="Scorned is the first in a series that I have been working on for two years and it's time to get it published."/>
    <n v="10000"/>
    <n v="170"/>
    <x v="2"/>
    <x v="0"/>
    <s v="USD"/>
    <n v="1323998795"/>
    <n v="1321406795"/>
    <x v="0"/>
    <x v="81"/>
    <x v="1"/>
    <s v="publishing/fiction"/>
    <n v="1.7000000000000002"/>
    <n v="34"/>
    <x v="3"/>
    <x v="10"/>
    <x v="775"/>
    <d v="2011-12-15T19:26:35"/>
  </r>
  <r>
    <n v="776"/>
    <s v="Run Ragged"/>
    <s v="Would anything change if women were in charge? Book Clubs, readers, and critics herald the latest by award-winning author, Aguila."/>
    <n v="7000"/>
    <n v="3598"/>
    <x v="2"/>
    <x v="0"/>
    <s v="USD"/>
    <n v="1444539600"/>
    <n v="1441297645"/>
    <x v="0"/>
    <x v="7"/>
    <x v="1"/>
    <s v="publishing/fiction"/>
    <n v="51.4"/>
    <n v="63.122807017543863"/>
    <x v="3"/>
    <x v="10"/>
    <x v="776"/>
    <d v="2015-10-10T23:00:00"/>
  </r>
  <r>
    <n v="777"/>
    <s v="One Minute Gone: Manhattan Noir: a novel and backstory book"/>
    <s v="One Minute Gone is a murder mystery drawn from real people and events. Read Chapter One at http://davidhansardblog.wordpress.com."/>
    <n v="3000"/>
    <n v="21"/>
    <x v="2"/>
    <x v="0"/>
    <s v="USD"/>
    <n v="1375313577"/>
    <n v="1372721577"/>
    <x v="0"/>
    <x v="83"/>
    <x v="1"/>
    <s v="publishing/fiction"/>
    <n v="0.70000000000000007"/>
    <n v="7"/>
    <x v="3"/>
    <x v="10"/>
    <x v="777"/>
    <d v="2013-07-31T17:32:57"/>
  </r>
  <r>
    <n v="778"/>
    <s v="Summers' Love, A Cute and Funny Cinderella Love Story"/>
    <s v="Laughter, tears and good times in the warm glow of Summer s Love. The perfect recipe for the winter blahs."/>
    <n v="500"/>
    <n v="2"/>
    <x v="2"/>
    <x v="0"/>
    <s v="USD"/>
    <n v="1398876680"/>
    <n v="1396284680"/>
    <x v="0"/>
    <x v="29"/>
    <x v="1"/>
    <s v="publishing/fiction"/>
    <n v="0.4"/>
    <n v="2"/>
    <x v="3"/>
    <x v="10"/>
    <x v="778"/>
    <d v="2014-04-30T10:51:20"/>
  </r>
  <r>
    <n v="779"/>
    <s v="Silenus March: A Novel"/>
    <s v="A novel. Beautiful. Sparse. The truth behind the American Dream seen from the eyes of a young wanderer in the midst of the economic collapse. "/>
    <n v="15000"/>
    <n v="400"/>
    <x v="2"/>
    <x v="0"/>
    <s v="USD"/>
    <n v="1287115200"/>
    <n v="1284567905"/>
    <x v="0"/>
    <x v="79"/>
    <x v="1"/>
    <s v="publishing/fiction"/>
    <n v="2.666666666666667"/>
    <n v="66.666666666666671"/>
    <x v="3"/>
    <x v="10"/>
    <x v="779"/>
    <d v="2010-10-14T22:00:00"/>
  </r>
  <r>
    <n v="780"/>
    <s v="Wess Meets West - Press Our New Album on CD!"/>
    <s v="We are finishing up recording our new record and we would like help with its physical CD release."/>
    <n v="1000"/>
    <n v="1040"/>
    <x v="0"/>
    <x v="0"/>
    <s v="USD"/>
    <n v="1304439025"/>
    <n v="1301847025"/>
    <x v="0"/>
    <x v="74"/>
    <x v="0"/>
    <s v="music/rock"/>
    <n v="104"/>
    <n v="38.518518518518519"/>
    <x v="4"/>
    <x v="11"/>
    <x v="780"/>
    <d v="2011-05-03T10:10:25"/>
  </r>
  <r>
    <n v="781"/>
    <s v="Touring the United States This July"/>
    <s v="&quot;WE ARE ON A MISSION TO TOUR THE UNITED STATES NON-STOP. TO DO SO WE NEED TO PURCHASE A NEW VAN.&quot;"/>
    <n v="800"/>
    <n v="1065.23"/>
    <x v="0"/>
    <x v="0"/>
    <s v="USD"/>
    <n v="1370649674"/>
    <n v="1368057674"/>
    <x v="0"/>
    <x v="20"/>
    <x v="0"/>
    <s v="music/rock"/>
    <n v="133.15375"/>
    <n v="42.609200000000001"/>
    <x v="4"/>
    <x v="11"/>
    <x v="781"/>
    <d v="2013-06-07T18:01:14"/>
  </r>
  <r>
    <n v="782"/>
    <s v="Richie Ray finally records a new record!"/>
    <s v="After almost three years of being out of music, I've decided to finally make the solo record I've wanted to do for years."/>
    <n v="700"/>
    <n v="700"/>
    <x v="0"/>
    <x v="0"/>
    <s v="USD"/>
    <n v="1345918302"/>
    <n v="1343326302"/>
    <x v="0"/>
    <x v="25"/>
    <x v="0"/>
    <s v="music/rock"/>
    <n v="100"/>
    <n v="50"/>
    <x v="4"/>
    <x v="11"/>
    <x v="782"/>
    <d v="2012-08-25T12:11:42"/>
  </r>
  <r>
    <n v="783"/>
    <s v="Fund The Red Masque's New Album, &quot;Mythalogue&quot;"/>
    <s v="The Red Masque will be heading into the studio in late April to begin recording their new album, tentatively titled &quot;Mythalogue&quot;."/>
    <n v="1500"/>
    <n v="2222"/>
    <x v="0"/>
    <x v="0"/>
    <s v="USD"/>
    <n v="1335564000"/>
    <n v="1332182049"/>
    <x v="0"/>
    <x v="2"/>
    <x v="0"/>
    <s v="music/rock"/>
    <n v="148.13333333333333"/>
    <n v="63.485714285714288"/>
    <x v="4"/>
    <x v="11"/>
    <x v="783"/>
    <d v="2012-04-27T16:00:00"/>
  </r>
  <r>
    <n v="784"/>
    <s v="STEELcyclopedia - The Titans of Hard Rock"/>
    <s v="The book I am working on now is the third is a series of rock encyclopedias. However, I am in need of funding to cover the photo costs."/>
    <n v="1000"/>
    <n v="1025"/>
    <x v="0"/>
    <x v="0"/>
    <s v="USD"/>
    <n v="1395023719"/>
    <n v="1391571319"/>
    <x v="0"/>
    <x v="73"/>
    <x v="0"/>
    <s v="music/rock"/>
    <n v="102.49999999999999"/>
    <n v="102.5"/>
    <x v="4"/>
    <x v="11"/>
    <x v="784"/>
    <d v="2014-03-16T20:35:19"/>
  </r>
  <r>
    <n v="785"/>
    <s v="Treedom's NEW album fund!"/>
    <s v="Treedom wants to record a second album! We have a lot of new material, and we wanted to capture our new sound in a record for our fans."/>
    <n v="500"/>
    <n v="903.14"/>
    <x v="0"/>
    <x v="0"/>
    <s v="USD"/>
    <n v="1362060915"/>
    <n v="1359468915"/>
    <x v="0"/>
    <x v="60"/>
    <x v="0"/>
    <s v="music/rock"/>
    <n v="180.62799999999999"/>
    <n v="31.142758620689655"/>
    <x v="4"/>
    <x v="11"/>
    <x v="785"/>
    <d v="2013-02-28T08:15:15"/>
  </r>
  <r>
    <n v="786"/>
    <s v="New Album: BRICK AND MORTAR. New Book: HITLESS WONDER."/>
    <s v="In June, Columbus rock veterans, Watershed, will release and tour behind a new album, BRICK AND MORTAR."/>
    <n v="5000"/>
    <n v="7140"/>
    <x v="0"/>
    <x v="0"/>
    <s v="USD"/>
    <n v="1336751220"/>
    <n v="1331774434"/>
    <x v="0"/>
    <x v="34"/>
    <x v="0"/>
    <s v="music/rock"/>
    <n v="142.79999999999998"/>
    <n v="162.27272727272728"/>
    <x v="4"/>
    <x v="11"/>
    <x v="786"/>
    <d v="2012-05-11T09:47:00"/>
  </r>
  <r>
    <n v="787"/>
    <s v="Mahayla CD Pressing"/>
    <s v="We've made our goal with your help. Thanks so much! This is a great time to pre-purchase the album and get some extra perks."/>
    <n v="1200"/>
    <n v="1370"/>
    <x v="0"/>
    <x v="0"/>
    <s v="USD"/>
    <n v="1383318226"/>
    <n v="1380726226"/>
    <x v="0"/>
    <x v="57"/>
    <x v="0"/>
    <s v="music/rock"/>
    <n v="114.16666666666666"/>
    <n v="80.588235294117652"/>
    <x v="4"/>
    <x v="11"/>
    <x v="787"/>
    <d v="2013-11-01T09:03:46"/>
  </r>
  <r>
    <n v="788"/>
    <s v="HELP UNRB GO ON TOUR!"/>
    <s v="With all of our money going towards our new full-length album and merch, we need your help so we don't end up stranded on tour."/>
    <n v="1000"/>
    <n v="2035.05"/>
    <x v="0"/>
    <x v="0"/>
    <s v="USD"/>
    <n v="1341633540"/>
    <n v="1338336588"/>
    <x v="0"/>
    <x v="69"/>
    <x v="0"/>
    <s v="music/rock"/>
    <n v="203.505"/>
    <n v="59.85441176470588"/>
    <x v="4"/>
    <x v="11"/>
    <x v="788"/>
    <d v="2012-07-06T21:59:00"/>
  </r>
  <r>
    <n v="789"/>
    <s v="Reluctant Hero's &quot;All As One&quot; EP"/>
    <s v="Reluctant Hero is getting ready to record their next EP titled All As One! Studio dates are set for January 18th-22nd! Let's work!"/>
    <n v="1700"/>
    <n v="1860"/>
    <x v="0"/>
    <x v="0"/>
    <s v="USD"/>
    <n v="1358755140"/>
    <n v="1357187280"/>
    <x v="0"/>
    <x v="25"/>
    <x v="0"/>
    <s v="music/rock"/>
    <n v="109.41176470588236"/>
    <n v="132.85714285714286"/>
    <x v="4"/>
    <x v="11"/>
    <x v="789"/>
    <d v="2013-01-21T01:59:00"/>
  </r>
  <r>
    <n v="790"/>
    <s v="3 Years Hollow is Going On Their First Ever Tour!"/>
    <s v="A regional band reaching to their fans. Reaching to become a national band with no label support. This is the chance of a lifetime."/>
    <n v="10000"/>
    <n v="14437.46"/>
    <x v="0"/>
    <x v="0"/>
    <s v="USD"/>
    <n v="1359680939"/>
    <n v="1357088939"/>
    <x v="0"/>
    <x v="239"/>
    <x v="0"/>
    <s v="music/rock"/>
    <n v="144.37459999999999"/>
    <n v="92.547820512820508"/>
    <x v="4"/>
    <x v="11"/>
    <x v="790"/>
    <d v="2013-01-31T19:08:59"/>
  </r>
  <r>
    <n v="791"/>
    <s v="Brad Hoshaw &amp; the Seven Deadlies - New Studio Album"/>
    <s v="Second album from award-winning Brad Hoshaw &amp; the Seven Deadlies, featuring crowd favorites &quot;New Tattoo&quot; and &quot;Delta King.&quot;"/>
    <n v="7500"/>
    <n v="7790"/>
    <x v="0"/>
    <x v="0"/>
    <s v="USD"/>
    <n v="1384322340"/>
    <n v="1381430646"/>
    <x v="0"/>
    <x v="130"/>
    <x v="0"/>
    <s v="music/rock"/>
    <n v="103.86666666666666"/>
    <n v="60.859375"/>
    <x v="4"/>
    <x v="11"/>
    <x v="791"/>
    <d v="2013-11-12T23:59:00"/>
  </r>
  <r>
    <n v="792"/>
    <s v="&quot;Believable Lies&quot; - The Album"/>
    <s v="Rock n' Roll about the intersection of lies and belief: the Believable Lie."/>
    <n v="2500"/>
    <n v="2511.11"/>
    <x v="0"/>
    <x v="0"/>
    <s v="USD"/>
    <n v="1383861483"/>
    <n v="1381265883"/>
    <x v="0"/>
    <x v="65"/>
    <x v="0"/>
    <s v="music/rock"/>
    <n v="100.44440000000002"/>
    <n v="41.851833333333339"/>
    <x v="4"/>
    <x v="11"/>
    <x v="792"/>
    <d v="2013-11-07T15:58:03"/>
  </r>
  <r>
    <n v="793"/>
    <s v="Dead Tree Duo's first full length album! Let's make it!"/>
    <s v="Dead Tree Duo has been fortunate enough to record a full length album at Threshold Studios in NYC!  Now it's time to manufacture them!"/>
    <n v="2750"/>
    <n v="2826.43"/>
    <x v="0"/>
    <x v="0"/>
    <s v="USD"/>
    <n v="1372827540"/>
    <n v="1371491244"/>
    <x v="0"/>
    <x v="58"/>
    <x v="0"/>
    <s v="music/rock"/>
    <n v="102.77927272727271"/>
    <n v="88.325937499999995"/>
    <x v="4"/>
    <x v="11"/>
    <x v="793"/>
    <d v="2013-07-02T22:59:00"/>
  </r>
  <r>
    <n v="794"/>
    <s v="Begins Again"/>
    <s v="The Brian Davis Band is a group of friends that want to share their lives and experiences through music that connects with people."/>
    <n v="8000"/>
    <n v="8425"/>
    <x v="0"/>
    <x v="0"/>
    <s v="USD"/>
    <n v="1315242360"/>
    <n v="1310438737"/>
    <x v="0"/>
    <x v="28"/>
    <x v="0"/>
    <s v="music/rock"/>
    <n v="105.31250000000001"/>
    <n v="158.96226415094338"/>
    <x v="4"/>
    <x v="11"/>
    <x v="794"/>
    <d v="2011-09-05T11:06:00"/>
  </r>
  <r>
    <n v="795"/>
    <s v="Jimbo Mathus &amp; The Tri-State Coalition | WHITE BUFFALO"/>
    <s v="After the success of the critically-acclaimed &quot;Confederate Buddha,&quot; Jimbo &amp; Tri-State need your help to raise the WHITE BUFFALO."/>
    <n v="14000"/>
    <n v="15650"/>
    <x v="0"/>
    <x v="0"/>
    <s v="USD"/>
    <n v="1333774740"/>
    <n v="1330094566"/>
    <x v="0"/>
    <x v="192"/>
    <x v="0"/>
    <s v="music/rock"/>
    <n v="111.78571428571429"/>
    <n v="85.054347826086953"/>
    <x v="4"/>
    <x v="11"/>
    <x v="795"/>
    <d v="2012-04-06T22:59:00"/>
  </r>
  <r>
    <n v="796"/>
    <s v="Madrone: New Album for 2013"/>
    <s v="Madrone is an independent band creating melodic, emotional, _x000a_alternative-rock needing your help to finish their new album."/>
    <n v="10000"/>
    <n v="10135"/>
    <x v="0"/>
    <x v="0"/>
    <s v="USD"/>
    <n v="1379279400"/>
    <n v="1376687485"/>
    <x v="0"/>
    <x v="240"/>
    <x v="0"/>
    <s v="music/rock"/>
    <n v="101.35000000000001"/>
    <n v="112.61111111111111"/>
    <x v="4"/>
    <x v="11"/>
    <x v="796"/>
    <d v="2013-09-15T15:10:00"/>
  </r>
  <r>
    <n v="797"/>
    <s v="Lust Control NEW CD!!!"/>
    <s v="Help Lust Control Kickstart their first cd in 20 years!!  To be mixed by Rocky Gray (Living Sacrifice, Soul Embraced, Evanescence)!!"/>
    <n v="3000"/>
    <n v="3226"/>
    <x v="0"/>
    <x v="0"/>
    <s v="USD"/>
    <n v="1335672000"/>
    <n v="1332978688"/>
    <x v="0"/>
    <x v="26"/>
    <x v="0"/>
    <s v="music/rock"/>
    <n v="107.53333333333333"/>
    <n v="45.436619718309856"/>
    <x v="4"/>
    <x v="11"/>
    <x v="797"/>
    <d v="2012-04-28T22:00:00"/>
  </r>
  <r>
    <n v="798"/>
    <s v="Eric Stuart Band 4 Song EP &quot;Character&quot;"/>
    <s v="We have some great new songs and want to record a special edition 4 song EP as our next Eric Stuart Band release"/>
    <n v="3500"/>
    <n v="4021"/>
    <x v="0"/>
    <x v="0"/>
    <s v="USD"/>
    <n v="1412086187"/>
    <n v="1409494187"/>
    <x v="0"/>
    <x v="45"/>
    <x v="0"/>
    <s v="music/rock"/>
    <n v="114.88571428571429"/>
    <n v="46.218390804597703"/>
    <x v="4"/>
    <x v="11"/>
    <x v="798"/>
    <d v="2014-09-30T08:09:47"/>
  </r>
  <r>
    <n v="799"/>
    <s v="Ryan Caskey's BREAKOUT ALBUM, ready to CHARGE"/>
    <s v="Los Angeles-based recording artist Ryan Caskey joined forces with producer Eddie Hedges to record alternative rock masterworks."/>
    <n v="5000"/>
    <n v="5001"/>
    <x v="0"/>
    <x v="0"/>
    <s v="USD"/>
    <n v="1335542446"/>
    <n v="1332950446"/>
    <x v="0"/>
    <x v="33"/>
    <x v="0"/>
    <s v="music/rock"/>
    <n v="100.02"/>
    <n v="178.60714285714286"/>
    <x v="4"/>
    <x v="11"/>
    <x v="799"/>
    <d v="2012-04-27T10:00:46"/>
  </r>
  <r>
    <n v="800"/>
    <s v="LF4 WildFire"/>
    <s v="Scotland's premier classic rock and metal festival, 3 days, 3-4 stages, family friendly,  for people of all ages"/>
    <n v="1500"/>
    <n v="2282"/>
    <x v="0"/>
    <x v="1"/>
    <s v="GBP"/>
    <n v="1410431054"/>
    <n v="1407839054"/>
    <x v="0"/>
    <x v="66"/>
    <x v="0"/>
    <s v="music/rock"/>
    <n v="152.13333333333335"/>
    <n v="40.75"/>
    <x v="4"/>
    <x v="11"/>
    <x v="800"/>
    <d v="2014-09-11T04:24:14"/>
  </r>
  <r>
    <n v="801"/>
    <s v="SLUTEVER DO AMERICA TOUR"/>
    <s v="ALL WE WANT TO DO IS DRIVE AROUND AMERICA AND PLAY A BUNCH OF SHOWS, BUT WE DON'T HAVE ANY MONEY..."/>
    <n v="2000"/>
    <n v="2230.4299999999998"/>
    <x v="0"/>
    <x v="0"/>
    <s v="USD"/>
    <n v="1309547120"/>
    <n v="1306955120"/>
    <x v="0"/>
    <x v="13"/>
    <x v="0"/>
    <s v="music/rock"/>
    <n v="111.52149999999999"/>
    <n v="43.733921568627444"/>
    <x v="4"/>
    <x v="11"/>
    <x v="801"/>
    <d v="2011-07-01T13:05:20"/>
  </r>
  <r>
    <n v="802"/>
    <s v="Vaz Tour/Musical Documentation of Australia and SE Asia"/>
    <s v="Vaz invades 2 new continents in the Eastern Hemisphere and brings home a Split Single, a Video Documentary and a Live Record from Asia."/>
    <n v="6000"/>
    <n v="6080"/>
    <x v="0"/>
    <x v="0"/>
    <s v="USD"/>
    <n v="1347854700"/>
    <n v="1343867524"/>
    <x v="0"/>
    <x v="11"/>
    <x v="0"/>
    <s v="music/rock"/>
    <n v="101.33333333333334"/>
    <n v="81.066666666666663"/>
    <x v="4"/>
    <x v="11"/>
    <x v="802"/>
    <d v="2012-09-16T22:05:00"/>
  </r>
  <r>
    <n v="803"/>
    <s v="The Beautiful Refrain's &quot;Page One&quot; Project"/>
    <s v="We're recording our first single in Nashville this summer and sending it to radio with Shamrock Media Group.  We need your help!!"/>
    <n v="2300"/>
    <n v="2835"/>
    <x v="0"/>
    <x v="0"/>
    <s v="USD"/>
    <n v="1306630800"/>
    <n v="1304376478"/>
    <x v="0"/>
    <x v="44"/>
    <x v="0"/>
    <s v="music/rock"/>
    <n v="123.2608695652174"/>
    <n v="74.60526315789474"/>
    <x v="4"/>
    <x v="11"/>
    <x v="803"/>
    <d v="2011-05-28T19:00:00"/>
  </r>
  <r>
    <n v="804"/>
    <s v="City of Sound - A city full of stories untold"/>
    <s v="Hope and Inspiration.  That is what this project is all about. In the midst of a dark and broken world our stories can speak life."/>
    <n v="5500"/>
    <n v="5500"/>
    <x v="0"/>
    <x v="0"/>
    <s v="USD"/>
    <n v="1311393540"/>
    <n v="1309919526"/>
    <x v="0"/>
    <x v="59"/>
    <x v="0"/>
    <s v="music/rock"/>
    <n v="100"/>
    <n v="305.55555555555554"/>
    <x v="4"/>
    <x v="11"/>
    <x v="804"/>
    <d v="2011-07-22T21:59:00"/>
  </r>
  <r>
    <n v="805"/>
    <s v="Virtual CH - The One-Man-Mixed-Media-Rock-Band Debut"/>
    <s v="Be a part of Virtual CH's debut Video and Record release.  Help fund their debut music video and record mixing expenses."/>
    <n v="3000"/>
    <n v="3150"/>
    <x v="0"/>
    <x v="0"/>
    <s v="USD"/>
    <n v="1310857200"/>
    <n v="1306525512"/>
    <x v="0"/>
    <x v="241"/>
    <x v="0"/>
    <s v="music/rock"/>
    <n v="105"/>
    <n v="58.333333333333336"/>
    <x v="4"/>
    <x v="11"/>
    <x v="805"/>
    <d v="2011-07-16T17:00:00"/>
  </r>
  <r>
    <n v="806"/>
    <s v="Golden Animals NEW Album!"/>
    <s v="Help Golden Animals finish their NEW Album!"/>
    <n v="8000"/>
    <n v="8355"/>
    <x v="0"/>
    <x v="0"/>
    <s v="USD"/>
    <n v="1315413339"/>
    <n v="1312821339"/>
    <x v="0"/>
    <x v="26"/>
    <x v="0"/>
    <s v="music/rock"/>
    <n v="104.4375"/>
    <n v="117.67605633802818"/>
    <x v="4"/>
    <x v="11"/>
    <x v="806"/>
    <d v="2011-09-07T10:35:39"/>
  </r>
  <r>
    <n v="807"/>
    <s v="Sic Vita - New EP Release - 2017"/>
    <s v="Join the Sic Vita family and lend a hand as we create a new album!"/>
    <n v="4000"/>
    <n v="4205"/>
    <x v="0"/>
    <x v="0"/>
    <s v="USD"/>
    <n v="1488333600"/>
    <n v="1485270311"/>
    <x v="0"/>
    <x v="7"/>
    <x v="0"/>
    <s v="music/rock"/>
    <n v="105.125"/>
    <n v="73.771929824561397"/>
    <x v="4"/>
    <x v="11"/>
    <x v="807"/>
    <d v="2017-02-28T20:00:00"/>
  </r>
  <r>
    <n v="808"/>
    <s v="The Micronite Filters | Wizard Blood Vinyl"/>
    <s v="The Micronite Filters have a blood curdling sonic adventure ready for psychedelic swirled vinyl for the best possible auditory journey."/>
    <n v="4500"/>
    <n v="4500"/>
    <x v="0"/>
    <x v="5"/>
    <s v="CAD"/>
    <n v="1419224340"/>
    <n v="1416363886"/>
    <x v="0"/>
    <x v="68"/>
    <x v="0"/>
    <s v="music/rock"/>
    <n v="100"/>
    <n v="104.65116279069767"/>
    <x v="4"/>
    <x v="11"/>
    <x v="808"/>
    <d v="2014-12-21T22:59:00"/>
  </r>
  <r>
    <n v="809"/>
    <s v="Peter's New Album!!"/>
    <s v="Acknowledged songwriter looking to record album of new songs to secure a Publishing Contract"/>
    <n v="4000"/>
    <n v="4151"/>
    <x v="0"/>
    <x v="0"/>
    <s v="USD"/>
    <n v="1390161630"/>
    <n v="1387569630"/>
    <x v="0"/>
    <x v="47"/>
    <x v="0"/>
    <s v="music/rock"/>
    <n v="103.77499999999999"/>
    <n v="79.82692307692308"/>
    <x v="4"/>
    <x v="11"/>
    <x v="809"/>
    <d v="2014-01-19T14:00:30"/>
  </r>
  <r>
    <n v="810"/>
    <s v="Help us get our music into the hands of our fans!"/>
    <s v="Please help us reach both a short term and lifetime goal! We can't do this without your help. thank you a ton from all of us at P.T.R.."/>
    <n v="1500"/>
    <n v="1575"/>
    <x v="0"/>
    <x v="0"/>
    <s v="USD"/>
    <n v="1346462462"/>
    <n v="1343870462"/>
    <x v="0"/>
    <x v="74"/>
    <x v="0"/>
    <s v="music/rock"/>
    <n v="105"/>
    <n v="58.333333333333336"/>
    <x v="4"/>
    <x v="11"/>
    <x v="810"/>
    <d v="2012-08-31T19:21:02"/>
  </r>
  <r>
    <n v="811"/>
    <s v="Love Water Tour"/>
    <s v="We need your financial support to cover the tour costs!  (Sound, lights, travel, stage design)"/>
    <n v="1000"/>
    <n v="1040"/>
    <x v="0"/>
    <x v="0"/>
    <s v="USD"/>
    <n v="1373475120"/>
    <n v="1371569202"/>
    <x v="0"/>
    <x v="8"/>
    <x v="0"/>
    <s v="music/rock"/>
    <n v="104"/>
    <n v="86.666666666666671"/>
    <x v="4"/>
    <x v="11"/>
    <x v="811"/>
    <d v="2013-07-10T10:52:00"/>
  </r>
  <r>
    <n v="812"/>
    <s v="Don Walrus wants to press a record!!"/>
    <s v="Gainesville's pop punk 3 piece Assassinate The Scientist started a new band and they want to release a 7&quot;, but they need your help!!"/>
    <n v="600"/>
    <n v="911"/>
    <x v="0"/>
    <x v="0"/>
    <s v="USD"/>
    <n v="1362146280"/>
    <n v="1357604752"/>
    <x v="0"/>
    <x v="51"/>
    <x v="0"/>
    <s v="music/rock"/>
    <n v="151.83333333333334"/>
    <n v="27.606060606060606"/>
    <x v="4"/>
    <x v="11"/>
    <x v="812"/>
    <d v="2013-03-01T07:58:00"/>
  </r>
  <r>
    <n v="813"/>
    <s v="Rules of Civility and Decent Behavior"/>
    <s v="A pre order campaign to fund the pressing of our second full length vinyl LP"/>
    <n v="1500"/>
    <n v="2399.94"/>
    <x v="0"/>
    <x v="0"/>
    <s v="USD"/>
    <n v="1342825365"/>
    <n v="1340233365"/>
    <x v="0"/>
    <x v="93"/>
    <x v="0"/>
    <s v="music/rock"/>
    <n v="159.99600000000001"/>
    <n v="24.999375000000001"/>
    <x v="4"/>
    <x v="11"/>
    <x v="813"/>
    <d v="2012-07-20T17:02:45"/>
  </r>
  <r>
    <n v="814"/>
    <s v="Help Pat The Human Get A Tour Van!"/>
    <s v="We have been a band since 2007, but we've never hit the road. That's messed up... So this summer, we're trying to and need your help!"/>
    <n v="1000"/>
    <n v="1273"/>
    <x v="0"/>
    <x v="0"/>
    <s v="USD"/>
    <n v="1306865040"/>
    <n v="1305568201"/>
    <x v="0"/>
    <x v="33"/>
    <x v="0"/>
    <s v="music/rock"/>
    <n v="127.3"/>
    <n v="45.464285714285715"/>
    <x v="4"/>
    <x v="11"/>
    <x v="814"/>
    <d v="2011-05-31T12:04:00"/>
  </r>
  <r>
    <n v="815"/>
    <s v="Some Late Help for The Early Reset"/>
    <s v="Be a part of helping The Early Reset finish their new 7 song EP."/>
    <n v="4000"/>
    <n v="4280"/>
    <x v="0"/>
    <x v="0"/>
    <s v="USD"/>
    <n v="1414879303"/>
    <n v="1412287303"/>
    <x v="0"/>
    <x v="68"/>
    <x v="0"/>
    <s v="music/rock"/>
    <n v="107"/>
    <n v="99.534883720930239"/>
    <x v="4"/>
    <x v="11"/>
    <x v="815"/>
    <d v="2014-11-01T16:01:43"/>
  </r>
  <r>
    <n v="816"/>
    <s v="Help Friends and Family Release Their Debut Album"/>
    <s v="Friends and Family have an album for you. They need your help to release it to the world."/>
    <n v="7000"/>
    <n v="8058.55"/>
    <x v="0"/>
    <x v="0"/>
    <s v="USD"/>
    <n v="1365489000"/>
    <n v="1362776043"/>
    <x v="0"/>
    <x v="242"/>
    <x v="0"/>
    <s v="music/rock"/>
    <n v="115.12214285714286"/>
    <n v="39.31"/>
    <x v="4"/>
    <x v="11"/>
    <x v="816"/>
    <d v="2013-04-09T00:30:00"/>
  </r>
  <r>
    <n v="817"/>
    <s v="Dead Fish Handshake - follow up record to Across State Lines"/>
    <s v="Dead Fish Handshake is a rock band based out of New Jersey. We are in the process of raising funds for our second record."/>
    <n v="1500"/>
    <n v="2056.66"/>
    <x v="0"/>
    <x v="0"/>
    <s v="USD"/>
    <n v="1331441940"/>
    <n v="1326810211"/>
    <x v="0"/>
    <x v="23"/>
    <x v="0"/>
    <s v="music/rock"/>
    <n v="137.11066666666665"/>
    <n v="89.419999999999987"/>
    <x v="4"/>
    <x v="11"/>
    <x v="817"/>
    <d v="2012-03-10T22:59:00"/>
  </r>
  <r>
    <n v="818"/>
    <s v="Repair Orwell's tour van for a West Coast Tour!"/>
    <s v="Orwell is hitting the road this August for a West Coast tour and we need substantial van repairs in order to get there.  Dates booked."/>
    <n v="350"/>
    <n v="545"/>
    <x v="0"/>
    <x v="0"/>
    <s v="USD"/>
    <n v="1344358860"/>
    <n v="1343682681"/>
    <x v="0"/>
    <x v="10"/>
    <x v="0"/>
    <s v="music/rock"/>
    <n v="155.71428571428572"/>
    <n v="28.684210526315791"/>
    <x v="4"/>
    <x v="11"/>
    <x v="818"/>
    <d v="2012-08-07T11:01:00"/>
  </r>
  <r>
    <n v="819"/>
    <s v="Winter Tour"/>
    <s v="We are touring the Southeast in support of our new EP"/>
    <n v="400"/>
    <n v="435"/>
    <x v="0"/>
    <x v="0"/>
    <s v="USD"/>
    <n v="1387601040"/>
    <n v="1386806254"/>
    <x v="0"/>
    <x v="25"/>
    <x v="0"/>
    <s v="music/rock"/>
    <n v="108.74999999999999"/>
    <n v="31.071428571428573"/>
    <x v="4"/>
    <x v="11"/>
    <x v="819"/>
    <d v="2013-12-20T22:44:00"/>
  </r>
  <r>
    <n v="820"/>
    <s v="Wyatt Lowe &amp; the Ottomatics Summer 2014 Tour!"/>
    <s v="Wyatt Lowe &amp; the Ottomatics will be hitting the road this June on a North and Southwest Summer 2014 tour!"/>
    <n v="2000"/>
    <n v="2681"/>
    <x v="0"/>
    <x v="0"/>
    <s v="USD"/>
    <n v="1402290000"/>
    <n v="1399666342"/>
    <x v="0"/>
    <x v="44"/>
    <x v="0"/>
    <s v="music/rock"/>
    <n v="134.05000000000001"/>
    <n v="70.55263157894737"/>
    <x v="4"/>
    <x v="11"/>
    <x v="820"/>
    <d v="2014-06-08T23:00:00"/>
  </r>
  <r>
    <n v="821"/>
    <s v="&quot;Grey Sky Blues&quot; - Help make Bizness Suit's new album!"/>
    <s v="Bizness Suit - NEW ALBUM - We're going to LA to record the best rock album ever - bluesy funky Rock n Roll with soul"/>
    <n v="17482"/>
    <n v="17482"/>
    <x v="0"/>
    <x v="0"/>
    <s v="USD"/>
    <n v="1430712060"/>
    <n v="1427753265"/>
    <x v="0"/>
    <x v="76"/>
    <x v="0"/>
    <s v="music/rock"/>
    <n v="100"/>
    <n v="224.12820512820514"/>
    <x v="4"/>
    <x v="11"/>
    <x v="821"/>
    <d v="2015-05-03T22:01:00"/>
  </r>
  <r>
    <n v="822"/>
    <s v="Soul Easy - Making music for our friends."/>
    <s v="Soul Easy recording our first full length CD.  Inspired by lots of friends and lots of good times."/>
    <n v="3000"/>
    <n v="3575"/>
    <x v="0"/>
    <x v="0"/>
    <s v="USD"/>
    <n v="1349477050"/>
    <n v="1346885050"/>
    <x v="0"/>
    <x v="50"/>
    <x v="0"/>
    <s v="music/rock"/>
    <n v="119.16666666666667"/>
    <n v="51.811594202898547"/>
    <x v="4"/>
    <x v="11"/>
    <x v="822"/>
    <d v="2012-10-05T16:44:10"/>
  </r>
  <r>
    <n v="823"/>
    <s v="Debut Album"/>
    <s v="Eyes For Fire is finally ready to release their Debut Album but we need YOU to help us put the final touches on it."/>
    <n v="800"/>
    <n v="1436"/>
    <x v="0"/>
    <x v="0"/>
    <s v="USD"/>
    <n v="1427062852"/>
    <n v="1424474452"/>
    <x v="0"/>
    <x v="51"/>
    <x v="0"/>
    <s v="music/rock"/>
    <n v="179.5"/>
    <n v="43.515151515151516"/>
    <x v="4"/>
    <x v="11"/>
    <x v="823"/>
    <d v="2015-03-22T16:20:52"/>
  </r>
  <r>
    <n v="824"/>
    <s v="Hi Ho Silver Oh - The West Coast Tour"/>
    <s v="Hi Ho Silver Oh is going on a West Coast tour! We'll be starting in Santa Barbara, and spreading our tunes all the way to Seattle and back."/>
    <n v="1600"/>
    <n v="2150.1"/>
    <x v="0"/>
    <x v="0"/>
    <s v="USD"/>
    <n v="1271573940"/>
    <n v="1268459318"/>
    <x v="0"/>
    <x v="241"/>
    <x v="0"/>
    <s v="music/rock"/>
    <n v="134.38124999999999"/>
    <n v="39.816666666666663"/>
    <x v="4"/>
    <x v="11"/>
    <x v="824"/>
    <d v="2010-04-18T00:59:00"/>
  </r>
  <r>
    <n v="825"/>
    <s v="KILL FREEMAN"/>
    <s v="Kickstarting Kill Freeman independently. Help fund the New Record, Video and Live Shows."/>
    <n v="12500"/>
    <n v="12554"/>
    <x v="0"/>
    <x v="0"/>
    <s v="USD"/>
    <n v="1351495284"/>
    <n v="1349335284"/>
    <x v="0"/>
    <x v="221"/>
    <x v="0"/>
    <s v="music/rock"/>
    <n v="100.43200000000002"/>
    <n v="126.8080808080808"/>
    <x v="4"/>
    <x v="11"/>
    <x v="825"/>
    <d v="2012-10-29T01:21:24"/>
  </r>
  <r>
    <n v="826"/>
    <s v="Protect The Dream Debut Album"/>
    <s v="Protect The Dream is preparing to record their debut album 8 years in the making. Lets make it happen Kickstarter!"/>
    <n v="5500"/>
    <n v="5580"/>
    <x v="0"/>
    <x v="0"/>
    <s v="USD"/>
    <n v="1332719730"/>
    <n v="1330908930"/>
    <x v="0"/>
    <x v="72"/>
    <x v="0"/>
    <s v="music/rock"/>
    <n v="101.45454545454547"/>
    <n v="113.87755102040816"/>
    <x v="4"/>
    <x v="11"/>
    <x v="826"/>
    <d v="2012-03-25T17:55:30"/>
  </r>
  <r>
    <n v="827"/>
    <s v="Losing Wings EP Release &amp; Our First Tour"/>
    <s v="We want to release our Losing Wings EP on a week-long tour of California's music scene!  We've got the EP made, we just need gas money!"/>
    <n v="300"/>
    <n v="310"/>
    <x v="0"/>
    <x v="0"/>
    <s v="USD"/>
    <n v="1329248940"/>
    <n v="1326972107"/>
    <x v="0"/>
    <x v="202"/>
    <x v="0"/>
    <s v="music/rock"/>
    <n v="103.33333333333334"/>
    <n v="28.181818181818183"/>
    <x v="4"/>
    <x v="11"/>
    <x v="827"/>
    <d v="2012-02-14T13:49:00"/>
  </r>
  <r>
    <n v="828"/>
    <s v="It's Now or Never for the Icarus Witch Project!"/>
    <s v="Our new CD comes out July 3. We have self-financed the project with money from our shows but now need additional funding for video."/>
    <n v="1300"/>
    <n v="1391"/>
    <x v="0"/>
    <x v="0"/>
    <s v="USD"/>
    <n v="1340641440"/>
    <n v="1339549982"/>
    <x v="0"/>
    <x v="44"/>
    <x v="0"/>
    <s v="music/rock"/>
    <n v="107"/>
    <n v="36.60526315789474"/>
    <x v="4"/>
    <x v="11"/>
    <x v="828"/>
    <d v="2012-06-25T10:24:00"/>
  </r>
  <r>
    <n v="829"/>
    <s v="Monk"/>
    <s v="We are a band from South East London- each member is19 years OA. We have been together for two years. Taking pride in making good music"/>
    <n v="500"/>
    <n v="520"/>
    <x v="0"/>
    <x v="1"/>
    <s v="GBP"/>
    <n v="1468437240"/>
    <n v="1463253240"/>
    <x v="0"/>
    <x v="38"/>
    <x v="0"/>
    <s v="music/rock"/>
    <n v="104"/>
    <n v="32.5"/>
    <x v="4"/>
    <x v="11"/>
    <x v="829"/>
    <d v="2016-07-13T13:14:00"/>
  </r>
  <r>
    <n v="830"/>
    <s v="Dark Disco Club's new album"/>
    <s v="We're making a high energy, fist pumpin', pelvis-thrusting new Rock n Roll album and we'd love for you to be a part of it."/>
    <n v="1800"/>
    <n v="1941"/>
    <x v="0"/>
    <x v="0"/>
    <s v="USD"/>
    <n v="1363952225"/>
    <n v="1361363825"/>
    <x v="0"/>
    <x v="58"/>
    <x v="0"/>
    <s v="music/rock"/>
    <n v="107.83333333333334"/>
    <n v="60.65625"/>
    <x v="4"/>
    <x v="11"/>
    <x v="830"/>
    <d v="2013-03-22T05:37:05"/>
  </r>
  <r>
    <n v="831"/>
    <s v="Let The 7Horse Run!"/>
    <s v="7Horse is a new band with a self-funded album and a show they want to rock in your town!"/>
    <n v="1500"/>
    <n v="3500"/>
    <x v="0"/>
    <x v="0"/>
    <s v="USD"/>
    <n v="1335540694"/>
    <n v="1332948694"/>
    <x v="0"/>
    <x v="9"/>
    <x v="0"/>
    <s v="music/rock"/>
    <n v="233.33333333333334"/>
    <n v="175"/>
    <x v="4"/>
    <x v="11"/>
    <x v="831"/>
    <d v="2012-04-27T09:31:34"/>
  </r>
  <r>
    <n v="832"/>
    <s v="OMG! You Can Help Hello Kelly Make Their New Record!"/>
    <s v="Being in a band can make you feel like clowns, but we've got the best fans so we're not too worried. You are the new record labels!!"/>
    <n v="15000"/>
    <n v="15091.06"/>
    <x v="0"/>
    <x v="0"/>
    <s v="USD"/>
    <n v="1327133580"/>
    <n v="1321978335"/>
    <x v="0"/>
    <x v="243"/>
    <x v="0"/>
    <s v="music/rock"/>
    <n v="100.60706666666665"/>
    <n v="97.993896103896105"/>
    <x v="4"/>
    <x v="11"/>
    <x v="832"/>
    <d v="2012-01-21T02:13:00"/>
  </r>
  <r>
    <n v="833"/>
    <s v="Ragman Rolls"/>
    <s v="This is an American rock album."/>
    <n v="6000"/>
    <n v="6100"/>
    <x v="0"/>
    <x v="0"/>
    <s v="USD"/>
    <n v="1397941475"/>
    <n v="1395349475"/>
    <x v="0"/>
    <x v="14"/>
    <x v="0"/>
    <s v="music/rock"/>
    <n v="101.66666666666666"/>
    <n v="148.78048780487805"/>
    <x v="4"/>
    <x v="11"/>
    <x v="833"/>
    <d v="2014-04-19T15:04:35"/>
  </r>
  <r>
    <n v="834"/>
    <s v="VANS Warped Tour or BUST!"/>
    <s v="We were selected out of 4,000 bands to play on VANS Warped Tour! Amazing opportunity, but touring costs $$$!  We REALLY need your help!"/>
    <n v="5500"/>
    <n v="7206"/>
    <x v="0"/>
    <x v="0"/>
    <s v="USD"/>
    <n v="1372651140"/>
    <n v="1369770292"/>
    <x v="0"/>
    <x v="11"/>
    <x v="0"/>
    <s v="music/rock"/>
    <n v="131.0181818181818"/>
    <n v="96.08"/>
    <x v="4"/>
    <x v="11"/>
    <x v="834"/>
    <d v="2013-06-30T21:59:00"/>
  </r>
  <r>
    <n v="835"/>
    <s v="Samuel B. Lupowitz &amp; The Ego Band - first album release"/>
    <s v="Help composer and musician Samuel B. Lupowitz release his first solo piano rock effort featuring the hard-grooving Ego Band."/>
    <n v="2000"/>
    <n v="2345"/>
    <x v="0"/>
    <x v="0"/>
    <s v="USD"/>
    <n v="1337396400"/>
    <n v="1333709958"/>
    <x v="0"/>
    <x v="244"/>
    <x v="0"/>
    <s v="music/rock"/>
    <n v="117.25000000000001"/>
    <n v="58.625"/>
    <x v="4"/>
    <x v="11"/>
    <x v="835"/>
    <d v="2012-05-18T21:00:00"/>
  </r>
  <r>
    <n v="836"/>
    <s v="DESMADRE Full Album + Press Kit"/>
    <s v="An album you can bring home to mom."/>
    <n v="5000"/>
    <n v="5046.5200000000004"/>
    <x v="0"/>
    <x v="0"/>
    <s v="USD"/>
    <n v="1381108918"/>
    <n v="1378516918"/>
    <x v="0"/>
    <x v="67"/>
    <x v="0"/>
    <s v="music/rock"/>
    <n v="100.93039999999999"/>
    <n v="109.70695652173914"/>
    <x v="4"/>
    <x v="11"/>
    <x v="836"/>
    <d v="2013-10-06T19:21:58"/>
  </r>
  <r>
    <n v="837"/>
    <s v="Take 147 - Nothin' to Lose CD Project"/>
    <s v="Take 147 is currently in the process of recording the debut album called, &quot;Nothin' to Lose&quot;."/>
    <n v="2500"/>
    <n v="3045"/>
    <x v="0"/>
    <x v="0"/>
    <s v="USD"/>
    <n v="1398988662"/>
    <n v="1396396662"/>
    <x v="0"/>
    <x v="95"/>
    <x v="0"/>
    <s v="music/rock"/>
    <n v="121.8"/>
    <n v="49.112903225806448"/>
    <x v="4"/>
    <x v="11"/>
    <x v="837"/>
    <d v="2014-05-01T17:57:42"/>
  </r>
  <r>
    <n v="838"/>
    <s v="Be a part of The Paper Melody's next chapter: EP and Videos"/>
    <s v="The Paper Melody wants YOU to be a part of the next chapter! Be a part of the process of our brand new EP and Music Videos!"/>
    <n v="2000"/>
    <n v="2908"/>
    <x v="0"/>
    <x v="0"/>
    <s v="USD"/>
    <n v="1326835985"/>
    <n v="1324243985"/>
    <x v="0"/>
    <x v="42"/>
    <x v="0"/>
    <s v="music/rock"/>
    <n v="145.4"/>
    <n v="47.672131147540981"/>
    <x v="4"/>
    <x v="11"/>
    <x v="838"/>
    <d v="2012-01-17T15:33:05"/>
  </r>
  <r>
    <n v="839"/>
    <s v="The Waffle Stompers - We'll Never Die"/>
    <s v="The Waffle Stompers need your support to keep doing what we love--go on tour, make music and music videos."/>
    <n v="5000"/>
    <n v="5830.83"/>
    <x v="0"/>
    <x v="0"/>
    <s v="USD"/>
    <n v="1348337956"/>
    <n v="1345745956"/>
    <x v="0"/>
    <x v="93"/>
    <x v="0"/>
    <s v="music/rock"/>
    <n v="116.61660000000001"/>
    <n v="60.737812499999997"/>
    <x v="4"/>
    <x v="11"/>
    <x v="839"/>
    <d v="2012-09-22T12:19:16"/>
  </r>
  <r>
    <n v="840"/>
    <s v="Carl King's New Album: Grand Architects Of The Universe"/>
    <s v="Carl King / Sir Millard Mulch / Dr. Zoltan Ã˜belisk is making a new 45-minute instrumental sci-fi album!"/>
    <n v="10000"/>
    <n v="12041.66"/>
    <x v="0"/>
    <x v="0"/>
    <s v="USD"/>
    <n v="1474694787"/>
    <n v="1472102787"/>
    <x v="0"/>
    <x v="245"/>
    <x v="0"/>
    <s v="music/metal"/>
    <n v="120.4166"/>
    <n v="63.37715789473684"/>
    <x v="4"/>
    <x v="12"/>
    <x v="840"/>
    <d v="2016-09-23T23:26:27"/>
  </r>
  <r>
    <n v="841"/>
    <s v="Peering Through The Lens Of Time - Dan Mumm - Studio Album"/>
    <s v="Dan Mumm's 2nd studio album. An ambitious project - Dan will attempt his best musical work yet, drawing influence from across the ages."/>
    <n v="5000"/>
    <n v="5066"/>
    <x v="0"/>
    <x v="0"/>
    <s v="USD"/>
    <n v="1415653663"/>
    <n v="1413058063"/>
    <x v="1"/>
    <x v="225"/>
    <x v="0"/>
    <s v="music/metal"/>
    <n v="101.32000000000001"/>
    <n v="53.893617021276597"/>
    <x v="4"/>
    <x v="12"/>
    <x v="841"/>
    <d v="2014-11-10T15:07:43"/>
  </r>
  <r>
    <n v="842"/>
    <s v="&quot;Frontiers&quot; A new full-length LP by Ontario's Unsacred Seed"/>
    <s v="Help fund our new concept album, inspired heavily by Sci-Fi and cosmology. Together, we can make &quot;Frontiers&quot; a great release!"/>
    <n v="2500"/>
    <n v="2608"/>
    <x v="0"/>
    <x v="5"/>
    <s v="CAD"/>
    <n v="1381723140"/>
    <n v="1378735983"/>
    <x v="1"/>
    <x v="70"/>
    <x v="0"/>
    <s v="music/metal"/>
    <n v="104.32"/>
    <n v="66.871794871794876"/>
    <x v="4"/>
    <x v="12"/>
    <x v="842"/>
    <d v="2013-10-13T21:59:00"/>
  </r>
  <r>
    <n v="843"/>
    <s v="The New Album: Dig Deeper"/>
    <s v="Five metal heads dedicated to our passion for music. We believe music is Freedom, Unity &amp; Escape. Join us on our mission to Dig Deeper."/>
    <n v="3000"/>
    <n v="8014"/>
    <x v="0"/>
    <x v="0"/>
    <s v="USD"/>
    <n v="1481184000"/>
    <n v="1479708680"/>
    <x v="0"/>
    <x v="246"/>
    <x v="0"/>
    <s v="music/metal"/>
    <n v="267.13333333333333"/>
    <n v="63.102362204724407"/>
    <x v="4"/>
    <x v="12"/>
    <x v="843"/>
    <d v="2016-12-08T02:00:00"/>
  </r>
  <r>
    <n v="844"/>
    <s v="FROSTBURN - Lords of the Trident's new album!"/>
    <s v="The NEW ALBUM from the MOST METAL BAND ON EARTH is here! (WARNING: May cause melted faces and headbanging-related spinal trauma!)"/>
    <n v="3000"/>
    <n v="5824"/>
    <x v="0"/>
    <x v="0"/>
    <s v="USD"/>
    <n v="1414817940"/>
    <n v="1411489552"/>
    <x v="1"/>
    <x v="180"/>
    <x v="0"/>
    <s v="music/metal"/>
    <n v="194.13333333333333"/>
    <n v="36.628930817610062"/>
    <x v="4"/>
    <x v="12"/>
    <x v="844"/>
    <d v="2014-10-31T22:59:00"/>
  </r>
  <r>
    <n v="845"/>
    <s v="Shadow and Steel: The new album from Master Sword"/>
    <s v="Help Legend of Zelda tribute band Master Sword complete their latest heavy metal album: Shadow and Steel!"/>
    <n v="5000"/>
    <n v="6019.01"/>
    <x v="0"/>
    <x v="0"/>
    <s v="USD"/>
    <n v="1473047940"/>
    <n v="1469595396"/>
    <x v="0"/>
    <x v="247"/>
    <x v="0"/>
    <s v="music/metal"/>
    <n v="120.3802"/>
    <n v="34.005706214689269"/>
    <x v="4"/>
    <x v="12"/>
    <x v="845"/>
    <d v="2016-09-04T21:59:00"/>
  </r>
  <r>
    <n v="846"/>
    <s v="CURVE: The debut album from Miroist needs awesome merch"/>
    <s v="Pre-order and help me fund new merchandise so we can make the album release something amazing."/>
    <n v="1100"/>
    <n v="1342.01"/>
    <x v="0"/>
    <x v="1"/>
    <s v="GBP"/>
    <n v="1394460000"/>
    <n v="1393233855"/>
    <x v="0"/>
    <x v="5"/>
    <x v="0"/>
    <s v="music/metal"/>
    <n v="122.00090909090908"/>
    <n v="28.553404255319148"/>
    <x v="4"/>
    <x v="12"/>
    <x v="846"/>
    <d v="2014-03-10T08:00:00"/>
  </r>
  <r>
    <n v="847"/>
    <s v="CENTROPYMUSIC"/>
    <s v="MUSIC WITH MEANING!  MUSIC THAT MATTERS!!!"/>
    <n v="10"/>
    <n v="10"/>
    <x v="0"/>
    <x v="0"/>
    <s v="USD"/>
    <n v="1436555376"/>
    <n v="1433963376"/>
    <x v="0"/>
    <x v="29"/>
    <x v="0"/>
    <s v="music/metal"/>
    <n v="100"/>
    <n v="10"/>
    <x v="4"/>
    <x v="12"/>
    <x v="847"/>
    <d v="2015-07-10T13:09:36"/>
  </r>
  <r>
    <n v="848"/>
    <s v="God Am"/>
    <s v="God Am, a Grunge/Doom metal band, who have been trying to fund the production of our EP to bring you a unique aural assault."/>
    <n v="300"/>
    <n v="300"/>
    <x v="0"/>
    <x v="0"/>
    <s v="USD"/>
    <n v="1429038033"/>
    <n v="1426446033"/>
    <x v="0"/>
    <x v="38"/>
    <x v="0"/>
    <s v="music/metal"/>
    <n v="100"/>
    <n v="18.75"/>
    <x v="4"/>
    <x v="12"/>
    <x v="848"/>
    <d v="2015-04-14T13:00:33"/>
  </r>
  <r>
    <n v="849"/>
    <s v="The Nightingale: A Gothic Fairytale"/>
    <s v="&quot;Guard your passion as if your life depended on it, for well it might!&quot;_x000a_Join Nightingale in her journey through the Poison Garden."/>
    <n v="4000"/>
    <n v="4796"/>
    <x v="0"/>
    <x v="0"/>
    <s v="USD"/>
    <n v="1426473264"/>
    <n v="1424057664"/>
    <x v="0"/>
    <x v="248"/>
    <x v="0"/>
    <s v="music/metal"/>
    <n v="119.9"/>
    <n v="41.704347826086959"/>
    <x v="4"/>
    <x v="12"/>
    <x v="849"/>
    <d v="2015-03-15T20:34:24"/>
  </r>
  <r>
    <n v="850"/>
    <s v="Yet Further: Sioum's Second Full-Length Album"/>
    <s v="Help Chicago-based instrumental group Sioum complete the production of their 2nd full-length album."/>
    <n v="4000"/>
    <n v="6207"/>
    <x v="0"/>
    <x v="0"/>
    <s v="USD"/>
    <n v="1461560340"/>
    <n v="1458762717"/>
    <x v="0"/>
    <x v="182"/>
    <x v="0"/>
    <s v="music/metal"/>
    <n v="155.17499999999998"/>
    <n v="46.669172932330824"/>
    <x v="4"/>
    <x v="12"/>
    <x v="850"/>
    <d v="2016-04-24T22:59:00"/>
  </r>
  <r>
    <n v="851"/>
    <s v="M.F.Crew, 1er Album &quot;First Ride&quot;"/>
    <s v="Salut, nous c'est M.F.Crew, on a besoin de vous pour produire notre premier album &quot;First Ride&quot; ! :)"/>
    <n v="2000"/>
    <n v="2609"/>
    <x v="0"/>
    <x v="6"/>
    <s v="EUR"/>
    <n v="1469994300"/>
    <n v="1464815253"/>
    <x v="0"/>
    <x v="16"/>
    <x v="0"/>
    <s v="music/metal"/>
    <n v="130.44999999999999"/>
    <n v="37.271428571428572"/>
    <x v="4"/>
    <x v="12"/>
    <x v="851"/>
    <d v="2016-07-31T13:45:00"/>
  </r>
  <r>
    <n v="852"/>
    <s v="Covers Album - Limited Vinyl Pressing"/>
    <s v="Limited edition 2x12&quot; vinyl pressing of our latest album &quot;Who Do You Think We Are?&quot;"/>
    <n v="3500"/>
    <n v="3674"/>
    <x v="0"/>
    <x v="0"/>
    <s v="USD"/>
    <n v="1477342800"/>
    <n v="1476386395"/>
    <x v="0"/>
    <x v="95"/>
    <x v="0"/>
    <s v="music/metal"/>
    <n v="104.97142857142859"/>
    <n v="59.258064516129032"/>
    <x v="4"/>
    <x v="12"/>
    <x v="852"/>
    <d v="2016-10-24T15:00:00"/>
  </r>
  <r>
    <n v="853"/>
    <s v="sloggoth"/>
    <s v="Help release a CD of sloggoth's first album &quot;sloggoth&quot;.  All contributors of $5 or more get a CD when the goal is met!"/>
    <n v="300"/>
    <n v="300"/>
    <x v="0"/>
    <x v="0"/>
    <s v="USD"/>
    <n v="1424116709"/>
    <n v="1421524709"/>
    <x v="0"/>
    <x v="73"/>
    <x v="0"/>
    <s v="music/metal"/>
    <n v="100"/>
    <n v="30"/>
    <x v="4"/>
    <x v="12"/>
    <x v="853"/>
    <d v="2015-02-16T13:58:29"/>
  </r>
  <r>
    <n v="854"/>
    <s v="Westfield Massacre - Sophomore Album &amp; Tour"/>
    <s v="Writing and Recording Sophomore record, and funding Tour to support Spring 2017 album release."/>
    <n v="27800"/>
    <n v="32865.300000000003"/>
    <x v="0"/>
    <x v="0"/>
    <s v="USD"/>
    <n v="1482901546"/>
    <n v="1480309546"/>
    <x v="0"/>
    <x v="249"/>
    <x v="0"/>
    <s v="music/metal"/>
    <n v="118.2205035971223"/>
    <n v="65.8623246492986"/>
    <x v="4"/>
    <x v="12"/>
    <x v="854"/>
    <d v="2016-12-27T23:05:46"/>
  </r>
  <r>
    <n v="855"/>
    <s v="AtteroTerra's Sophomore Album - Pray for Apocalypse"/>
    <s v="AtteroTerra's &quot;Pray for Apocalypse&quot; is fully completed, and only being held up by funding."/>
    <n v="1450"/>
    <n v="1500"/>
    <x v="0"/>
    <x v="0"/>
    <s v="USD"/>
    <n v="1469329217"/>
    <n v="1466737217"/>
    <x v="0"/>
    <x v="5"/>
    <x v="0"/>
    <s v="music/metal"/>
    <n v="103.44827586206897"/>
    <n v="31.914893617021278"/>
    <x v="4"/>
    <x v="12"/>
    <x v="855"/>
    <d v="2016-07-23T21:00:17"/>
  </r>
  <r>
    <n v="856"/>
    <s v="POWERHEAD - Wir wollen ins Studio!!!"/>
    <s v="Wir, die Heavy/Thrash Band &quot;Powerhead&quot; wollen ins Studio und eine Promo CD aufnehmen. Songs haben wir, Geld nicht ;-) ... und los!! :-)"/>
    <n v="250"/>
    <n v="545"/>
    <x v="0"/>
    <x v="12"/>
    <s v="EUR"/>
    <n v="1477422000"/>
    <n v="1472282956"/>
    <x v="0"/>
    <x v="33"/>
    <x v="0"/>
    <s v="music/metal"/>
    <n v="218.00000000000003"/>
    <n v="19.464285714285715"/>
    <x v="4"/>
    <x v="12"/>
    <x v="856"/>
    <d v="2016-10-25T13:00:00"/>
  </r>
  <r>
    <n v="857"/>
    <s v="A Reason To Breathe - DEBUT ALBUM"/>
    <s v="Modern Post-Hardcore/Electro music (Hardstyle, EDM, Trap, Dubstep, Dembow, House)."/>
    <n v="1200"/>
    <n v="1200"/>
    <x v="0"/>
    <x v="3"/>
    <s v="EUR"/>
    <n v="1448463431"/>
    <n v="1444831031"/>
    <x v="0"/>
    <x v="54"/>
    <x v="0"/>
    <s v="music/metal"/>
    <n v="100"/>
    <n v="50"/>
    <x v="4"/>
    <x v="12"/>
    <x v="857"/>
    <d v="2015-11-25T08:57:11"/>
  </r>
  <r>
    <n v="858"/>
    <s v="Gehtika - New Album - A Monster in Mourning"/>
    <s v="The album is written &amp; sounding epic, dark &amp; heavy! We now need your help to fund the release &amp; some spiffing limited edition merch!"/>
    <n v="1200"/>
    <n v="1728.07"/>
    <x v="0"/>
    <x v="1"/>
    <s v="GBP"/>
    <n v="1429138740"/>
    <n v="1426528418"/>
    <x v="0"/>
    <x v="88"/>
    <x v="0"/>
    <s v="music/metal"/>
    <n v="144.00583333333333"/>
    <n v="22.737763157894737"/>
    <x v="4"/>
    <x v="12"/>
    <x v="858"/>
    <d v="2015-04-15T16:59:00"/>
  </r>
  <r>
    <n v="859"/>
    <s v="Rise With Us Campaign"/>
    <s v="We are heading to the studio to create our second album and we want you to be right there with us!"/>
    <n v="4000"/>
    <n v="4187"/>
    <x v="0"/>
    <x v="0"/>
    <s v="USD"/>
    <n v="1433376000"/>
    <n v="1430768468"/>
    <x v="0"/>
    <x v="15"/>
    <x v="0"/>
    <s v="music/metal"/>
    <n v="104.67500000000001"/>
    <n v="42.724489795918366"/>
    <x v="4"/>
    <x v="12"/>
    <x v="859"/>
    <d v="2015-06-03T18:00:00"/>
  </r>
  <r>
    <n v="860"/>
    <s v="Jazz arrangements of Mozart Horn Concertos #3 &amp; #4"/>
    <s v="â€œThe Odd Couple Quintetâ€ is aptly named, since the Horn and Bassoon are truly an â€˜odd coupleâ€™ to front a jazz group."/>
    <n v="14000"/>
    <n v="2540"/>
    <x v="2"/>
    <x v="0"/>
    <s v="USD"/>
    <n v="1385123713"/>
    <n v="1382528113"/>
    <x v="0"/>
    <x v="53"/>
    <x v="1"/>
    <s v="music/jazz"/>
    <n v="18.142857142857142"/>
    <n v="52.916666666666664"/>
    <x v="4"/>
    <x v="13"/>
    <x v="860"/>
    <d v="2013-11-22T06:35:13"/>
  </r>
  <r>
    <n v="861"/>
    <s v="&quot;In My Own EYE &quot; a cabaret not to be missed"/>
    <s v="&quot;In My Own Eye&quot; a cabaret not to be missed  Building a Business Preserving the Art of Cabaret Theatre 4 the Next Generation"/>
    <n v="4500"/>
    <n v="101"/>
    <x v="2"/>
    <x v="0"/>
    <s v="USD"/>
    <n v="1474067404"/>
    <n v="1471475404"/>
    <x v="0"/>
    <x v="84"/>
    <x v="1"/>
    <s v="music/jazz"/>
    <n v="2.2444444444444445"/>
    <n v="50.5"/>
    <x v="4"/>
    <x v="13"/>
    <x v="861"/>
    <d v="2016-09-16T17:10:04"/>
  </r>
  <r>
    <n v="862"/>
    <s v="The London Jazz Machine  - Jazz greats musical project"/>
    <s v="I want to work with the great John Goodsall and Percy Jones from Brand X to create the ultimate new jazz album."/>
    <n v="50000"/>
    <n v="170"/>
    <x v="2"/>
    <x v="1"/>
    <s v="GBP"/>
    <n v="1384179548"/>
    <n v="1381583948"/>
    <x v="0"/>
    <x v="80"/>
    <x v="1"/>
    <s v="music/jazz"/>
    <n v="0.33999999999999997"/>
    <n v="42.5"/>
    <x v="4"/>
    <x v="13"/>
    <x v="862"/>
    <d v="2013-11-11T08:19:08"/>
  </r>
  <r>
    <n v="863"/>
    <s v="Help Fund Jason's Debut Jazz CD &quot;Exodus&quot;"/>
    <s v="I'm making the move from a side man in local groups to the leader with this debut jazz CD project."/>
    <n v="2000"/>
    <n v="90"/>
    <x v="2"/>
    <x v="0"/>
    <s v="USD"/>
    <n v="1329014966"/>
    <n v="1326422966"/>
    <x v="0"/>
    <x v="81"/>
    <x v="1"/>
    <s v="music/jazz"/>
    <n v="4.5"/>
    <n v="18"/>
    <x v="4"/>
    <x v="13"/>
    <x v="863"/>
    <d v="2012-02-11T20:49:26"/>
  </r>
  <r>
    <n v="864"/>
    <s v="Help fund an album of LDS songs arranged for jazz piano trio"/>
    <s v="Help to make an album that will stand out in the pantheon of LDS music, an album of the highest musical and artistic standards."/>
    <n v="6500"/>
    <n v="2700"/>
    <x v="2"/>
    <x v="0"/>
    <s v="USD"/>
    <n v="1381917540"/>
    <n v="1379990038"/>
    <x v="0"/>
    <x v="1"/>
    <x v="1"/>
    <s v="music/jazz"/>
    <n v="41.53846153846154"/>
    <n v="34.177215189873415"/>
    <x v="4"/>
    <x v="13"/>
    <x v="864"/>
    <d v="2013-10-16T03: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x v="84"/>
    <x v="1"/>
    <s v="music/jazz"/>
    <n v="2.0454545454545454"/>
    <n v="22.5"/>
    <x v="4"/>
    <x v="13"/>
    <x v="865"/>
    <d v="2013-01-16T12:33:17"/>
  </r>
  <r>
    <n v="866"/>
    <s v="California Dreamin' Tour 2015"/>
    <s v="Drivetime heads to Cali for summer tour supported by @Smoothjazz.com &amp; @JJZPhilly  #Spaghettini #The Roxy"/>
    <n v="3500"/>
    <n v="640"/>
    <x v="2"/>
    <x v="0"/>
    <s v="USD"/>
    <n v="1425136200"/>
    <n v="1421853518"/>
    <x v="0"/>
    <x v="202"/>
    <x v="1"/>
    <s v="music/jazz"/>
    <n v="18.285714285714285"/>
    <n v="58.18181818181818"/>
    <x v="4"/>
    <x v="13"/>
    <x v="866"/>
    <d v="2015-02-28T09:10:00"/>
  </r>
  <r>
    <n v="867"/>
    <s v="Miche Fambro - &quot;Forever Friday&quot; Jazz CD"/>
    <s v="MichÃ© Fambro records the long-awaited Jazz Crooner album.  Favorite standards, and soon-to-be classic originals in one memorable album."/>
    <n v="5000"/>
    <n v="1201"/>
    <x v="2"/>
    <x v="0"/>
    <s v="USD"/>
    <n v="1259643540"/>
    <n v="1254450706"/>
    <x v="0"/>
    <x v="202"/>
    <x v="1"/>
    <s v="music/jazz"/>
    <n v="24.02"/>
    <n v="109.18181818181819"/>
    <x v="4"/>
    <x v="13"/>
    <x v="867"/>
    <d v="2009-11-30T22: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x v="29"/>
    <x v="1"/>
    <s v="music/jazz"/>
    <n v="0.1111111111111111"/>
    <n v="50"/>
    <x v="4"/>
    <x v="13"/>
    <x v="868"/>
    <d v="2014-01-06T18:39:58"/>
  </r>
  <r>
    <n v="869"/>
    <s v="Live DVD Concert by Twice As Good"/>
    <s v="The band Twice As Good wants to create and distribute a DVD of their live concert performance. This amazing band needs to be seen!"/>
    <n v="8800"/>
    <n v="1040"/>
    <x v="2"/>
    <x v="0"/>
    <s v="USD"/>
    <n v="1365448657"/>
    <n v="1362860257"/>
    <x v="0"/>
    <x v="83"/>
    <x v="1"/>
    <s v="music/jazz"/>
    <n v="11.818181818181818"/>
    <n v="346.66666666666669"/>
    <x v="4"/>
    <x v="13"/>
    <x v="869"/>
    <d v="2013-04-08T13:17:37"/>
  </r>
  <r>
    <n v="870"/>
    <s v="The NELSON RIDDLE SONGBOOK - Nelson Riddle Tribute Orchestra"/>
    <s v="The Orchestra and it's boy/girl singers perform a plethora of hit songs arranged by Nelson Riddle, for the world's greatest singers."/>
    <n v="20000"/>
    <n v="62"/>
    <x v="2"/>
    <x v="1"/>
    <s v="GBP"/>
    <n v="1377995523"/>
    <n v="1375403523"/>
    <x v="0"/>
    <x v="81"/>
    <x v="1"/>
    <s v="music/jazz"/>
    <n v="0.31"/>
    <n v="12.4"/>
    <x v="4"/>
    <x v="13"/>
    <x v="870"/>
    <d v="2013-08-31T18:32:03"/>
  </r>
  <r>
    <n v="871"/>
    <s v="fo/mo/deep heads back into the studio to record their 3rd CD"/>
    <s v="fo/mo/deep heads back into the studio in January 2014 to record their 3rd CD. Seeking to continue experimenting with all things groove:"/>
    <n v="6000"/>
    <n v="325"/>
    <x v="2"/>
    <x v="0"/>
    <s v="USD"/>
    <n v="1385735295"/>
    <n v="1383139695"/>
    <x v="0"/>
    <x v="8"/>
    <x v="1"/>
    <s v="music/jazz"/>
    <n v="5.416666666666667"/>
    <n v="27.083333333333332"/>
    <x v="4"/>
    <x v="13"/>
    <x v="871"/>
    <d v="2013-11-29T08:28:15"/>
  </r>
  <r>
    <n v="872"/>
    <s v="Songs of Africa Ensemble Goodwill Africa Tour"/>
    <s v="The Songs of Africa Ensemble embarks on their first Goodwill Africa Tour, to taste African music &amp; culture firsthand."/>
    <n v="8000"/>
    <n v="65"/>
    <x v="2"/>
    <x v="0"/>
    <s v="USD"/>
    <n v="1299786527"/>
    <n v="1295898527"/>
    <x v="0"/>
    <x v="84"/>
    <x v="1"/>
    <s v="music/jazz"/>
    <n v="0.8125"/>
    <n v="32.5"/>
    <x v="4"/>
    <x v="13"/>
    <x v="872"/>
    <d v="2011-03-10T13:48:47"/>
  </r>
  <r>
    <n v="873"/>
    <s v="The Dreamer-An Original Jazz CD"/>
    <s v="Fall in love with &quot;The Dreamer&quot;, new original music from trumpeter Freddie Dunn!"/>
    <n v="3500"/>
    <n v="45"/>
    <x v="2"/>
    <x v="0"/>
    <s v="USD"/>
    <n v="1352610040"/>
    <n v="1349150440"/>
    <x v="0"/>
    <x v="81"/>
    <x v="1"/>
    <s v="music/jazz"/>
    <n v="1.2857142857142856"/>
    <n v="9"/>
    <x v="4"/>
    <x v="13"/>
    <x v="873"/>
    <d v="2012-11-10T23:00:40"/>
  </r>
  <r>
    <n v="874"/>
    <s v="New Jerry Tachoir Group Recording"/>
    <s v="Tachoir music has been described as &quot;Highly original compositions with dazzling improvisations by virtuoso musicians&quot; - The Times"/>
    <n v="3000"/>
    <n v="730"/>
    <x v="2"/>
    <x v="0"/>
    <s v="USD"/>
    <n v="1367676034"/>
    <n v="1365084034"/>
    <x v="0"/>
    <x v="64"/>
    <x v="1"/>
    <s v="music/jazz"/>
    <n v="24.333333333333336"/>
    <n v="34.761904761904759"/>
    <x v="4"/>
    <x v="13"/>
    <x v="874"/>
    <d v="2013-05-04T08:00:34"/>
  </r>
  <r>
    <n v="875"/>
    <s v="Italian Jazz Days 2015, an annual NYS jazzseries since 2009."/>
    <s v="IJD coincides with the Columbus Day. The musicians are Italian-American and they'll showcase music from the Italian American songbook."/>
    <n v="5000"/>
    <n v="0"/>
    <x v="2"/>
    <x v="0"/>
    <s v="USD"/>
    <n v="1442856131"/>
    <n v="1441128131"/>
    <x v="0"/>
    <x v="78"/>
    <x v="1"/>
    <s v="music/jazz"/>
    <n v="0"/>
    <n v="0"/>
    <x v="4"/>
    <x v="13"/>
    <x v="875"/>
    <d v="2015-09-21T11:22:11"/>
  </r>
  <r>
    <n v="876"/>
    <s v="Sound Of Dobells"/>
    <s v="What was the greatest record shop ever?  DOBELLS!"/>
    <n v="3152"/>
    <n v="1286"/>
    <x v="2"/>
    <x v="1"/>
    <s v="GBP"/>
    <n v="1359978927"/>
    <n v="1357127727"/>
    <x v="0"/>
    <x v="43"/>
    <x v="1"/>
    <s v="music/jazz"/>
    <n v="40.799492385786799"/>
    <n v="28.577777777777779"/>
    <x v="4"/>
    <x v="13"/>
    <x v="876"/>
    <d v="2013-02-04T05:55:27"/>
  </r>
  <r>
    <n v="877"/>
    <s v="A Saxidentals Music Video!!!"/>
    <s v="The Saxidentals are a Laie, HI based saxophone quartet. We have been playing gigs all around Laie and would love to make a music video!"/>
    <n v="2000"/>
    <n v="1351"/>
    <x v="2"/>
    <x v="0"/>
    <s v="USD"/>
    <n v="1387479360"/>
    <n v="1384887360"/>
    <x v="0"/>
    <x v="60"/>
    <x v="1"/>
    <s v="music/jazz"/>
    <n v="67.55"/>
    <n v="46.586206896551722"/>
    <x v="4"/>
    <x v="13"/>
    <x v="877"/>
    <d v="2013-12-19T12:56:00"/>
  </r>
  <r>
    <n v="878"/>
    <s v="Justin Cron's Sax Debut Album"/>
    <s v="Join in and help me make my first jazz album. I would really like to make a Christmas album and a smooth jazz CD. Want a FREE CD?"/>
    <n v="5000"/>
    <n v="65"/>
    <x v="2"/>
    <x v="0"/>
    <s v="USD"/>
    <n v="1293082524"/>
    <n v="1290490524"/>
    <x v="0"/>
    <x v="84"/>
    <x v="1"/>
    <s v="music/jazz"/>
    <n v="1.3"/>
    <n v="32.5"/>
    <x v="4"/>
    <x v="13"/>
    <x v="878"/>
    <d v="2010-12-22T23:35:24"/>
  </r>
  <r>
    <n v="879"/>
    <s v="Bring jazz legend Peter BrÃ¶tzmann to Minneapolis"/>
    <s v="It'll be THE event of the year for the musically adventurous types. Don't miss this chance to bring Peter BrÃ¶tzmann to our fair city!"/>
    <n v="2100"/>
    <n v="644"/>
    <x v="2"/>
    <x v="0"/>
    <s v="USD"/>
    <n v="1338321305"/>
    <n v="1336506905"/>
    <x v="0"/>
    <x v="209"/>
    <x v="1"/>
    <s v="music/jazz"/>
    <n v="30.666666666666664"/>
    <n v="21.466666666666665"/>
    <x v="4"/>
    <x v="13"/>
    <x v="879"/>
    <d v="2012-05-29T13:55:05"/>
  </r>
  <r>
    <n v="880"/>
    <s v="Lifelike Figures Vinyl Pressing!"/>
    <s v="A record representing an era in East Bay local music that sustained art &amp; community that deserves to be preserved on 180 gram vinyl."/>
    <n v="3780"/>
    <n v="113"/>
    <x v="2"/>
    <x v="0"/>
    <s v="USD"/>
    <n v="1351582938"/>
    <n v="1348731738"/>
    <x v="0"/>
    <x v="22"/>
    <x v="1"/>
    <s v="music/indie rock"/>
    <n v="2.9894179894179893"/>
    <n v="14.125"/>
    <x v="4"/>
    <x v="14"/>
    <x v="880"/>
    <d v="2012-10-30T01:42:18"/>
  </r>
  <r>
    <n v="881"/>
    <s v="Funding the new album by Chris Reed and the Anime Raiders"/>
    <s v="To raise funds to finish the latest album by Chris Reed and the Anime Raiders, called &quot;Deep City Diving&quot;"/>
    <n v="3750"/>
    <n v="30"/>
    <x v="2"/>
    <x v="0"/>
    <s v="USD"/>
    <n v="1326520886"/>
    <n v="1322632886"/>
    <x v="0"/>
    <x v="29"/>
    <x v="1"/>
    <s v="music/indie rock"/>
    <n v="0.8"/>
    <n v="30"/>
    <x v="4"/>
    <x v="14"/>
    <x v="881"/>
    <d v="2012-01-14T00:01:26"/>
  </r>
  <r>
    <n v="882"/>
    <s v="The Scotty Karate Vinyl Round-Up (Scotch Bonnet)"/>
    <s v="This Full length Album Needs the real living record life. It took us 4 hard years, countless deaths and several studios but we won."/>
    <n v="1500"/>
    <n v="302"/>
    <x v="2"/>
    <x v="0"/>
    <s v="USD"/>
    <n v="1315341550"/>
    <n v="1312490350"/>
    <x v="0"/>
    <x v="25"/>
    <x v="1"/>
    <s v="music/indie rock"/>
    <n v="20.133333333333333"/>
    <n v="21.571428571428573"/>
    <x v="4"/>
    <x v="14"/>
    <x v="882"/>
    <d v="2011-09-06T14:39:10"/>
  </r>
  <r>
    <n v="883"/>
    <s v="Dana Lawrence Music NEW EP"/>
    <s v="Seeking supporters to help me break the 15 year streak since my last record.  Dana Lawrence Music is ready to go back into the studio!"/>
    <n v="5000"/>
    <n v="2001"/>
    <x v="2"/>
    <x v="0"/>
    <s v="USD"/>
    <n v="1456957635"/>
    <n v="1451773635"/>
    <x v="0"/>
    <x v="54"/>
    <x v="1"/>
    <s v="music/indie rock"/>
    <n v="40.020000000000003"/>
    <n v="83.375"/>
    <x v="4"/>
    <x v="14"/>
    <x v="883"/>
    <d v="2016-03-02T16:27:15"/>
  </r>
  <r>
    <n v="884"/>
    <s v="Angwish &quot;I Wanna Be Your Monkey&quot; Music Video"/>
    <s v="We need to hire an animal trainer to have a chimpanzee actor perform in our music video with us!"/>
    <n v="2000"/>
    <n v="20"/>
    <x v="2"/>
    <x v="0"/>
    <s v="USD"/>
    <n v="1336789860"/>
    <n v="1331666146"/>
    <x v="0"/>
    <x v="84"/>
    <x v="1"/>
    <s v="music/indie rock"/>
    <n v="1"/>
    <n v="10"/>
    <x v="4"/>
    <x v="14"/>
    <x v="884"/>
    <d v="2012-05-11T20:31:00"/>
  </r>
  <r>
    <n v="885"/>
    <s v="Origin - Cobrette Bardole's Sophomore Album!"/>
    <s v="Cobrette Bardole's widely anticipated sophomore release is ready for tracking and he needs your help to make it a reality!"/>
    <n v="1000"/>
    <n v="750"/>
    <x v="2"/>
    <x v="0"/>
    <s v="USD"/>
    <n v="1483137311"/>
    <n v="1481322911"/>
    <x v="0"/>
    <x v="64"/>
    <x v="1"/>
    <s v="music/indie rock"/>
    <n v="75"/>
    <n v="35.714285714285715"/>
    <x v="4"/>
    <x v="14"/>
    <x v="885"/>
    <d v="2016-12-30T16:35:11"/>
  </r>
  <r>
    <n v="886"/>
    <s v="Sap Laughter : Merch Fundraiser!"/>
    <s v="The time has finally come... Sap Laughter is in the process of updating our merchandise setup, and we need your help making it happen!"/>
    <n v="500"/>
    <n v="205"/>
    <x v="2"/>
    <x v="0"/>
    <s v="USD"/>
    <n v="1473972813"/>
    <n v="1471812813"/>
    <x v="0"/>
    <x v="63"/>
    <x v="1"/>
    <s v="music/indie rock"/>
    <n v="41"/>
    <n v="29.285714285714285"/>
    <x v="4"/>
    <x v="14"/>
    <x v="886"/>
    <d v="2016-09-15T14:53:33"/>
  </r>
  <r>
    <n v="887"/>
    <s v="Mortimer Nova new album title Terrible The Fish Has Drowned!"/>
    <s v="Mortimer Nova is attempting to raise enough money to record their new album, Terrible the Fish has Drowned, to release it to the public"/>
    <n v="1000"/>
    <n v="0"/>
    <x v="2"/>
    <x v="0"/>
    <s v="USD"/>
    <n v="1338159655"/>
    <n v="1335567655"/>
    <x v="0"/>
    <x v="78"/>
    <x v="1"/>
    <s v="music/indie rock"/>
    <n v="0"/>
    <n v="0"/>
    <x v="4"/>
    <x v="14"/>
    <x v="887"/>
    <d v="2012-05-27T17:00:55"/>
  </r>
  <r>
    <n v="888"/>
    <s v="Ginger Binge's first album"/>
    <s v="Support Ginger Binge sounds. We're an independent 'cosmic Americana' band. We love to play music for you. We are grateful for your help"/>
    <n v="1000"/>
    <n v="72"/>
    <x v="2"/>
    <x v="0"/>
    <s v="USD"/>
    <n v="1314856800"/>
    <n v="1311789885"/>
    <x v="0"/>
    <x v="80"/>
    <x v="1"/>
    <s v="music/indie rock"/>
    <n v="7.1999999999999993"/>
    <n v="18"/>
    <x v="4"/>
    <x v="14"/>
    <x v="888"/>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x v="0"/>
    <x v="58"/>
    <x v="1"/>
    <s v="music/indie rock"/>
    <n v="9.4412800000000008"/>
    <n v="73.760000000000005"/>
    <x v="4"/>
    <x v="14"/>
    <x v="889"/>
    <d v="2014-10-05T12:49:03"/>
  </r>
  <r>
    <n v="890"/>
    <s v="Help fund Richard Sosa's &quot;FolkameriqueÃ±o&quot; CD"/>
    <s v="I'm producing an original gospel-folk, &quot;AmeriqueÃ±o&quot; collection of hymns and songs, so organic you could grow tomatoes with them."/>
    <n v="3000"/>
    <n v="125"/>
    <x v="2"/>
    <x v="0"/>
    <s v="USD"/>
    <n v="1385055979"/>
    <n v="1382460379"/>
    <x v="0"/>
    <x v="80"/>
    <x v="1"/>
    <s v="music/indie rock"/>
    <n v="4.1666666666666661"/>
    <n v="31.25"/>
    <x v="4"/>
    <x v="14"/>
    <x v="890"/>
    <d v="2013-11-21T11:46:19"/>
  </r>
  <r>
    <n v="891"/>
    <s v="Den-Mate: New EP and Tour"/>
    <s v="Along with a new EP production and release, it's time to bring Den-Mate, LIVE, to a location near you - East Coast and Beyond!"/>
    <n v="8000"/>
    <n v="260"/>
    <x v="2"/>
    <x v="0"/>
    <s v="USD"/>
    <n v="1408581930"/>
    <n v="1405989930"/>
    <x v="0"/>
    <x v="82"/>
    <x v="1"/>
    <s v="music/indie rock"/>
    <n v="3.25"/>
    <n v="28.888888888888889"/>
    <x v="4"/>
    <x v="14"/>
    <x v="891"/>
    <d v="2014-08-20T18: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x v="57"/>
    <x v="1"/>
    <s v="music/indie rock"/>
    <n v="40.75"/>
    <n v="143.8235294117647"/>
    <x v="4"/>
    <x v="14"/>
    <x v="892"/>
    <d v="2010-07-31T22:00:00"/>
  </r>
  <r>
    <n v="893"/>
    <s v="The Big Band Theory Music Festival"/>
    <s v="The Philly music scene is full of amazing talent. This annual music festival is to celebrate those gems within that scene!"/>
    <n v="2000"/>
    <n v="200"/>
    <x v="2"/>
    <x v="0"/>
    <s v="USD"/>
    <n v="1427920363"/>
    <n v="1425331963"/>
    <x v="0"/>
    <x v="81"/>
    <x v="1"/>
    <s v="music/indie rock"/>
    <n v="10"/>
    <n v="40"/>
    <x v="4"/>
    <x v="14"/>
    <x v="893"/>
    <d v="2015-04-01T14:32:43"/>
  </r>
  <r>
    <n v="894"/>
    <s v="Saint Sebastian's Debut Album &amp; Short Film"/>
    <s v="Help Saint Sebastian finish their debut album, Melancholy Breakdown, accompanied by a short documentary film about fibromyalgia."/>
    <n v="20000"/>
    <n v="7834"/>
    <x v="2"/>
    <x v="0"/>
    <s v="USD"/>
    <n v="1465169610"/>
    <n v="1462577610"/>
    <x v="0"/>
    <x v="28"/>
    <x v="1"/>
    <s v="music/indie rock"/>
    <n v="39.17"/>
    <n v="147.81132075471697"/>
    <x v="4"/>
    <x v="14"/>
    <x v="894"/>
    <d v="2016-06-05T17:33:30"/>
  </r>
  <r>
    <n v="895"/>
    <s v="ruKus - the Net-a-thon: Fueling independence in music and art!"/>
    <s v="ruKus radio is an independent internet radio station focused solely on the independent artist and has been Mainstream-free since 2007! "/>
    <n v="8000"/>
    <n v="195"/>
    <x v="2"/>
    <x v="0"/>
    <s v="USD"/>
    <n v="1287975829"/>
    <n v="1284087829"/>
    <x v="0"/>
    <x v="63"/>
    <x v="1"/>
    <s v="music/indie rock"/>
    <n v="2.4375"/>
    <n v="27.857142857142858"/>
    <x v="4"/>
    <x v="14"/>
    <x v="895"/>
    <d v="2010-10-24T21:03:49"/>
  </r>
  <r>
    <n v="896"/>
    <s v="Hardsoul Poets New Album!"/>
    <s v="The people have spoken...the stars have aligned...Hardsoul Poets are making a new record and we want our fans on the front lines."/>
    <n v="8000"/>
    <n v="3200"/>
    <x v="2"/>
    <x v="0"/>
    <s v="USD"/>
    <n v="1440734400"/>
    <n v="1438549026"/>
    <x v="0"/>
    <x v="250"/>
    <x v="1"/>
    <s v="music/indie rock"/>
    <n v="40"/>
    <n v="44.444444444444443"/>
    <x v="4"/>
    <x v="14"/>
    <x v="896"/>
    <d v="2015-08-27T22:00:00"/>
  </r>
  <r>
    <n v="897"/>
    <s v="Park XXVII Album Release"/>
    <s v="Park XXVII is putting together an album of up and coming Georgia bands. We need money to fund the recording/production costs of this cd"/>
    <n v="3000"/>
    <n v="0"/>
    <x v="2"/>
    <x v="0"/>
    <s v="USD"/>
    <n v="1354123908"/>
    <n v="1351528308"/>
    <x v="0"/>
    <x v="78"/>
    <x v="1"/>
    <s v="music/indie rock"/>
    <n v="0"/>
    <n v="0"/>
    <x v="4"/>
    <x v="14"/>
    <x v="897"/>
    <d v="2012-11-28T11:31:48"/>
  </r>
  <r>
    <n v="898"/>
    <s v="Foundations: 12 Songs in 2012"/>
    <s v="For each month in 2012, Sonnet will be releasing a Jesus-celebrating, grave-shattering, ear-tickling, mind-provoking song!"/>
    <n v="2500"/>
    <n v="70"/>
    <x v="2"/>
    <x v="0"/>
    <s v="USD"/>
    <n v="1326651110"/>
    <n v="1322763110"/>
    <x v="0"/>
    <x v="84"/>
    <x v="1"/>
    <s v="music/indie rock"/>
    <n v="2.8000000000000003"/>
    <n v="35"/>
    <x v="4"/>
    <x v="14"/>
    <x v="898"/>
    <d v="2012-01-15T12:11:50"/>
  </r>
  <r>
    <n v="899"/>
    <s v="Lets get 48/14 pressed!!!"/>
    <s v="Lets get 48/14 pressed and in your cd players,ipods,blogs, and facebook status'. Lets get it everywhere!"/>
    <n v="750"/>
    <n v="280"/>
    <x v="2"/>
    <x v="0"/>
    <s v="USD"/>
    <n v="1306549362"/>
    <n v="1302661362"/>
    <x v="0"/>
    <x v="22"/>
    <x v="1"/>
    <s v="music/indie rock"/>
    <n v="37.333333333333336"/>
    <n v="35"/>
    <x v="4"/>
    <x v="14"/>
    <x v="899"/>
    <d v="2011-05-27T20:22:42"/>
  </r>
  <r>
    <n v="900"/>
    <s v="Project Revive: Protecting the Creative Impulse"/>
    <s v="With Project Revive, I aim to protect and nurture the creative impulse through music."/>
    <n v="5000"/>
    <n v="21"/>
    <x v="2"/>
    <x v="0"/>
    <s v="USD"/>
    <n v="1459365802"/>
    <n v="1456777402"/>
    <x v="0"/>
    <x v="84"/>
    <x v="1"/>
    <s v="music/jazz"/>
    <n v="0.42"/>
    <n v="10.5"/>
    <x v="4"/>
    <x v="13"/>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x v="78"/>
    <x v="1"/>
    <s v="music/jazz"/>
    <n v="0"/>
    <n v="0"/>
    <x v="4"/>
    <x v="13"/>
    <x v="901"/>
    <d v="2010-06-08T13:11:00"/>
  </r>
  <r>
    <n v="902"/>
    <s v="MISTER BROWN"/>
    <s v="I'VE STARTED A BRAND NEW ALBUM THAT WILL FEATURE ACID JAZZ, FUNK, ROCK, AND DANCE WITH THE PROMISE OF TOURING NEXT YEAR IN THE USA"/>
    <n v="30000"/>
    <n v="90"/>
    <x v="2"/>
    <x v="0"/>
    <s v="USD"/>
    <n v="1409412600"/>
    <n v="1404947422"/>
    <x v="0"/>
    <x v="83"/>
    <x v="1"/>
    <s v="music/jazz"/>
    <n v="0.3"/>
    <n v="30"/>
    <x v="4"/>
    <x v="13"/>
    <x v="902"/>
    <d v="2014-08-30T09:30:00"/>
  </r>
  <r>
    <n v="903"/>
    <s v="U City Jazz Festival, St. Louis, MO"/>
    <s v="The U City Jazz Festival is offered for free to the community and features the best jazz talent from the midwest."/>
    <n v="5000"/>
    <n v="160"/>
    <x v="2"/>
    <x v="0"/>
    <s v="USD"/>
    <n v="1348367100"/>
    <n v="1346180780"/>
    <x v="0"/>
    <x v="80"/>
    <x v="1"/>
    <s v="music/jazz"/>
    <n v="3.2"/>
    <n v="40"/>
    <x v="4"/>
    <x v="13"/>
    <x v="903"/>
    <d v="2012-09-22T20:25:00"/>
  </r>
  <r>
    <n v="904"/>
    <s v="The Woodlands Jazz Fest"/>
    <s v="Support the preservation of Jazz and help us become a national Jazz Festival with the best music, food, and fun for all ages!"/>
    <n v="50000"/>
    <n v="151"/>
    <x v="2"/>
    <x v="0"/>
    <s v="USD"/>
    <n v="1451786137"/>
    <n v="1449194137"/>
    <x v="0"/>
    <x v="83"/>
    <x v="1"/>
    <s v="music/jazz"/>
    <n v="0.30199999999999999"/>
    <n v="50.333333333333336"/>
    <x v="4"/>
    <x v="13"/>
    <x v="904"/>
    <d v="2016-01-02T19:55:37"/>
  </r>
  <r>
    <n v="905"/>
    <s v="Jazz For Everyone!"/>
    <s v="Working hard to get into the studio to record, produce, and edit my break out CD. I hope to realize my vision!"/>
    <n v="6500"/>
    <n v="196"/>
    <x v="2"/>
    <x v="0"/>
    <s v="USD"/>
    <n v="1295847926"/>
    <n v="1290663926"/>
    <x v="0"/>
    <x v="79"/>
    <x v="1"/>
    <s v="music/jazz"/>
    <n v="3.0153846153846153"/>
    <n v="32.666666666666664"/>
    <x v="4"/>
    <x v="13"/>
    <x v="905"/>
    <d v="2011-01-23T23:45:26"/>
  </r>
  <r>
    <n v="906"/>
    <s v="24th Music Presents Channeling Motown (Live)"/>
    <s v="The DMV's most respected saxophonist pay tribute to Motown."/>
    <n v="15000"/>
    <n v="0"/>
    <x v="2"/>
    <x v="0"/>
    <s v="USD"/>
    <n v="1394681590"/>
    <n v="1392093190"/>
    <x v="0"/>
    <x v="78"/>
    <x v="1"/>
    <s v="music/jazz"/>
    <n v="0"/>
    <n v="0"/>
    <x v="4"/>
    <x v="13"/>
    <x v="906"/>
    <d v="2014-03-12T21:33:10"/>
  </r>
  <r>
    <n v="907"/>
    <s v="Greg Chambers Saxophone CD"/>
    <s v="Greg Chambers' self-titled CD needs support for post production, replication, and promotion."/>
    <n v="2900"/>
    <n v="0"/>
    <x v="2"/>
    <x v="0"/>
    <s v="USD"/>
    <n v="1315715823"/>
    <n v="1313123823"/>
    <x v="0"/>
    <x v="78"/>
    <x v="1"/>
    <s v="music/jazz"/>
    <n v="0"/>
    <n v="0"/>
    <x v="4"/>
    <x v="13"/>
    <x v="907"/>
    <d v="2011-09-10T22:37:03"/>
  </r>
  <r>
    <n v="908"/>
    <s v="Help Tony Copeland and get free cd's and mp3's"/>
    <s v="This project is designed to help protect the environment by using Eco-friendly product packaging."/>
    <n v="2500"/>
    <n v="0"/>
    <x v="2"/>
    <x v="0"/>
    <s v="USD"/>
    <n v="1280206740"/>
    <n v="1276283655"/>
    <x v="0"/>
    <x v="78"/>
    <x v="1"/>
    <s v="music/jazz"/>
    <n v="0"/>
    <n v="0"/>
    <x v="4"/>
    <x v="13"/>
    <x v="908"/>
    <d v="2010-07-26T22:59:00"/>
  </r>
  <r>
    <n v="909"/>
    <s v="Philly Jazz Fest - &quot;Remembering Grover&quot;"/>
    <s v="Woody Woodland and Carol Stone, are back on the scene presenting Philly Jazz Fest â€œRemembering Groverâ€ September 22, 2012."/>
    <n v="16000"/>
    <n v="520"/>
    <x v="2"/>
    <x v="0"/>
    <s v="USD"/>
    <n v="1343016000"/>
    <n v="1340296440"/>
    <x v="0"/>
    <x v="22"/>
    <x v="1"/>
    <s v="music/jazz"/>
    <n v="3.25"/>
    <n v="65"/>
    <x v="4"/>
    <x v="13"/>
    <x v="909"/>
    <d v="2012-07-22T22:00:00"/>
  </r>
  <r>
    <n v="910"/>
    <s v="Hattie Bee's Second Album"/>
    <s v="After the success of my first album &quot;A Very Hattie Christmas&quot; I'm coming back with my second album &quot;The Way We Used To Bee&quot;."/>
    <n v="550"/>
    <n v="123"/>
    <x v="2"/>
    <x v="1"/>
    <s v="GBP"/>
    <n v="1488546319"/>
    <n v="1483362319"/>
    <x v="0"/>
    <x v="81"/>
    <x v="1"/>
    <s v="music/jazz"/>
    <n v="22.363636363636363"/>
    <n v="24.6"/>
    <x v="4"/>
    <x v="13"/>
    <x v="910"/>
    <d v="2017-03-03T07:05:19"/>
  </r>
  <r>
    <n v="911"/>
    <s v="Hot Jazz and Latin Luxury in Lima"/>
    <s v="Promoting an &quot;over the top&quot; all inclusive jazz experience featuring top notch performers in a luxurious Latin setting in Lima, Peru."/>
    <n v="100000"/>
    <n v="0"/>
    <x v="2"/>
    <x v="0"/>
    <s v="USD"/>
    <n v="1390522045"/>
    <n v="1388707645"/>
    <x v="0"/>
    <x v="78"/>
    <x v="1"/>
    <s v="music/jazz"/>
    <n v="0"/>
    <n v="0"/>
    <x v="4"/>
    <x v="13"/>
    <x v="911"/>
    <d v="2014-01-23T18:07:25"/>
  </r>
  <r>
    <n v="912"/>
    <s v="Triad a new album by James Murrell"/>
    <s v="My new album will be called Triad, an album of original music performed by me &amp; guest musical artists."/>
    <n v="3500"/>
    <n v="30"/>
    <x v="2"/>
    <x v="0"/>
    <s v="USD"/>
    <n v="1355197047"/>
    <n v="1350009447"/>
    <x v="0"/>
    <x v="84"/>
    <x v="1"/>
    <s v="music/jazz"/>
    <n v="0.85714285714285721"/>
    <n v="15"/>
    <x v="4"/>
    <x v="13"/>
    <x v="912"/>
    <d v="2012-12-10T21:37:27"/>
  </r>
  <r>
    <n v="913"/>
    <s v="100% Faith Jazz Gospel CD Recording Project 2012"/>
    <s v="Faith Monah is an unique Gospel-Jazz singer who scats and swings the Word of God. She is ready to record her FIRST jazzy Gospel album."/>
    <n v="30000"/>
    <n v="1982"/>
    <x v="2"/>
    <x v="0"/>
    <s v="USD"/>
    <n v="1336188019"/>
    <n v="1333596019"/>
    <x v="0"/>
    <x v="54"/>
    <x v="1"/>
    <s v="music/jazz"/>
    <n v="6.6066666666666665"/>
    <n v="82.583333333333329"/>
    <x v="4"/>
    <x v="13"/>
    <x v="913"/>
    <d v="2012-05-04T21:20:19"/>
  </r>
  <r>
    <n v="914"/>
    <s v="Soul Of Man Video Project"/>
    <s v="This project is for the making of a music video. All funds will go towards production costs for this event only."/>
    <n v="1500"/>
    <n v="0"/>
    <x v="2"/>
    <x v="0"/>
    <s v="USD"/>
    <n v="1345918747"/>
    <n v="1343326747"/>
    <x v="0"/>
    <x v="78"/>
    <x v="1"/>
    <s v="music/jazz"/>
    <n v="0"/>
    <n v="0"/>
    <x v="4"/>
    <x v="13"/>
    <x v="914"/>
    <d v="2012-08-25T12:19:07"/>
  </r>
  <r>
    <n v="915"/>
    <s v="Russ Spiegel's Uncommon Knowledge: The Deep Brooklyn Suite"/>
    <s v="â€œThe Deep Brooklyn Suiteâ€ is a series of musical impressions about living and surviving in Brooklyn."/>
    <n v="6500"/>
    <n v="375"/>
    <x v="2"/>
    <x v="0"/>
    <s v="USD"/>
    <n v="1330577940"/>
    <n v="1327853914"/>
    <x v="0"/>
    <x v="82"/>
    <x v="1"/>
    <s v="music/jazz"/>
    <n v="5.7692307692307692"/>
    <n v="41.666666666666664"/>
    <x v="4"/>
    <x v="13"/>
    <x v="915"/>
    <d v="2012-02-29T22:59:00"/>
  </r>
  <r>
    <n v="916"/>
    <s v="JMood Records &quot;New&quot; Roberto Magris Sextet New Recording Project 2010 "/>
    <s v="Our next audio recording projects are scheduled for November 1 to 3, 2010 here in Kansas City, Missouri! "/>
    <n v="3300"/>
    <n v="0"/>
    <x v="2"/>
    <x v="0"/>
    <s v="USD"/>
    <n v="1287723600"/>
    <n v="1284409734"/>
    <x v="0"/>
    <x v="78"/>
    <x v="1"/>
    <s v="music/jazz"/>
    <n v="0"/>
    <n v="0"/>
    <x v="4"/>
    <x v="13"/>
    <x v="916"/>
    <d v="2010-10-21T23:00:00"/>
  </r>
  <r>
    <n v="917"/>
    <s v="Heads Up! / Vai com Tudo! - Music &amp; Sports Education for All"/>
    <s v="2014 World Cup / Copa do Mundo is creating much controversy. The song and video support and promote music &amp; sports education for all."/>
    <n v="5000"/>
    <n v="30"/>
    <x v="2"/>
    <x v="0"/>
    <s v="USD"/>
    <n v="1405305000"/>
    <n v="1402612730"/>
    <x v="0"/>
    <x v="29"/>
    <x v="1"/>
    <s v="music/jazz"/>
    <n v="0.6"/>
    <n v="30"/>
    <x v="4"/>
    <x v="13"/>
    <x v="917"/>
    <d v="2014-07-13T20:30:00"/>
  </r>
  <r>
    <n v="918"/>
    <s v="A fine blend of jazz, electronica, rock and spoken word"/>
    <s v="Come watch my new mind twisting yet soothing music video â€œNothing Basicâ€. If you like it you can become part of what's coming up next!"/>
    <n v="3900"/>
    <n v="196"/>
    <x v="2"/>
    <x v="1"/>
    <s v="GBP"/>
    <n v="1417474761"/>
    <n v="1414879161"/>
    <x v="0"/>
    <x v="73"/>
    <x v="1"/>
    <s v="music/jazz"/>
    <n v="5.0256410256410255"/>
    <n v="19.600000000000001"/>
    <x v="4"/>
    <x v="13"/>
    <x v="918"/>
    <d v="2014-12-01T16:59:21"/>
  </r>
  <r>
    <n v="919"/>
    <s v="Jazz CD:  Out of The Blue"/>
    <s v="Cool jazz with a New Orleans flavor."/>
    <n v="20000"/>
    <n v="100"/>
    <x v="2"/>
    <x v="0"/>
    <s v="USD"/>
    <n v="1355930645"/>
    <n v="1352906645"/>
    <x v="0"/>
    <x v="29"/>
    <x v="1"/>
    <s v="music/jazz"/>
    <n v="0.5"/>
    <n v="100"/>
    <x v="4"/>
    <x v="13"/>
    <x v="919"/>
    <d v="2012-12-19T09:24:05"/>
  </r>
  <r>
    <n v="920"/>
    <s v="MIAMI JAZZ PROJECT: TEST OF TIME RECORDING"/>
    <s v="Miami club band records powerhouse fusion album. You don't have to be a musician to understand the sound of jazz."/>
    <n v="5500"/>
    <n v="0"/>
    <x v="2"/>
    <x v="0"/>
    <s v="USD"/>
    <n v="1384448822"/>
    <n v="1381853222"/>
    <x v="0"/>
    <x v="78"/>
    <x v="1"/>
    <s v="music/jazz"/>
    <n v="0"/>
    <n v="0"/>
    <x v="4"/>
    <x v="13"/>
    <x v="920"/>
    <d v="2013-11-14T11: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x v="9"/>
    <x v="1"/>
    <s v="music/jazz"/>
    <n v="30.9"/>
    <n v="231.75"/>
    <x v="4"/>
    <x v="13"/>
    <x v="921"/>
    <d v="2011-12-11T23:06:16"/>
  </r>
  <r>
    <n v="922"/>
    <s v="THE JOEY MORANT PROJECT:   JAZZIFIED R'nB"/>
    <s v="Our goal is to help educate the world about jazz and its components; how it relates to love, romance, and success."/>
    <n v="27000"/>
    <n v="5680"/>
    <x v="2"/>
    <x v="0"/>
    <s v="USD"/>
    <n v="1412167393"/>
    <n v="1409143393"/>
    <x v="0"/>
    <x v="209"/>
    <x v="1"/>
    <s v="music/jazz"/>
    <n v="21.037037037037038"/>
    <n v="189.33333333333334"/>
    <x v="4"/>
    <x v="13"/>
    <x v="922"/>
    <d v="2014-10-01T06:43:13"/>
  </r>
  <r>
    <n v="923"/>
    <s v="First Solo Album - Siempre Filiberto"/>
    <s v="My first solo Album, &quot;Siempre Filiberto&quot;.  Inspired by and dedicated to a great man in my life who I recently lost to a tragic accident"/>
    <n v="15000"/>
    <n v="330"/>
    <x v="2"/>
    <x v="0"/>
    <s v="USD"/>
    <n v="1416614523"/>
    <n v="1414018923"/>
    <x v="0"/>
    <x v="79"/>
    <x v="1"/>
    <s v="music/jazz"/>
    <n v="2.1999999999999997"/>
    <n v="55"/>
    <x v="4"/>
    <x v="13"/>
    <x v="923"/>
    <d v="2014-11-21T18:02:03"/>
  </r>
  <r>
    <n v="924"/>
    <s v="Africa Brass Master Class for youth"/>
    <s v="Cultural and jazz instructional classes for youth at Preservation Hall. Preserving traditional New Orleans jazz and it's African roots."/>
    <n v="3000"/>
    <n v="327"/>
    <x v="2"/>
    <x v="0"/>
    <s v="USD"/>
    <n v="1360795069"/>
    <n v="1358203069"/>
    <x v="0"/>
    <x v="41"/>
    <x v="1"/>
    <s v="music/jazz"/>
    <n v="10.9"/>
    <n v="21.8"/>
    <x v="4"/>
    <x v="13"/>
    <x v="924"/>
    <d v="2013-02-13T16:37:49"/>
  </r>
  <r>
    <n v="925"/>
    <s v="&quot;Never Let Me Go&quot; CD Recording Project"/>
    <s v="This project is a mix of original &amp; standard song selections.  This phase covers recording and package design expenses."/>
    <n v="6000"/>
    <n v="160"/>
    <x v="2"/>
    <x v="0"/>
    <s v="USD"/>
    <n v="1385590111"/>
    <n v="1382994511"/>
    <x v="0"/>
    <x v="81"/>
    <x v="1"/>
    <s v="music/jazz"/>
    <n v="2.666666666666667"/>
    <n v="32"/>
    <x v="4"/>
    <x v="13"/>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x v="78"/>
    <x v="1"/>
    <s v="music/jazz"/>
    <n v="0"/>
    <n v="0"/>
    <x v="4"/>
    <x v="13"/>
    <x v="926"/>
    <d v="2010-07-08T16:40:00"/>
  </r>
  <r>
    <n v="927"/>
    <s v="JETRO DA SILVA FUNK PROJECT"/>
    <s v="Studio CD/DVD Solo project of Pianist &amp; Keyboardist Jetro da Silva"/>
    <n v="20000"/>
    <n v="0"/>
    <x v="2"/>
    <x v="0"/>
    <s v="USD"/>
    <n v="1337024695"/>
    <n v="1334432695"/>
    <x v="0"/>
    <x v="78"/>
    <x v="1"/>
    <s v="music/jazz"/>
    <n v="0"/>
    <n v="0"/>
    <x v="4"/>
    <x v="13"/>
    <x v="927"/>
    <d v="2012-05-14T13:44:55"/>
  </r>
  <r>
    <n v="928"/>
    <s v="In a Jazzy Motown"/>
    <s v="A real Motown Backup singer on 22 gold and platinum albums headlines her own Jazz CD of Motown songs."/>
    <n v="14500"/>
    <n v="1575"/>
    <x v="2"/>
    <x v="0"/>
    <s v="USD"/>
    <n v="1353196800"/>
    <n v="1348864913"/>
    <x v="0"/>
    <x v="33"/>
    <x v="1"/>
    <s v="music/jazz"/>
    <n v="10.86206896551724"/>
    <n v="56.25"/>
    <x v="4"/>
    <x v="13"/>
    <x v="928"/>
    <d v="2012-11-17T18:00:00"/>
  </r>
  <r>
    <n v="929"/>
    <s v="EXPERIMENTAL JAZZ STUDIO RECORDING"/>
    <s v="I am searching for monetary funding to go into a good recording studio and record experimental intuitive improv jazz."/>
    <n v="500"/>
    <n v="0"/>
    <x v="2"/>
    <x v="0"/>
    <s v="USD"/>
    <n v="1333946569"/>
    <n v="1331358169"/>
    <x v="0"/>
    <x v="78"/>
    <x v="1"/>
    <s v="music/jazz"/>
    <n v="0"/>
    <n v="0"/>
    <x v="4"/>
    <x v="13"/>
    <x v="929"/>
    <d v="2012-04-08T22: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x v="81"/>
    <x v="1"/>
    <s v="music/jazz"/>
    <n v="38.333333333333336"/>
    <n v="69"/>
    <x v="4"/>
    <x v="13"/>
    <x v="930"/>
    <d v="2010-06-25T15:32:00"/>
  </r>
  <r>
    <n v="931"/>
    <s v="First jazz album for Multidirectional, Now printing time!"/>
    <s v="A contemporary jazz project crossing music lines, from jazz to rock walking through some free elements and full of melody!"/>
    <n v="2000"/>
    <n v="131"/>
    <x v="2"/>
    <x v="1"/>
    <s v="GBP"/>
    <n v="1395007200"/>
    <n v="1392021502"/>
    <x v="0"/>
    <x v="63"/>
    <x v="1"/>
    <s v="music/jazz"/>
    <n v="6.5500000000000007"/>
    <n v="18.714285714285715"/>
    <x v="4"/>
    <x v="13"/>
    <x v="931"/>
    <d v="2014-03-16T16:00:00"/>
  </r>
  <r>
    <n v="932"/>
    <s v="Mandy Harvey Christmas Album"/>
    <s v="Help me to create my 3rd album, a Christmas CD with 16 Holiday/Original favorites!"/>
    <n v="9500"/>
    <n v="1381"/>
    <x v="2"/>
    <x v="0"/>
    <s v="USD"/>
    <n v="1363990545"/>
    <n v="1360106145"/>
    <x v="0"/>
    <x v="209"/>
    <x v="1"/>
    <s v="music/jazz"/>
    <n v="14.536842105263158"/>
    <n v="46.033333333333331"/>
    <x v="4"/>
    <x v="13"/>
    <x v="932"/>
    <d v="2013-03-22T16:15:45"/>
  </r>
  <r>
    <n v="933"/>
    <s v="An album of 10 &quot;jazz art songs&quot; by Matthew John Mortimer"/>
    <s v="I've only been able to release 7/10 songs for this album. I'd like to get into a professional studio and record them all properly."/>
    <n v="2000"/>
    <n v="120"/>
    <x v="2"/>
    <x v="0"/>
    <s v="USD"/>
    <n v="1399867409"/>
    <n v="1394683409"/>
    <x v="0"/>
    <x v="84"/>
    <x v="1"/>
    <s v="music/jazz"/>
    <n v="6"/>
    <n v="60"/>
    <x v="4"/>
    <x v="13"/>
    <x v="933"/>
    <d v="2014-05-11T22:03:29"/>
  </r>
  <r>
    <n v="934"/>
    <s v="Kyle Krysa debut EP Ground Effect"/>
    <s v="Ground Effect is my first solo EP project intended to help promote Fusion and creative music music in Saskatchewan and Canada."/>
    <n v="5000"/>
    <n v="1520"/>
    <x v="2"/>
    <x v="5"/>
    <s v="CAD"/>
    <n v="1399183200"/>
    <n v="1396633284"/>
    <x v="0"/>
    <x v="209"/>
    <x v="1"/>
    <s v="music/jazz"/>
    <n v="30.4"/>
    <n v="50.666666666666664"/>
    <x v="4"/>
    <x v="13"/>
    <x v="934"/>
    <d v="2014-05-04T00:00:00"/>
  </r>
  <r>
    <n v="935"/>
    <s v="The Art of You Too"/>
    <s v="This vocal music and spoken word project uses the  gift of life,love,hope &amp; peace to enable people to see themselves as a masterpiece!"/>
    <n v="3500"/>
    <n v="50"/>
    <x v="2"/>
    <x v="0"/>
    <s v="USD"/>
    <n v="1454054429"/>
    <n v="1451462429"/>
    <x v="0"/>
    <x v="84"/>
    <x v="1"/>
    <s v="music/jazz"/>
    <n v="1.4285714285714286"/>
    <n v="25"/>
    <x v="4"/>
    <x v="13"/>
    <x v="935"/>
    <d v="2016-01-29T02:00:29"/>
  </r>
  <r>
    <n v="936"/>
    <s v="Jazz Singer, Marti Mendenhall Live Concert Recording"/>
    <s v="A CD of a live Jazz concert featuring Marti Mendenhall, George Mitchell, Scott Steed and Todd Strait."/>
    <n v="1400"/>
    <n v="0"/>
    <x v="2"/>
    <x v="0"/>
    <s v="USD"/>
    <n v="1326916800"/>
    <n v="1323131689"/>
    <x v="0"/>
    <x v="78"/>
    <x v="1"/>
    <s v="music/jazz"/>
    <n v="0"/>
    <n v="0"/>
    <x v="4"/>
    <x v="13"/>
    <x v="936"/>
    <d v="2012-01-18T14:00:00"/>
  </r>
  <r>
    <n v="937"/>
    <s v="&quot;Antoine Roney Trio&quot; at Cuba's Havana Jazz Festival 2013"/>
    <s v="We've been invited to perform at Jazz Festival 2013. We must request funding to successfully manage this special invitation"/>
    <n v="3500"/>
    <n v="40"/>
    <x v="2"/>
    <x v="0"/>
    <s v="USD"/>
    <n v="1383509357"/>
    <n v="1380913757"/>
    <x v="0"/>
    <x v="84"/>
    <x v="1"/>
    <s v="music/jazz"/>
    <n v="1.1428571428571428"/>
    <n v="20"/>
    <x v="4"/>
    <x v="13"/>
    <x v="937"/>
    <d v="2013-11-03T14:09:17"/>
  </r>
  <r>
    <n v="938"/>
    <s v="Celebrating American Jazz &amp; Soul Music"/>
    <s v="Creating new avenues of exposure for young Jazz &amp; Soul artists_x000a_to express their Art of Music."/>
    <n v="7000"/>
    <n v="25"/>
    <x v="2"/>
    <x v="0"/>
    <s v="USD"/>
    <n v="1346585448"/>
    <n v="1343993448"/>
    <x v="0"/>
    <x v="29"/>
    <x v="1"/>
    <s v="music/jazz"/>
    <n v="0.35714285714285715"/>
    <n v="25"/>
    <x v="4"/>
    <x v="13"/>
    <x v="938"/>
    <d v="2012-09-02T05:30:48"/>
  </r>
  <r>
    <n v="939"/>
    <s v="Takeshi Asai French Trio - a lingua franca to break barriers"/>
    <s v="Jazz to jazz, New York to France, a piano trio of cutting-edge French jazzmen and a NY-based Japanese jazz pianist. Superbly different!"/>
    <n v="2750"/>
    <n v="40"/>
    <x v="2"/>
    <x v="0"/>
    <s v="USD"/>
    <n v="1372622280"/>
    <n v="1369246738"/>
    <x v="0"/>
    <x v="84"/>
    <x v="1"/>
    <s v="music/jazz"/>
    <n v="1.4545454545454546"/>
    <n v="20"/>
    <x v="4"/>
    <x v="13"/>
    <x v="939"/>
    <d v="2013-06-30T13:58:00"/>
  </r>
  <r>
    <n v="940"/>
    <s v="The LUMIC Band by Cope4Golf creates a scientific golf swing."/>
    <s v="The 1st club in your bag should be between your ears!  Light up Your Brain Power. Play Smarter. Swing the LUMIC Band.."/>
    <n v="9000"/>
    <n v="1544"/>
    <x v="2"/>
    <x v="0"/>
    <s v="USD"/>
    <n v="1439251926"/>
    <n v="1435363926"/>
    <x v="0"/>
    <x v="25"/>
    <x v="1"/>
    <s v="technology/wearables"/>
    <n v="17.155555555555555"/>
    <n v="110.28571428571429"/>
    <x v="2"/>
    <x v="8"/>
    <x v="940"/>
    <d v="2015-08-10T18:12:06"/>
  </r>
  <r>
    <n v="941"/>
    <s v="Snoremedy - The answer to a more restful night's sleep"/>
    <s v="Snoring shouldn't ruin your or your partner's sleep and you don't need expensive, uncomfortable or ugly devices to help the problem"/>
    <n v="50000"/>
    <n v="1161"/>
    <x v="2"/>
    <x v="0"/>
    <s v="USD"/>
    <n v="1486693145"/>
    <n v="1484101145"/>
    <x v="0"/>
    <x v="162"/>
    <x v="1"/>
    <s v="technology/wearables"/>
    <n v="2.3220000000000001"/>
    <n v="37.451612903225808"/>
    <x v="2"/>
    <x v="8"/>
    <x v="941"/>
    <d v="2017-02-09T20:19:05"/>
  </r>
  <r>
    <n v="942"/>
    <s v="Head Mounted Display Adapter for the dscvr VR Viewer"/>
    <s v="A Hands Free head mounted display adapter that supports the I AM Cardboard dscvr VR viewer for comfortable extended 3-D/VR viewing."/>
    <n v="7500"/>
    <n v="668"/>
    <x v="2"/>
    <x v="0"/>
    <s v="USD"/>
    <n v="1455826460"/>
    <n v="1452716060"/>
    <x v="0"/>
    <x v="38"/>
    <x v="1"/>
    <s v="technology/wearables"/>
    <n v="8.9066666666666663"/>
    <n v="41.75"/>
    <x v="2"/>
    <x v="8"/>
    <x v="942"/>
    <d v="2016-02-18T14:14:20"/>
  </r>
  <r>
    <n v="943"/>
    <s v="SleepMode"/>
    <s v="A mask for home or travel that will give you the best, undisturbed sleep of your life."/>
    <n v="3000"/>
    <n v="289"/>
    <x v="2"/>
    <x v="0"/>
    <s v="USD"/>
    <n v="1480438905"/>
    <n v="1477843305"/>
    <x v="0"/>
    <x v="8"/>
    <x v="1"/>
    <s v="technology/wearables"/>
    <n v="9.6333333333333346"/>
    <n v="24.083333333333332"/>
    <x v="2"/>
    <x v="8"/>
    <x v="943"/>
    <d v="2016-11-29T11:01:45"/>
  </r>
  <r>
    <n v="944"/>
    <s v="RoamingTails, The Connected Pet Tag"/>
    <s v="Find your pet when it's missing, digitally store pet-related information, and locate pet friend establishments and services."/>
    <n v="50000"/>
    <n v="6663"/>
    <x v="2"/>
    <x v="0"/>
    <s v="USD"/>
    <n v="1460988000"/>
    <n v="1458050450"/>
    <x v="0"/>
    <x v="93"/>
    <x v="1"/>
    <s v="technology/wearables"/>
    <n v="13.325999999999999"/>
    <n v="69.40625"/>
    <x v="2"/>
    <x v="8"/>
    <x v="944"/>
    <d v="2016-04-18T08:00:00"/>
  </r>
  <r>
    <n v="945"/>
    <s v="CT BAND"/>
    <s v="Make your watch Smart ! CT Band is an ultra-thin, high-tech smart watch-strap awarded twice at CES 2017 las vegas"/>
    <n v="100000"/>
    <n v="2484"/>
    <x v="2"/>
    <x v="6"/>
    <s v="EUR"/>
    <n v="1487462340"/>
    <n v="1482958626"/>
    <x v="0"/>
    <x v="38"/>
    <x v="1"/>
    <s v="technology/wearables"/>
    <n v="2.484"/>
    <n v="155.25"/>
    <x v="2"/>
    <x v="8"/>
    <x v="945"/>
    <d v="2017-02-18T17:59:00"/>
  </r>
  <r>
    <n v="946"/>
    <s v="OmniTrade Apron"/>
    <s v="Soft edged-Hard working. The perfect wearable organization for the home and professional shop."/>
    <n v="15000"/>
    <n v="286"/>
    <x v="2"/>
    <x v="0"/>
    <s v="USD"/>
    <n v="1473444048"/>
    <n v="1470852048"/>
    <x v="0"/>
    <x v="81"/>
    <x v="1"/>
    <s v="technology/wearables"/>
    <n v="1.9066666666666665"/>
    <n v="57.2"/>
    <x v="2"/>
    <x v="8"/>
    <x v="946"/>
    <d v="2016-09-09T12:00:48"/>
  </r>
  <r>
    <n v="947"/>
    <s v="PAKPOWER, The CCP Pack"/>
    <s v="The CCP Pack is a bag that charges your smartphones and tablets on the go! Also holds small important items. &quot;Never Without Power&quot;."/>
    <n v="850"/>
    <n v="0"/>
    <x v="2"/>
    <x v="0"/>
    <s v="USD"/>
    <n v="1467312306"/>
    <n v="1462128306"/>
    <x v="0"/>
    <x v="78"/>
    <x v="1"/>
    <s v="technology/wearables"/>
    <n v="0"/>
    <n v="0"/>
    <x v="2"/>
    <x v="8"/>
    <x v="947"/>
    <d v="2016-06-30T12:45:06"/>
  </r>
  <r>
    <n v="948"/>
    <s v="Led Shirt - WiFi Controlled"/>
    <s v="T-Shirt with Led panel controlled by Android app over WiFi. _x000a_Multiple shirts, games, text, video effects support,"/>
    <n v="4000"/>
    <n v="480"/>
    <x v="2"/>
    <x v="9"/>
    <s v="EUR"/>
    <n v="1457812364"/>
    <n v="1455220364"/>
    <x v="0"/>
    <x v="22"/>
    <x v="1"/>
    <s v="technology/wearables"/>
    <n v="12"/>
    <n v="60"/>
    <x v="2"/>
    <x v="8"/>
    <x v="948"/>
    <d v="2016-03-12T13:52:44"/>
  </r>
  <r>
    <n v="949"/>
    <s v="INBED"/>
    <s v="Der INBED ist ein innovatives Multisensor-Wearable fÃ¼r die SturzprÃ¤vention motorisch eingeschrÃ¤nkter Personen."/>
    <n v="20000"/>
    <n v="273"/>
    <x v="2"/>
    <x v="12"/>
    <s v="EUR"/>
    <n v="1456016576"/>
    <n v="1450832576"/>
    <x v="0"/>
    <x v="63"/>
    <x v="1"/>
    <s v="technology/wearables"/>
    <n v="1.365"/>
    <n v="39"/>
    <x v="2"/>
    <x v="8"/>
    <x v="949"/>
    <d v="2016-02-20T19:02:56"/>
  </r>
  <r>
    <n v="950"/>
    <s v="EZC Smartlight"/>
    <s v="Rider worn tail light brake light. Adheres to virtually any coat, jacket or vest. Stays on even when you get off."/>
    <n v="5000"/>
    <n v="1402"/>
    <x v="2"/>
    <x v="5"/>
    <s v="CAD"/>
    <n v="1453053661"/>
    <n v="1450461661"/>
    <x v="0"/>
    <x v="54"/>
    <x v="1"/>
    <s v="technology/wearables"/>
    <n v="28.04"/>
    <n v="58.416666666666664"/>
    <x v="2"/>
    <x v="8"/>
    <x v="950"/>
    <d v="2016-01-17T12:01:01"/>
  </r>
  <r>
    <n v="951"/>
    <s v="Smart Harness"/>
    <s v="Revolutionizing the way we walk our dogs!"/>
    <n v="50000"/>
    <n v="19195"/>
    <x v="2"/>
    <x v="0"/>
    <s v="USD"/>
    <n v="1465054872"/>
    <n v="1461166872"/>
    <x v="0"/>
    <x v="212"/>
    <x v="1"/>
    <s v="technology/wearables"/>
    <n v="38.39"/>
    <n v="158.63636363636363"/>
    <x v="2"/>
    <x v="8"/>
    <x v="951"/>
    <d v="2016-06-04T09:41:12"/>
  </r>
  <r>
    <n v="952"/>
    <s v="Audionoggin - Join the Earvolution"/>
    <s v="Audionoggin: Wireless personal surround sound for the athlete in everyone."/>
    <n v="49000"/>
    <n v="19572"/>
    <x v="2"/>
    <x v="0"/>
    <s v="USD"/>
    <n v="1479483812"/>
    <n v="1476888212"/>
    <x v="0"/>
    <x v="193"/>
    <x v="1"/>
    <s v="technology/wearables"/>
    <n v="39.942857142857143"/>
    <n v="99.857142857142861"/>
    <x v="2"/>
    <x v="8"/>
    <x v="952"/>
    <d v="2016-11-18T09:43:32"/>
  </r>
  <r>
    <n v="953"/>
    <s v="IRring - The Remote Control That fits on Your Finger"/>
    <s v="IRring is the worlds first universal remote control that fits on your finger and controls your TV, your lighting, and your life."/>
    <n v="15000"/>
    <n v="126"/>
    <x v="2"/>
    <x v="0"/>
    <s v="USD"/>
    <n v="1422158199"/>
    <n v="1419566199"/>
    <x v="0"/>
    <x v="81"/>
    <x v="1"/>
    <s v="technology/wearables"/>
    <n v="0.84"/>
    <n v="25.2"/>
    <x v="2"/>
    <x v="8"/>
    <x v="953"/>
    <d v="2015-01-24T21:56:39"/>
  </r>
  <r>
    <n v="954"/>
    <s v="A Wearable Twisting iPhone Case w/ Built in Selfie Extender"/>
    <s v="Turn your iPhone into wearable tech &amp; GoPro. Features: Selfie Stick, Tripod, &amp; Protective Top. Great for everyday carry."/>
    <n v="15000"/>
    <n v="6511"/>
    <x v="2"/>
    <x v="0"/>
    <s v="USD"/>
    <n v="1440100839"/>
    <n v="1436472039"/>
    <x v="0"/>
    <x v="196"/>
    <x v="1"/>
    <s v="technology/wearables"/>
    <n v="43.406666666666666"/>
    <n v="89.191780821917803"/>
    <x v="2"/>
    <x v="8"/>
    <x v="954"/>
    <d v="2015-08-20T14:00:39"/>
  </r>
  <r>
    <n v="955"/>
    <s v="PAXIEâ„¢: The most advanced GPS enabled child safety wearable"/>
    <s v="PAXIEâ„¢ is a GPS enabled safety wearable for kids that promotes discovery and play while offering parents peace of mind."/>
    <n v="300000"/>
    <n v="16984"/>
    <x v="2"/>
    <x v="0"/>
    <s v="USD"/>
    <n v="1473750300"/>
    <n v="1470294300"/>
    <x v="0"/>
    <x v="251"/>
    <x v="1"/>
    <s v="technology/wearables"/>
    <n v="5.6613333333333333"/>
    <n v="182.6236559139785"/>
    <x v="2"/>
    <x v="8"/>
    <x v="955"/>
    <d v="2016-09-13T01:05:00"/>
  </r>
  <r>
    <n v="956"/>
    <s v="SemiYours"/>
    <s v="You can rent out your Car with Uber. _x000a_You can rent out your Home with Airbnb. _x000a_Now you can rent out your CLOSET with SemiYOURS!"/>
    <n v="50000"/>
    <n v="861"/>
    <x v="2"/>
    <x v="0"/>
    <s v="USD"/>
    <n v="1430081759"/>
    <n v="1424901359"/>
    <x v="0"/>
    <x v="57"/>
    <x v="1"/>
    <s v="technology/wearables"/>
    <n v="1.722"/>
    <n v="50.647058823529413"/>
    <x v="2"/>
    <x v="8"/>
    <x v="956"/>
    <d v="2015-04-26T14:55:59"/>
  </r>
  <r>
    <n v="957"/>
    <s v="DUALBAND, the Leather NFC Smart Watch Band"/>
    <s v="A Leather Smart watch Band, that NEVER needs to be charged for only $37!"/>
    <n v="12000"/>
    <n v="233"/>
    <x v="2"/>
    <x v="0"/>
    <s v="USD"/>
    <n v="1479392133"/>
    <n v="1476710133"/>
    <x v="0"/>
    <x v="63"/>
    <x v="1"/>
    <s v="technology/wearables"/>
    <n v="1.9416666666666664"/>
    <n v="33.285714285714285"/>
    <x v="2"/>
    <x v="8"/>
    <x v="957"/>
    <d v="2016-11-17T08:15:33"/>
  </r>
  <r>
    <n v="958"/>
    <s v="BigBands XL for Apple Watch: Big Long Bands for Large Wrists"/>
    <s v="Brown Leather and Black Nylon extra-long Apple Watch bands for large wrists connects to 42mm. Go measure! Design fits 190-250mm wrists."/>
    <n v="7777"/>
    <n v="881"/>
    <x v="2"/>
    <x v="0"/>
    <s v="USD"/>
    <n v="1428641940"/>
    <n v="1426792563"/>
    <x v="0"/>
    <x v="57"/>
    <x v="1"/>
    <s v="technology/wearables"/>
    <n v="11.328275684711327"/>
    <n v="51.823529411764703"/>
    <x v="2"/>
    <x v="8"/>
    <x v="958"/>
    <d v="2015-04-09T22:59:00"/>
  </r>
  <r>
    <n v="959"/>
    <s v="The Pi Watch - A Programmable, Open Source Smartwatch!"/>
    <s v="The Pi (Arduino-Compatible) is a new kind of wearable. It's a diy smartwatch with a round display, touch ring, and a powerful CPU!"/>
    <n v="50000"/>
    <n v="19430"/>
    <x v="2"/>
    <x v="0"/>
    <s v="USD"/>
    <n v="1421640665"/>
    <n v="1419048665"/>
    <x v="0"/>
    <x v="199"/>
    <x v="1"/>
    <s v="technology/wearables"/>
    <n v="38.86"/>
    <n v="113.62573099415205"/>
    <x v="2"/>
    <x v="8"/>
    <x v="959"/>
    <d v="2015-01-18T22:11:05"/>
  </r>
  <r>
    <n v="960"/>
    <s v="Kai - Turn any pair of Glasses into Smart Glasses!"/>
    <s v="Kai sits right behind your ear and lets you access a smart voice interface 24/7. Call, text, search, and even call an Uber."/>
    <n v="55650"/>
    <n v="25655"/>
    <x v="2"/>
    <x v="0"/>
    <s v="USD"/>
    <n v="1489500155"/>
    <n v="1485874955"/>
    <x v="0"/>
    <x v="101"/>
    <x v="1"/>
    <s v="technology/wearables"/>
    <n v="46.100628930817614"/>
    <n v="136.46276595744681"/>
    <x v="2"/>
    <x v="8"/>
    <x v="960"/>
    <d v="2017-03-14T08:02:35"/>
  </r>
  <r>
    <n v="961"/>
    <s v="The first personal trainer and diet coach for your dog!"/>
    <s v="Active, happy &amp; healthy together! _x000a_Thatâ€™s our mission for all dogs and their parents."/>
    <n v="95000"/>
    <n v="40079"/>
    <x v="2"/>
    <x v="0"/>
    <s v="USD"/>
    <n v="1487617200"/>
    <n v="1483634335"/>
    <x v="0"/>
    <x v="238"/>
    <x v="1"/>
    <s v="technology/wearables"/>
    <n v="42.188421052631583"/>
    <n v="364.35454545454547"/>
    <x v="2"/>
    <x v="8"/>
    <x v="961"/>
    <d v="2017-02-20T13:00:00"/>
  </r>
  <r>
    <n v="962"/>
    <s v="i-Davit: Hands Free System for iPad/Tablets/Devices"/>
    <s v="Introducing the iDavit, a revolutionary crane-like system thatâ€™ll allow you to work anywhere. Hands free to be totally hands on."/>
    <n v="2500"/>
    <n v="712"/>
    <x v="2"/>
    <x v="0"/>
    <s v="USD"/>
    <n v="1455210353"/>
    <n v="1451927153"/>
    <x v="0"/>
    <x v="77"/>
    <x v="1"/>
    <s v="technology/wearables"/>
    <n v="28.48"/>
    <n v="19.243243243243242"/>
    <x v="2"/>
    <x v="8"/>
    <x v="962"/>
    <d v="2016-02-11T11:05:53"/>
  </r>
  <r>
    <n v="963"/>
    <s v="The Ultimate Learning Center"/>
    <s v="WE are molding an educated, motivated, non violent GENERATION!"/>
    <n v="35000"/>
    <n v="377"/>
    <x v="2"/>
    <x v="0"/>
    <s v="USD"/>
    <n v="1476717319"/>
    <n v="1473693319"/>
    <x v="0"/>
    <x v="82"/>
    <x v="1"/>
    <s v="technology/wearables"/>
    <n v="1.077142857142857"/>
    <n v="41.888888888888886"/>
    <x v="2"/>
    <x v="8"/>
    <x v="963"/>
    <d v="2016-10-17T09:15:19"/>
  </r>
  <r>
    <n v="964"/>
    <s v="GoMote: a remote control for your smartphone"/>
    <s v="Tired of fumbling around for the audio controls on your phone?  Easily control your music with the GoMote and a click of your thumb."/>
    <n v="110000"/>
    <n v="879"/>
    <x v="2"/>
    <x v="5"/>
    <s v="CAD"/>
    <n v="1441119919"/>
    <n v="1437663919"/>
    <x v="0"/>
    <x v="60"/>
    <x v="1"/>
    <s v="technology/wearables"/>
    <n v="0.79909090909090907"/>
    <n v="30.310344827586206"/>
    <x v="2"/>
    <x v="8"/>
    <x v="964"/>
    <d v="2015-09-01T09: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x v="79"/>
    <x v="1"/>
    <s v="technology/wearables"/>
    <n v="1.1919999999999999"/>
    <n v="49.666666666666664"/>
    <x v="2"/>
    <x v="8"/>
    <x v="965"/>
    <d v="2016-10-25T21:59:00"/>
  </r>
  <r>
    <n v="966"/>
    <s v="ICE SHIRT; Running, Multi-Sport, Cycling, Athletic Wear"/>
    <s v="ICE SHIRT; running, multi-sport, cycling, &amp; athletic wear shirts that hold melting ice to cool you on hot days."/>
    <n v="12000"/>
    <n v="1776"/>
    <x v="2"/>
    <x v="0"/>
    <s v="USD"/>
    <n v="1475766932"/>
    <n v="1473174932"/>
    <x v="0"/>
    <x v="209"/>
    <x v="1"/>
    <s v="technology/wearables"/>
    <n v="14.799999999999999"/>
    <n v="59.2"/>
    <x v="2"/>
    <x v="8"/>
    <x v="966"/>
    <d v="2016-10-06T09:15:32"/>
  </r>
  <r>
    <n v="967"/>
    <s v="Better Beanie"/>
    <s v="Better Beanie is the new therapeutic wearable designed to assist you while keeping your hands free."/>
    <n v="20000"/>
    <n v="3562"/>
    <x v="2"/>
    <x v="0"/>
    <s v="USD"/>
    <n v="1461301574"/>
    <n v="1456121174"/>
    <x v="0"/>
    <x v="75"/>
    <x v="1"/>
    <s v="technology/wearables"/>
    <n v="17.810000000000002"/>
    <n v="43.97530864197531"/>
    <x v="2"/>
    <x v="8"/>
    <x v="967"/>
    <d v="2016-04-21T23:06:14"/>
  </r>
  <r>
    <n v="968"/>
    <s v="Master Le Cosplay's: Avengers 2 Hulk Buster V2.0 Build"/>
    <s v="Anyone who want to support of this will be credited. This will be my ultimate build. Full animatronics, from arms, legs, H.U.D, etc"/>
    <n v="8000"/>
    <n v="106"/>
    <x v="2"/>
    <x v="0"/>
    <s v="USD"/>
    <n v="1408134034"/>
    <n v="1405542034"/>
    <x v="0"/>
    <x v="80"/>
    <x v="1"/>
    <s v="technology/wearables"/>
    <n v="1.325"/>
    <n v="26.5"/>
    <x v="2"/>
    <x v="8"/>
    <x v="968"/>
    <d v="2014-08-15T14:20:34"/>
  </r>
  <r>
    <n v="969"/>
    <s v="Make 100 | Geek &amp; Chic: Smart Safety Jewelry."/>
    <s v="Geek &amp; Chic Smart Jewelry Collection, Wearables Meet Style!"/>
    <n v="30000"/>
    <n v="14000"/>
    <x v="2"/>
    <x v="14"/>
    <s v="MXN"/>
    <n v="1486624607"/>
    <n v="1483773407"/>
    <x v="0"/>
    <x v="202"/>
    <x v="1"/>
    <s v="technology/wearables"/>
    <n v="46.666666666666664"/>
    <n v="1272.7272727272727"/>
    <x v="2"/>
    <x v="8"/>
    <x v="969"/>
    <d v="2017-02-09T01:16:47"/>
  </r>
  <r>
    <n v="970"/>
    <s v="The World's Smartest Modular WiFi + Bluetooth Wearable Ring"/>
    <s v="Stainless Steel Modular Ring with screw on bezels for WiFi + Bluetooth + NFC Wireless modules with open source IOS and Android Apps"/>
    <n v="5000"/>
    <n v="2296"/>
    <x v="2"/>
    <x v="5"/>
    <s v="CAD"/>
    <n v="1485147540"/>
    <n v="1481951853"/>
    <x v="0"/>
    <x v="25"/>
    <x v="1"/>
    <s v="technology/wearables"/>
    <n v="45.92"/>
    <n v="164"/>
    <x v="2"/>
    <x v="8"/>
    <x v="970"/>
    <d v="2017-01-22T22:59:00"/>
  </r>
  <r>
    <n v="971"/>
    <s v="The Worlds First Smart Laser Collar for Cats. Lazer Kitty"/>
    <s v="Our amazing product is simple and sleek. Our laser system is USB rechargeable for hours of fun. Android / Apple App Controlled."/>
    <n v="100000"/>
    <n v="226"/>
    <x v="2"/>
    <x v="0"/>
    <s v="USD"/>
    <n v="1433178060"/>
    <n v="1429290060"/>
    <x v="0"/>
    <x v="81"/>
    <x v="1"/>
    <s v="technology/wearables"/>
    <n v="0.22599999999999998"/>
    <n v="45.2"/>
    <x v="2"/>
    <x v="8"/>
    <x v="971"/>
    <d v="2015-06-01T11:01:00"/>
  </r>
  <r>
    <n v="972"/>
    <s v="Android &amp; iPhone Magnetic Headphone and Earbud Cables!"/>
    <s v="Slackers Patent-Pending Magnetic Clip and Cable System, Amazing Sound, Durability and Value Can't Be Beat...AT ANY PRICE!!"/>
    <n v="20000"/>
    <n v="6925"/>
    <x v="2"/>
    <x v="0"/>
    <s v="USD"/>
    <n v="1409813940"/>
    <n v="1407271598"/>
    <x v="0"/>
    <x v="43"/>
    <x v="1"/>
    <s v="technology/wearables"/>
    <n v="34.625"/>
    <n v="153.88888888888889"/>
    <x v="2"/>
    <x v="8"/>
    <x v="972"/>
    <d v="2014-09-04T00:59:00"/>
  </r>
  <r>
    <n v="973"/>
    <s v="The Worlds First Fitness Shirt with Resistance the RS-1."/>
    <s v="The RS-1 is one of the most innovative workout tools to hit the market ever.  A must have for anyone that enjoys new ways to get fit."/>
    <n v="20000"/>
    <n v="411"/>
    <x v="2"/>
    <x v="0"/>
    <s v="USD"/>
    <n v="1447032093"/>
    <n v="1441844493"/>
    <x v="0"/>
    <x v="22"/>
    <x v="1"/>
    <s v="technology/wearables"/>
    <n v="2.0549999999999997"/>
    <n v="51.375"/>
    <x v="2"/>
    <x v="8"/>
    <x v="973"/>
    <d v="2015-11-08T19:21:33"/>
  </r>
  <r>
    <n v="974"/>
    <s v="KneeJack"/>
    <s v="The device that allows those with artificial knees or arthritic knees to kneel down without putting pressure on their knees."/>
    <n v="50000"/>
    <n v="280"/>
    <x v="2"/>
    <x v="0"/>
    <s v="USD"/>
    <n v="1458925156"/>
    <n v="1456336756"/>
    <x v="0"/>
    <x v="83"/>
    <x v="1"/>
    <s v="technology/wearables"/>
    <n v="0.55999999999999994"/>
    <n v="93.333333333333329"/>
    <x v="2"/>
    <x v="8"/>
    <x v="974"/>
    <d v="2016-03-25T10:59:16"/>
  </r>
  <r>
    <n v="975"/>
    <s v="Garstin Luxury Stainless Steel Case for the Apple Watch"/>
    <s v="Horologic5 creates a case for the Apple Watch that reflects true luxury &amp; style. Check out the Garstin Luxury Case in 38mm/42mm"/>
    <n v="100000"/>
    <n v="2607"/>
    <x v="2"/>
    <x v="0"/>
    <s v="USD"/>
    <n v="1467132185"/>
    <n v="1461948185"/>
    <x v="0"/>
    <x v="54"/>
    <x v="1"/>
    <s v="technology/wearables"/>
    <n v="2.6069999999999998"/>
    <n v="108.625"/>
    <x v="2"/>
    <x v="8"/>
    <x v="975"/>
    <d v="2016-06-28T10:43:05"/>
  </r>
  <r>
    <n v="976"/>
    <s v="Cinnamon II The Ultimate Retro Smartwatch"/>
    <s v="The Cinnamon II is an AppleÂ® ][ compatible wrist watch. Featuring 32k of memory and a 1 Mhz cpu. It's the ultimate in geek fashion."/>
    <n v="150000"/>
    <n v="2889"/>
    <x v="2"/>
    <x v="2"/>
    <s v="AUD"/>
    <n v="1439515497"/>
    <n v="1435627497"/>
    <x v="0"/>
    <x v="59"/>
    <x v="1"/>
    <s v="technology/wearables"/>
    <n v="1.9259999999999999"/>
    <n v="160.5"/>
    <x v="2"/>
    <x v="8"/>
    <x v="976"/>
    <d v="2015-08-13T19:24:57"/>
  </r>
  <r>
    <n v="977"/>
    <s v="S2SA - Sport to Strap Adapter for Samsung Gear S2 Sport (3G)"/>
    <s v="The unique adapter to apply standard watch straps at your Samsung Gear S2 Sport and Sport 3G! Small, functional and handsome."/>
    <n v="2700"/>
    <n v="909"/>
    <x v="2"/>
    <x v="15"/>
    <s v="EUR"/>
    <n v="1456094197"/>
    <n v="1453502197"/>
    <x v="0"/>
    <x v="8"/>
    <x v="1"/>
    <s v="technology/wearables"/>
    <n v="33.666666666666664"/>
    <n v="75.75"/>
    <x v="2"/>
    <x v="8"/>
    <x v="977"/>
    <d v="2016-02-21T16:36:37"/>
  </r>
  <r>
    <n v="978"/>
    <s v="hidn tempo - a wearable stress coach"/>
    <s v="hidn tempo is an intelligent watch band that allows you to monitor your stress and manage it anywhere, anytime."/>
    <n v="172889"/>
    <n v="97273"/>
    <x v="2"/>
    <x v="11"/>
    <s v="SEK"/>
    <n v="1456385101"/>
    <n v="1453793101"/>
    <x v="0"/>
    <x v="252"/>
    <x v="1"/>
    <s v="technology/wearables"/>
    <n v="56.263267182990241"/>
    <n v="790.83739837398377"/>
    <x v="2"/>
    <x v="8"/>
    <x v="978"/>
    <d v="2016-02-25T01:25:01"/>
  </r>
  <r>
    <n v="979"/>
    <s v="Trequant - First Wearable for Tremors"/>
    <s v="Trequant is specifically designed for people with tremors. It helps them to track and analyse their tremors for better understanding."/>
    <n v="35000"/>
    <n v="28986.16"/>
    <x v="2"/>
    <x v="0"/>
    <s v="USD"/>
    <n v="1466449140"/>
    <n v="1463392828"/>
    <x v="0"/>
    <x v="93"/>
    <x v="1"/>
    <s v="technology/wearables"/>
    <n v="82.817599999999999"/>
    <n v="301.93916666666667"/>
    <x v="2"/>
    <x v="8"/>
    <x v="979"/>
    <d v="2016-06-20T12: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x v="162"/>
    <x v="1"/>
    <s v="technology/wearables"/>
    <n v="14.860000000000001"/>
    <n v="47.935483870967744"/>
    <x v="2"/>
    <x v="8"/>
    <x v="980"/>
    <d v="2014-11-30T16:42:02"/>
  </r>
  <r>
    <n v="981"/>
    <s v="Tabla AEIOU One Handed Two Handed Keyboard Development Kit"/>
    <s v="Tabla Alpha-Num AEIOU Universal Remote &amp; Keyboard + Control. Multi platform wireless use anywhere wearable invisibles development kit."/>
    <n v="88888"/>
    <n v="11"/>
    <x v="2"/>
    <x v="0"/>
    <s v="USD"/>
    <n v="1407624222"/>
    <n v="1405032222"/>
    <x v="0"/>
    <x v="80"/>
    <x v="1"/>
    <s v="technology/wearables"/>
    <n v="1.2375123751237513E-2"/>
    <n v="2.75"/>
    <x v="2"/>
    <x v="8"/>
    <x v="981"/>
    <d v="2014-08-09T16:43:42"/>
  </r>
  <r>
    <n v="982"/>
    <s v="Smart 2-in-1 I-PHONE HANDLE/WALLETtm"/>
    <s v="revolutonary ultra-slim 2-in-1 Smart  2-in-1 I-PHONE handle/WALLETtm with 360 rotatiion"/>
    <n v="17500"/>
    <n v="3"/>
    <x v="2"/>
    <x v="0"/>
    <s v="USD"/>
    <n v="1475431486"/>
    <n v="1472839486"/>
    <x v="0"/>
    <x v="83"/>
    <x v="1"/>
    <s v="technology/wearables"/>
    <n v="1.7142857142857144E-2"/>
    <n v="1"/>
    <x v="2"/>
    <x v="8"/>
    <x v="982"/>
    <d v="2016-10-02T12:04:46"/>
  </r>
  <r>
    <n v="983"/>
    <s v="Wendu: Control your Climate, Wear the Future"/>
    <s v="Our t-shirt maintains steady temperatures through hot and cold focal points capable of reaching a 36ÂºF/20ÂºC range in under 2 minutes!"/>
    <n v="104219"/>
    <n v="30751"/>
    <x v="2"/>
    <x v="3"/>
    <s v="EUR"/>
    <n v="1471985640"/>
    <n v="1469289685"/>
    <x v="0"/>
    <x v="122"/>
    <x v="1"/>
    <s v="technology/wearables"/>
    <n v="29.506136117214709"/>
    <n v="171.79329608938548"/>
    <x v="2"/>
    <x v="8"/>
    <x v="983"/>
    <d v="2016-08-23T14: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x v="83"/>
    <x v="1"/>
    <s v="technology/wearables"/>
    <n v="1.06"/>
    <n v="35.333333333333336"/>
    <x v="2"/>
    <x v="8"/>
    <x v="984"/>
    <d v="2015-03-27T19:46:48"/>
  </r>
  <r>
    <n v="985"/>
    <s v="Cardiglow : Fitness Tracker and Biofeedback Device"/>
    <s v="Make your heart shine and watch it work! Cardiglow tracks improvements, times intervals and translates heart rate into color."/>
    <n v="30000"/>
    <n v="1888"/>
    <x v="2"/>
    <x v="12"/>
    <s v="EUR"/>
    <n v="1451602800"/>
    <n v="1449011610"/>
    <x v="0"/>
    <x v="23"/>
    <x v="1"/>
    <s v="technology/wearables"/>
    <n v="6.293333333333333"/>
    <n v="82.086956521739125"/>
    <x v="2"/>
    <x v="8"/>
    <x v="985"/>
    <d v="2015-12-31T17:00:00"/>
  </r>
  <r>
    <n v="986"/>
    <s v="EMBER wear Ski and Snow Sport Heated Gloves and Mittens"/>
    <s v="Amazing heated snow sport gloves; synonymous with quality, fusing innovative heat technology, style, functionality &amp; unique design."/>
    <n v="20000"/>
    <n v="2550"/>
    <x v="2"/>
    <x v="1"/>
    <s v="GBP"/>
    <n v="1452384000"/>
    <n v="1447698300"/>
    <x v="0"/>
    <x v="23"/>
    <x v="1"/>
    <s v="technology/wearables"/>
    <n v="12.75"/>
    <n v="110.8695652173913"/>
    <x v="2"/>
    <x v="8"/>
    <x v="986"/>
    <d v="2016-01-09T18:00:00"/>
  </r>
  <r>
    <n v="987"/>
    <s v="Kidswatcher"/>
    <s v="Always know where your precious children are. Let them explore the world freely and in a secure way by using the Kidswatcher."/>
    <n v="50000"/>
    <n v="6610"/>
    <x v="2"/>
    <x v="9"/>
    <s v="EUR"/>
    <n v="1403507050"/>
    <n v="1400051050"/>
    <x v="0"/>
    <x v="14"/>
    <x v="1"/>
    <s v="technology/wearables"/>
    <n v="13.22"/>
    <n v="161.21951219512195"/>
    <x v="2"/>
    <x v="8"/>
    <x v="987"/>
    <d v="2014-06-23T01:04:10"/>
  </r>
  <r>
    <n v="988"/>
    <s v="The first Earphones Cover in eco-leather and Made in Italy"/>
    <s v="Itâ€™s original, fashion and unique, Ohyear is the first cover for your earphones that wears your style._x000a_Designed and made in Italy"/>
    <n v="5000"/>
    <n v="0"/>
    <x v="2"/>
    <x v="13"/>
    <s v="EUR"/>
    <n v="1475310825"/>
    <n v="1472718825"/>
    <x v="0"/>
    <x v="78"/>
    <x v="1"/>
    <s v="technology/wearables"/>
    <n v="0"/>
    <n v="0"/>
    <x v="2"/>
    <x v="8"/>
    <x v="988"/>
    <d v="2016-10-01T02:33:45"/>
  </r>
  <r>
    <n v="989"/>
    <s v="Power Rope"/>
    <s v="The most useful phone charger you will ever buy"/>
    <n v="10000"/>
    <n v="1677"/>
    <x v="2"/>
    <x v="0"/>
    <s v="USD"/>
    <n v="1475101495"/>
    <n v="1472509495"/>
    <x v="0"/>
    <x v="58"/>
    <x v="1"/>
    <s v="technology/wearables"/>
    <n v="16.77"/>
    <n v="52.40625"/>
    <x v="2"/>
    <x v="8"/>
    <x v="989"/>
    <d v="2016-09-28T16:24:55"/>
  </r>
  <r>
    <n v="990"/>
    <s v="The HotSeat child safety carseat with temperature alarm"/>
    <s v="The revolutionized carseat, where no child will be left alone in a hot vehicle ever again. This alarm will save multiple babie's lives."/>
    <n v="25000"/>
    <n v="26"/>
    <x v="2"/>
    <x v="0"/>
    <s v="USD"/>
    <n v="1409770164"/>
    <n v="1407178164"/>
    <x v="0"/>
    <x v="84"/>
    <x v="1"/>
    <s v="technology/wearables"/>
    <n v="0.104"/>
    <n v="13"/>
    <x v="2"/>
    <x v="8"/>
    <x v="990"/>
    <d v="2014-09-03T12:49:24"/>
  </r>
  <r>
    <n v="991"/>
    <s v="Russell &amp; Sons Watches"/>
    <s v="Russell &amp; Sons Watches_x000a__x000a_RS Watches is a business that provides quality watches at an affordable price. RS Watches was created with th"/>
    <n v="5000"/>
    <n v="212"/>
    <x v="2"/>
    <x v="1"/>
    <s v="GBP"/>
    <n v="1468349460"/>
    <n v="1466186988"/>
    <x v="0"/>
    <x v="63"/>
    <x v="1"/>
    <s v="technology/wearables"/>
    <n v="4.24"/>
    <n v="30.285714285714285"/>
    <x v="2"/>
    <x v="8"/>
    <x v="991"/>
    <d v="2016-07-12T12:51:00"/>
  </r>
  <r>
    <n v="992"/>
    <s v="WairConditioning"/>
    <s v="The HOTTEST and COOLEST thing yet! WairConditioning... an entirely new level of comfortability!"/>
    <n v="100000"/>
    <n v="467"/>
    <x v="2"/>
    <x v="0"/>
    <s v="USD"/>
    <n v="1462655519"/>
    <n v="1457475119"/>
    <x v="0"/>
    <x v="80"/>
    <x v="1"/>
    <s v="technology/wearables"/>
    <n v="0.46699999999999997"/>
    <n v="116.75"/>
    <x v="2"/>
    <x v="8"/>
    <x v="992"/>
    <d v="2016-05-07T15:11:59"/>
  </r>
  <r>
    <n v="993"/>
    <s v="iLumaware Shield TL - Radar technology for bicycle"/>
    <s v="Shield TL is a tail light for a bicycle w/ radar technology. It makes you more visible to cars and drivers at a greater distance."/>
    <n v="70000"/>
    <n v="17561"/>
    <x v="2"/>
    <x v="0"/>
    <s v="USD"/>
    <n v="1478926800"/>
    <n v="1476054568"/>
    <x v="0"/>
    <x v="193"/>
    <x v="1"/>
    <s v="technology/wearables"/>
    <n v="25.087142857142858"/>
    <n v="89.59693877551021"/>
    <x v="2"/>
    <x v="8"/>
    <x v="993"/>
    <d v="2016-11-11T23: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x v="202"/>
    <x v="1"/>
    <s v="technology/wearables"/>
    <n v="2.3345000000000002"/>
    <n v="424.45454545454544"/>
    <x v="2"/>
    <x v="8"/>
    <x v="994"/>
    <d v="2014-11-30T16:59:00"/>
  </r>
  <r>
    <n v="995"/>
    <s v="DAZLN: NFC Nails that Light Up Holiday Parties!"/>
    <s v="DAZLN nails light up near NFC devices like your mobile phone. If you're tired of receiving or gifting the same old thing look here!"/>
    <n v="10000"/>
    <n v="726"/>
    <x v="2"/>
    <x v="0"/>
    <s v="USD"/>
    <n v="1417276800"/>
    <n v="1415140480"/>
    <x v="0"/>
    <x v="82"/>
    <x v="1"/>
    <s v="technology/wearables"/>
    <n v="7.26"/>
    <n v="80.666666666666671"/>
    <x v="2"/>
    <x v="8"/>
    <x v="995"/>
    <d v="2014-11-29T10:00:00"/>
  </r>
  <r>
    <n v="996"/>
    <s v="Social behavior in technical communities"/>
    <s v="Study the behaviour of technical communities by tracking their movement  through wearables"/>
    <n v="4000"/>
    <n v="65"/>
    <x v="2"/>
    <x v="0"/>
    <s v="USD"/>
    <n v="1406474820"/>
    <n v="1403902060"/>
    <x v="0"/>
    <x v="81"/>
    <x v="1"/>
    <s v="technology/wearables"/>
    <n v="1.625"/>
    <n v="13"/>
    <x v="2"/>
    <x v="8"/>
    <x v="996"/>
    <d v="2014-07-27T09:27:00"/>
  </r>
  <r>
    <n v="997"/>
    <s v="iPhanny"/>
    <s v="The iPhanny keeps your iPhone 6 safe from bending in those dangerous pants pockets."/>
    <n v="5000"/>
    <n v="65"/>
    <x v="2"/>
    <x v="0"/>
    <s v="USD"/>
    <n v="1417145297"/>
    <n v="1414549697"/>
    <x v="0"/>
    <x v="22"/>
    <x v="1"/>
    <s v="technology/wearables"/>
    <n v="1.3"/>
    <n v="8.125"/>
    <x v="2"/>
    <x v="8"/>
    <x v="997"/>
    <d v="2014-11-27T21:28:17"/>
  </r>
  <r>
    <n v="998"/>
    <s v="Ollinfit: The Wearable Personal Trainer"/>
    <s v="Ollinfit is the first wearable fitness trainer with 3 sensors for superior accuracy, feedback and results."/>
    <n v="60000"/>
    <n v="35135"/>
    <x v="2"/>
    <x v="5"/>
    <s v="CAD"/>
    <n v="1447909401"/>
    <n v="1444017801"/>
    <x v="0"/>
    <x v="194"/>
    <x v="1"/>
    <s v="technology/wearables"/>
    <n v="58.558333333333337"/>
    <n v="153.42794759825327"/>
    <x v="2"/>
    <x v="8"/>
    <x v="998"/>
    <d v="2015-11-18T23:03:21"/>
  </r>
  <r>
    <n v="999"/>
    <s v="Avid Watch: Multi-Sport Smart Watch with Activity Tracking"/>
    <s v="Built in running, cycling, pedometer, and golf features for the edge you need to perform at your very best!"/>
    <n v="150000"/>
    <n v="11683"/>
    <x v="2"/>
    <x v="5"/>
    <s v="CAD"/>
    <n v="1415865720"/>
    <n v="1413270690"/>
    <x v="0"/>
    <x v="244"/>
    <x v="1"/>
    <s v="technology/wearables"/>
    <n v="7.7886666666666677"/>
    <n v="292.07499999999999"/>
    <x v="2"/>
    <x v="8"/>
    <x v="999"/>
    <d v="2014-11-13T02:02:00"/>
  </r>
  <r>
    <n v="1000"/>
    <s v="Ristola Plongeur/UTC 300 Meter COSC/ISO Diver (Canceled)"/>
    <s v="Ristola watches made in La Chaux de-Fonds, Switzerland. A new brand of COSC and ISO Certified Professional watches."/>
    <n v="894700"/>
    <n v="19824"/>
    <x v="1"/>
    <x v="0"/>
    <s v="USD"/>
    <n v="1489537560"/>
    <n v="1484357160"/>
    <x v="0"/>
    <x v="79"/>
    <x v="1"/>
    <s v="technology/wearables"/>
    <n v="2.2157147647256061"/>
    <n v="3304"/>
    <x v="2"/>
    <x v="8"/>
    <x v="1000"/>
    <d v="2017-03-14T18: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x v="80"/>
    <x v="1"/>
    <s v="technology/wearables"/>
    <n v="104"/>
    <n v="1300"/>
    <x v="2"/>
    <x v="8"/>
    <x v="1001"/>
    <d v="2017-01-30T11:16:53"/>
  </r>
  <r>
    <n v="1002"/>
    <s v="Lokett: Customizable Smartphone Memory Necklace (Canceled)"/>
    <s v="A modern day locket that uses NFC technology to link your precious photos, videos, apps, and more. Choose our design or submit yours."/>
    <n v="9999"/>
    <n v="2960"/>
    <x v="1"/>
    <x v="0"/>
    <s v="USD"/>
    <n v="1450331940"/>
    <n v="1447777514"/>
    <x v="0"/>
    <x v="19"/>
    <x v="1"/>
    <s v="technology/wearables"/>
    <n v="29.6029602960296"/>
    <n v="134.54545454545453"/>
    <x v="2"/>
    <x v="8"/>
    <x v="1002"/>
    <d v="2015-12-16T23:59:00"/>
  </r>
  <r>
    <n v="1003"/>
    <s v="Fashion loves Technology: Lamour, the connected heating shoe (Canceled)"/>
    <s v="Connected, heating, premium quality and comfortable leather sneakers - hand-crafted in France."/>
    <n v="20000"/>
    <n v="3211"/>
    <x v="1"/>
    <x v="6"/>
    <s v="EUR"/>
    <n v="1489680061"/>
    <n v="1487091661"/>
    <x v="0"/>
    <x v="41"/>
    <x v="1"/>
    <s v="technology/wearables"/>
    <n v="16.055"/>
    <n v="214.06666666666666"/>
    <x v="2"/>
    <x v="8"/>
    <x v="1003"/>
    <d v="2017-03-16T10:01:01"/>
  </r>
  <r>
    <n v="1004"/>
    <s v="AllerGuarder: Bluetooth wristband helps food-allergy kids"/>
    <s v="Harnessing wearable technology as a powerful defense for food-allergy children."/>
    <n v="25000"/>
    <n v="20552"/>
    <x v="1"/>
    <x v="0"/>
    <s v="USD"/>
    <n v="1455814827"/>
    <n v="1453222827"/>
    <x v="0"/>
    <x v="195"/>
    <x v="1"/>
    <s v="technology/wearables"/>
    <n v="82.207999999999998"/>
    <n v="216.33684210526314"/>
    <x v="2"/>
    <x v="8"/>
    <x v="1004"/>
    <d v="2016-02-18T11:00:27"/>
  </r>
  <r>
    <n v="1005"/>
    <s v="Forcite Alpine - World's First smart helmet for snow sports"/>
    <s v="The Forcite Alpine helmet records 4K footage and keeps you connected all in one sleek design."/>
    <n v="200000"/>
    <n v="150102"/>
    <x v="1"/>
    <x v="0"/>
    <s v="USD"/>
    <n v="1446217183"/>
    <n v="1443538783"/>
    <x v="0"/>
    <x v="253"/>
    <x v="1"/>
    <s v="technology/wearables"/>
    <n v="75.051000000000002"/>
    <n v="932.31055900621118"/>
    <x v="2"/>
    <x v="8"/>
    <x v="1005"/>
    <d v="2015-10-30T08:59:43"/>
  </r>
  <r>
    <n v="1006"/>
    <s v="SnuG Watchbands for Moto360 smartwatch (Canceled)"/>
    <s v="Sweat resistant, colorful, durable, CUSTOMIZABLE, watch bands &amp; protector bands that fit the Moto360 smartwatch."/>
    <n v="4000"/>
    <n v="234"/>
    <x v="1"/>
    <x v="0"/>
    <s v="USD"/>
    <n v="1418368260"/>
    <n v="1417654672"/>
    <x v="0"/>
    <x v="22"/>
    <x v="1"/>
    <s v="technology/wearables"/>
    <n v="5.8500000000000005"/>
    <n v="29.25"/>
    <x v="2"/>
    <x v="8"/>
    <x v="1006"/>
    <d v="2014-12-12T01:11:00"/>
  </r>
  <r>
    <n v="1007"/>
    <s v="SMART Knee Sleeve that Recommends Rest (Canceled)"/>
    <s v="Our knee sleeve monitors your muscles and recommends rest time (on a mobile app) when it detects overexertion!"/>
    <n v="30000"/>
    <n v="13296"/>
    <x v="1"/>
    <x v="0"/>
    <s v="USD"/>
    <n v="1481727623"/>
    <n v="1478095223"/>
    <x v="0"/>
    <x v="88"/>
    <x v="1"/>
    <s v="technology/wearables"/>
    <n v="44.32"/>
    <n v="174.94736842105263"/>
    <x v="2"/>
    <x v="8"/>
    <x v="1007"/>
    <d v="2016-12-14T09:00:23"/>
  </r>
  <r>
    <n v="1008"/>
    <s v="Miclop - Tu cabina profesional portÃ¡til (Canceled)"/>
    <s v="MICLOP es una cabina portable impresa en 3D protegida en el interior con espuma acÃºstica, reduce el ruido ambiental o rebote de sonido."/>
    <n v="93500"/>
    <n v="250"/>
    <x v="1"/>
    <x v="14"/>
    <s v="MXN"/>
    <n v="1482953115"/>
    <n v="1480361115"/>
    <x v="0"/>
    <x v="29"/>
    <x v="1"/>
    <s v="technology/wearables"/>
    <n v="0.26737967914438499"/>
    <n v="250"/>
    <x v="2"/>
    <x v="8"/>
    <x v="1008"/>
    <d v="2016-12-28T13:25:15"/>
  </r>
  <r>
    <n v="1009"/>
    <s v="R-CON: Run Faster, Run Longer (Canceled)"/>
    <s v="R-CON is a wearable that measures running form. Instantly know when your form is breaking down and when you are running your strongest."/>
    <n v="50000"/>
    <n v="6565"/>
    <x v="1"/>
    <x v="0"/>
    <s v="USD"/>
    <n v="1466346646"/>
    <n v="1463754646"/>
    <x v="0"/>
    <x v="21"/>
    <x v="1"/>
    <s v="technology/wearables"/>
    <n v="13.13"/>
    <n v="65"/>
    <x v="2"/>
    <x v="8"/>
    <x v="1009"/>
    <d v="2016-06-19T08:30:46"/>
  </r>
  <r>
    <n v="1010"/>
    <s v="RISTMATEÂ®, smartphone wrist dock and much more. (Canceled)"/>
    <s v="A beautiful biometric smartphone wrist dock, features a revolutionary reusable adhesive; 3 position phone stand and multi-purpose tool."/>
    <n v="115250"/>
    <n v="220"/>
    <x v="1"/>
    <x v="0"/>
    <s v="USD"/>
    <n v="1473044340"/>
    <n v="1468180462"/>
    <x v="0"/>
    <x v="80"/>
    <x v="1"/>
    <s v="technology/wearables"/>
    <n v="0.19088937093275488"/>
    <n v="55"/>
    <x v="2"/>
    <x v="8"/>
    <x v="1010"/>
    <d v="2016-09-04T20:59:00"/>
  </r>
  <r>
    <n v="1011"/>
    <s v="StreetskatePRO's  Knee, Shin, &amp; Ankle pad compression sleeve"/>
    <s v="The first action sports training sleeve/leg protector of its kind to offer an unduplicated level of targeted protection!"/>
    <n v="20000"/>
    <n v="75"/>
    <x v="1"/>
    <x v="0"/>
    <s v="USD"/>
    <n v="1418938395"/>
    <n v="1415050395"/>
    <x v="0"/>
    <x v="29"/>
    <x v="1"/>
    <s v="technology/wearables"/>
    <n v="0.375"/>
    <n v="75"/>
    <x v="2"/>
    <x v="8"/>
    <x v="1011"/>
    <d v="2014-12-18T15: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x v="254"/>
    <x v="1"/>
    <s v="technology/wearables"/>
    <n v="21535.021000000001"/>
    <n v="1389.3561935483872"/>
    <x v="2"/>
    <x v="8"/>
    <x v="1012"/>
    <d v="2017-01-24T04:34:12"/>
  </r>
  <r>
    <n v="1013"/>
    <s v="Versa Prima: The First Portable And Wearable LED Strip"/>
    <s v="Versa Prima: The first portable and wearable LED strip that's controlled via Bluetooth. Designed to be versatile for your creativity."/>
    <n v="25000"/>
    <n v="8632"/>
    <x v="1"/>
    <x v="0"/>
    <s v="USD"/>
    <n v="1451419200"/>
    <n v="1449000056"/>
    <x v="0"/>
    <x v="240"/>
    <x v="1"/>
    <s v="technology/wearables"/>
    <n v="34.527999999999999"/>
    <n v="95.911111111111111"/>
    <x v="2"/>
    <x v="8"/>
    <x v="1013"/>
    <d v="2015-12-29T14:00:00"/>
  </r>
  <r>
    <n v="1014"/>
    <s v="CHEMION: The World's First Smart Glasses (Canceled)"/>
    <s v="CHEMION is an eyewear device that lets you show your creativity to the world."/>
    <n v="10000"/>
    <n v="3060"/>
    <x v="1"/>
    <x v="0"/>
    <s v="USD"/>
    <n v="1420070615"/>
    <n v="1415750615"/>
    <x v="0"/>
    <x v="38"/>
    <x v="1"/>
    <s v="technology/wearables"/>
    <n v="30.599999999999998"/>
    <n v="191.25"/>
    <x v="2"/>
    <x v="8"/>
    <x v="1014"/>
    <d v="2014-12-31T18:03:35"/>
  </r>
  <r>
    <n v="1015"/>
    <s v="SKIN - Wearable music remote control for your mobile phone"/>
    <s v="SKIN - The wearable music remote control which makes your fitness lifestyle a bit easier"/>
    <n v="9000"/>
    <n v="240"/>
    <x v="1"/>
    <x v="16"/>
    <s v="CHF"/>
    <n v="1448489095"/>
    <n v="1445893495"/>
    <x v="0"/>
    <x v="79"/>
    <x v="1"/>
    <s v="technology/wearables"/>
    <n v="2.666666666666667"/>
    <n v="40"/>
    <x v="2"/>
    <x v="8"/>
    <x v="1015"/>
    <d v="2015-11-25T16:04:55"/>
  </r>
  <r>
    <n v="1016"/>
    <s v="YEPZONâ„¢ FREEDOM: A Personal Safety Alarm w/Global Locator"/>
    <s v="Send an alert for help and find missing people, pets, and valuables with the touch of a button. Get yours today!"/>
    <n v="100000"/>
    <n v="2842"/>
    <x v="1"/>
    <x v="0"/>
    <s v="USD"/>
    <n v="1459992856"/>
    <n v="1456108456"/>
    <x v="0"/>
    <x v="44"/>
    <x v="1"/>
    <s v="technology/wearables"/>
    <n v="2.8420000000000001"/>
    <n v="74.78947368421052"/>
    <x v="2"/>
    <x v="8"/>
    <x v="1016"/>
    <d v="2016-04-06T19:34:16"/>
  </r>
  <r>
    <n v="1017"/>
    <s v="Elbee: Wireless in-ear headphones with smart features"/>
    <s v="Enjoy high-quality sound and the possibility to control your smartphone and apps using custom voice commands and head movements."/>
    <n v="250000"/>
    <n v="57197"/>
    <x v="1"/>
    <x v="0"/>
    <s v="USD"/>
    <n v="1448125935"/>
    <n v="1444666335"/>
    <x v="0"/>
    <x v="255"/>
    <x v="1"/>
    <s v="technology/wearables"/>
    <n v="22.878799999999998"/>
    <n v="161.11830985915492"/>
    <x v="2"/>
    <x v="8"/>
    <x v="1017"/>
    <d v="2015-11-21T11:12:15"/>
  </r>
  <r>
    <n v="1018"/>
    <s v="Owl (Canceled)"/>
    <s v="Owl is a fitness tracker along with an accompanying iOS app, that is both fun and interactive for children."/>
    <n v="20000"/>
    <n v="621"/>
    <x v="1"/>
    <x v="0"/>
    <s v="USD"/>
    <n v="1468496933"/>
    <n v="1465904933"/>
    <x v="0"/>
    <x v="63"/>
    <x v="1"/>
    <s v="technology/wearables"/>
    <n v="3.105"/>
    <n v="88.714285714285708"/>
    <x v="2"/>
    <x v="8"/>
    <x v="1018"/>
    <d v="2016-07-14T05:48:53"/>
  </r>
  <r>
    <n v="1019"/>
    <s v="Tempi - The Smart Way to Monitor Temperature and Humidity"/>
    <s v="Tempi Is a Wearable Bluetooth Device That Gives Accurate Temperature and Humidity Readings."/>
    <n v="45000"/>
    <n v="21300"/>
    <x v="1"/>
    <x v="0"/>
    <s v="USD"/>
    <n v="1423092149"/>
    <n v="1420500149"/>
    <x v="0"/>
    <x v="256"/>
    <x v="1"/>
    <s v="technology/wearables"/>
    <n v="47.333333333333336"/>
    <n v="53.25"/>
    <x v="2"/>
    <x v="8"/>
    <x v="1019"/>
    <d v="2015-02-04T17:22:29"/>
  </r>
  <r>
    <n v="1020"/>
    <s v="Sleepwreck - Disasterpiece EP (Jump Drives!)"/>
    <s v="I've got an awesome new batch of tracks that I think you're going to Love. CDs? So 1990! I present to you... SLEEPWRECK JUMP DRIVES!"/>
    <n v="1550"/>
    <n v="3186"/>
    <x v="0"/>
    <x v="5"/>
    <s v="CAD"/>
    <n v="1433206020"/>
    <n v="1430617209"/>
    <x v="0"/>
    <x v="209"/>
    <x v="0"/>
    <s v="music/electronic music"/>
    <n v="205.54838709677421"/>
    <n v="106.2"/>
    <x v="4"/>
    <x v="15"/>
    <x v="1020"/>
    <d v="2015-06-01T18:47:00"/>
  </r>
  <r>
    <n v="1021"/>
    <s v="Rick and Morty Album &amp; Music Video"/>
    <s v="Rick and Morty concept album written by Allie Goertz + music video directed by Paul B. Cummings!"/>
    <n v="3000"/>
    <n v="10554.11"/>
    <x v="0"/>
    <x v="0"/>
    <s v="USD"/>
    <n v="1445054400"/>
    <n v="1443074571"/>
    <x v="1"/>
    <x v="257"/>
    <x v="0"/>
    <s v="music/electronic music"/>
    <n v="351.80366666666669"/>
    <n v="22.079728033472804"/>
    <x v="4"/>
    <x v="15"/>
    <x v="1021"/>
    <d v="2015-10-16T22:00:00"/>
  </r>
  <r>
    <n v="1022"/>
    <s v="Sammy Bananas - Bootlegs Vol. 2!!"/>
    <s v="Help get four new bootlegs onto vinyl in the second installment of my series!"/>
    <n v="2000"/>
    <n v="2298"/>
    <x v="0"/>
    <x v="0"/>
    <s v="USD"/>
    <n v="1431876677"/>
    <n v="1429284677"/>
    <x v="1"/>
    <x v="142"/>
    <x v="0"/>
    <s v="music/electronic music"/>
    <n v="114.9"/>
    <n v="31.054054054054053"/>
    <x v="4"/>
    <x v="15"/>
    <x v="1022"/>
    <d v="2015-05-17T09:31:17"/>
  </r>
  <r>
    <n v="1023"/>
    <s v="'Pathfinder' - a High Five Spaceship album"/>
    <s v="A collaborative, electronic journey helmed by producer Christopher Bingham and guitarist Carlos Montero."/>
    <n v="2000"/>
    <n v="4743"/>
    <x v="0"/>
    <x v="1"/>
    <s v="GBP"/>
    <n v="1434837861"/>
    <n v="1432245861"/>
    <x v="0"/>
    <x v="132"/>
    <x v="0"/>
    <s v="music/electronic music"/>
    <n v="237.15"/>
    <n v="36.206106870229007"/>
    <x v="4"/>
    <x v="15"/>
    <x v="1023"/>
    <d v="2015-06-20T16:04:21"/>
  </r>
  <r>
    <n v="1024"/>
    <s v="The Last Art Fact Album Ever"/>
    <s v="Art Fact is a legendary Swedish synth pop act from the 80's. This album will contain updated remakes of their greatest songs."/>
    <n v="20000"/>
    <n v="23727.55"/>
    <x v="0"/>
    <x v="11"/>
    <s v="SEK"/>
    <n v="1454248563"/>
    <n v="1451656563"/>
    <x v="1"/>
    <x v="42"/>
    <x v="0"/>
    <s v="music/electronic music"/>
    <n v="118.63774999999998"/>
    <n v="388.9762295081967"/>
    <x v="4"/>
    <x v="15"/>
    <x v="1024"/>
    <d v="2016-01-31T07:56:03"/>
  </r>
  <r>
    <n v="1025"/>
    <s v="[NUREN] The New Renaissance"/>
    <s v="Jake Kaufman and Jessie Seely present THE WORLD'S FIRST VIRTUAL REALITY ROCK OPERA."/>
    <n v="70000"/>
    <n v="76949.820000000007"/>
    <x v="0"/>
    <x v="0"/>
    <s v="USD"/>
    <n v="1426532437"/>
    <n v="1423944037"/>
    <x v="1"/>
    <x v="258"/>
    <x v="0"/>
    <s v="music/electronic music"/>
    <n v="109.92831428571431"/>
    <n v="71.848571428571432"/>
    <x v="4"/>
    <x v="15"/>
    <x v="1025"/>
    <d v="2015-03-16T13:00:37"/>
  </r>
  <r>
    <n v="1026"/>
    <s v="Changing Stations; London Underground Album Project"/>
    <s v="Changing Stations is an 11-track classical-contemporary album by Daniel Liam Glyn, based on the 11 main lines of the London Underground"/>
    <n v="7000"/>
    <n v="7000.58"/>
    <x v="0"/>
    <x v="1"/>
    <s v="GBP"/>
    <n v="1459414016"/>
    <n v="1456480016"/>
    <x v="1"/>
    <x v="259"/>
    <x v="0"/>
    <s v="music/electronic music"/>
    <n v="100.00828571428571"/>
    <n v="57.381803278688523"/>
    <x v="4"/>
    <x v="15"/>
    <x v="1026"/>
    <d v="2016-03-31T02:46:56"/>
  </r>
  <r>
    <n v="1027"/>
    <s v="The Seshen - Let's Take This Show on the Road!"/>
    <s v="We just toured the PNW to Vancouver, BC and back, we're ready for next level growth - a van, quality studio recordings &amp; stage visuals!"/>
    <n v="7501"/>
    <n v="7733"/>
    <x v="0"/>
    <x v="0"/>
    <s v="USD"/>
    <n v="1414025347"/>
    <n v="1411433347"/>
    <x v="1"/>
    <x v="112"/>
    <x v="0"/>
    <s v="music/electronic music"/>
    <n v="103.09292094387415"/>
    <n v="69.666666666666671"/>
    <x v="4"/>
    <x v="15"/>
    <x v="1027"/>
    <d v="2014-10-22T18:49:07"/>
  </r>
  <r>
    <n v="1028"/>
    <s v="BRAND NEW GUYVER ALBUM &quot;Alien on Earth&quot; + Extras"/>
    <s v="This will be the first album I have made in 9 years. It will be going back to my roots from 2002, and I aim to blow your socks off!"/>
    <n v="10000"/>
    <n v="11727"/>
    <x v="0"/>
    <x v="1"/>
    <s v="GBP"/>
    <n v="1488830400"/>
    <n v="1484924605"/>
    <x v="1"/>
    <x v="260"/>
    <x v="0"/>
    <s v="music/electronic music"/>
    <n v="117.27000000000001"/>
    <n v="45.988235294117644"/>
    <x v="4"/>
    <x v="15"/>
    <x v="1028"/>
    <d v="2017-03-06T14:00:00"/>
  </r>
  <r>
    <n v="1029"/>
    <s v="StrobeHouse presents Valborg 2015"/>
    <s v="We want to recreate last years massive Valborgparty in Lund but this time even bigger!"/>
    <n v="10000"/>
    <n v="11176"/>
    <x v="0"/>
    <x v="11"/>
    <s v="SEK"/>
    <n v="1428184740"/>
    <n v="1423501507"/>
    <x v="0"/>
    <x v="261"/>
    <x v="0"/>
    <s v="music/electronic music"/>
    <n v="111.75999999999999"/>
    <n v="79.262411347517727"/>
    <x v="4"/>
    <x v="15"/>
    <x v="1029"/>
    <d v="2015-04-04T15:59:00"/>
  </r>
  <r>
    <n v="1030"/>
    <s v="The Gothsicles - I FEEL SICLE"/>
    <s v="Help fund the latest Gothsicles mega-album, I FEEL SICLE!"/>
    <n v="2000"/>
    <n v="6842"/>
    <x v="0"/>
    <x v="0"/>
    <s v="USD"/>
    <n v="1473680149"/>
    <n v="1472470549"/>
    <x v="0"/>
    <x v="180"/>
    <x v="0"/>
    <s v="music/electronic music"/>
    <n v="342.09999999999997"/>
    <n v="43.031446540880502"/>
    <x v="4"/>
    <x v="15"/>
    <x v="1030"/>
    <d v="2016-09-12T05:35:49"/>
  </r>
  <r>
    <n v="1031"/>
    <s v="Liquid Diet's Double Life"/>
    <s v="Liquid Diet needs your support to release our new full-length album! Help us create electrifying music videos to showcase our singles!"/>
    <n v="10000"/>
    <n v="10740"/>
    <x v="0"/>
    <x v="0"/>
    <s v="USD"/>
    <n v="1450290010"/>
    <n v="1447698010"/>
    <x v="0"/>
    <x v="221"/>
    <x v="0"/>
    <s v="music/electronic music"/>
    <n v="107.4"/>
    <n v="108.48484848484848"/>
    <x v="4"/>
    <x v="15"/>
    <x v="1031"/>
    <d v="2015-12-16T12:20:10"/>
  </r>
  <r>
    <n v="1032"/>
    <s v="Phantom Ship / Coastal (Album Preorder)"/>
    <s v="Ideal for living rooms and open spaces."/>
    <n v="5400"/>
    <n v="5858.84"/>
    <x v="0"/>
    <x v="0"/>
    <s v="USD"/>
    <n v="1466697625"/>
    <n v="1464105625"/>
    <x v="0"/>
    <x v="93"/>
    <x v="0"/>
    <s v="music/electronic music"/>
    <n v="108.49703703703703"/>
    <n v="61.029583333333335"/>
    <x v="4"/>
    <x v="15"/>
    <x v="1032"/>
    <d v="2016-06-23T10: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x v="74"/>
    <x v="0"/>
    <s v="music/electronic music"/>
    <n v="102.86144578313252"/>
    <n v="50.592592592592595"/>
    <x v="4"/>
    <x v="15"/>
    <x v="1033"/>
    <d v="2016-12-12T11:34:40"/>
  </r>
  <r>
    <n v="1034"/>
    <s v="American Pixels - a Game Music Tribute Album by Mazedude"/>
    <s v="Mazedude presents an arranged album of game music, honoring American composers and featuring several guest performers"/>
    <n v="5000"/>
    <n v="6500.09"/>
    <x v="0"/>
    <x v="0"/>
    <s v="USD"/>
    <n v="1470369540"/>
    <n v="1467604804"/>
    <x v="0"/>
    <x v="262"/>
    <x v="0"/>
    <s v="music/electronic music"/>
    <n v="130.0018"/>
    <n v="39.157168674698795"/>
    <x v="4"/>
    <x v="15"/>
    <x v="1034"/>
    <d v="2016-08-04T21:59:00"/>
  </r>
  <r>
    <n v="1035"/>
    <s v="Sharaz &quot;Project Nintendo&quot; Collector Edition 2x12&quot; Vinyl"/>
    <s v="Project Nintendo. A big honkin' game cartridge sleeve and two awesome 12&quot; breakbeat vinyl records and a POSTER inside!"/>
    <n v="4600"/>
    <n v="4952"/>
    <x v="0"/>
    <x v="0"/>
    <s v="USD"/>
    <n v="1423668220"/>
    <n v="1421076220"/>
    <x v="0"/>
    <x v="88"/>
    <x v="0"/>
    <s v="music/electronic music"/>
    <n v="107.65217391304347"/>
    <n v="65.15789473684211"/>
    <x v="4"/>
    <x v="15"/>
    <x v="1035"/>
    <d v="2015-02-11T09:23:40"/>
  </r>
  <r>
    <n v="1036"/>
    <s v="Bring Kyrstyn's Album to Life!"/>
    <s v="Help this Soulful &amp; Cinematic Glitch-Pop Songwriter Bring her Music to the World!  (And your Ears:)"/>
    <n v="4500"/>
    <n v="5056.22"/>
    <x v="0"/>
    <x v="0"/>
    <s v="USD"/>
    <n v="1357545600"/>
    <n v="1354790790"/>
    <x v="0"/>
    <x v="263"/>
    <x v="0"/>
    <s v="music/electronic music"/>
    <n v="112.36044444444444"/>
    <n v="23.963127962085309"/>
    <x v="4"/>
    <x v="15"/>
    <x v="1036"/>
    <d v="2013-01-07T02:00:00"/>
  </r>
  <r>
    <n v="1037"/>
    <s v="Lemonymous 10th Anniversary Album Re-Release"/>
    <s v="A Special 10th Anniversary Re-Release of Ender Bowen's third album, LEMONYMOUS, with a companion CD of alternate takes and remixes."/>
    <n v="1000"/>
    <n v="1021"/>
    <x v="0"/>
    <x v="0"/>
    <s v="USD"/>
    <n v="1431925200"/>
    <n v="1429991062"/>
    <x v="0"/>
    <x v="64"/>
    <x v="0"/>
    <s v="music/electronic music"/>
    <n v="102.1"/>
    <n v="48.61904761904762"/>
    <x v="4"/>
    <x v="15"/>
    <x v="1037"/>
    <d v="2015-05-17T23:00:00"/>
  </r>
  <r>
    <n v="1038"/>
    <s v="Last of the Lost Boys: New Music from Matthew Blake"/>
    <s v="My first solo record in 10 years. Six new electronic/synthpop songs PLUS an acoustic version of the album you can only get here."/>
    <n v="1500"/>
    <n v="2180"/>
    <x v="0"/>
    <x v="0"/>
    <s v="USD"/>
    <n v="1458362023"/>
    <n v="1455773623"/>
    <x v="0"/>
    <x v="42"/>
    <x v="0"/>
    <s v="music/electronic music"/>
    <n v="145.33333333333334"/>
    <n v="35.73770491803279"/>
    <x v="4"/>
    <x v="15"/>
    <x v="1038"/>
    <d v="2016-03-18T22: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x v="209"/>
    <x v="0"/>
    <s v="music/electronic music"/>
    <n v="128.19999999999999"/>
    <n v="21.366666666666667"/>
    <x v="4"/>
    <x v="15"/>
    <x v="1039"/>
    <d v="2016-12-13T01:59:00"/>
  </r>
  <r>
    <n v="1040"/>
    <s v="Broadcasts to Promote Human Freedom in South Florida"/>
    <s v="We produce radio broadcasts and live streams that promote the value of human freedom, reason, individual rights &amp; free markets."/>
    <n v="85000"/>
    <n v="250"/>
    <x v="1"/>
    <x v="0"/>
    <s v="USD"/>
    <n v="1472317209"/>
    <n v="1469725209"/>
    <x v="0"/>
    <x v="29"/>
    <x v="1"/>
    <s v="journalism/audio"/>
    <n v="0.29411764705882354"/>
    <n v="250"/>
    <x v="5"/>
    <x v="16"/>
    <x v="1040"/>
    <d v="2016-08-27T11:00:09"/>
  </r>
  <r>
    <n v="1041"/>
    <s v="Industry Success Project (Canceled)"/>
    <s v="I am trying to document what it is like to plunge head first into the music/audio industry as an intern."/>
    <n v="50"/>
    <n v="0"/>
    <x v="1"/>
    <x v="0"/>
    <s v="USD"/>
    <n v="1406769992"/>
    <n v="1405041992"/>
    <x v="0"/>
    <x v="78"/>
    <x v="1"/>
    <s v="journalism/audio"/>
    <n v="0"/>
    <n v="0"/>
    <x v="5"/>
    <x v="16"/>
    <x v="1041"/>
    <d v="2014-07-30T19:26:32"/>
  </r>
  <r>
    <n v="1042"/>
    <s v="Ben's Top 5 podcast (Canceled)"/>
    <s v="Hello! I'm Ben and I have been wanting to start a podcast for a while. I am looking to kickstart the process and get into the game!"/>
    <n v="650"/>
    <n v="10"/>
    <x v="1"/>
    <x v="0"/>
    <s v="USD"/>
    <n v="1410516000"/>
    <n v="1406824948"/>
    <x v="0"/>
    <x v="29"/>
    <x v="1"/>
    <s v="journalism/audio"/>
    <n v="1.5384615384615385"/>
    <n v="10"/>
    <x v="5"/>
    <x v="16"/>
    <x v="1042"/>
    <d v="2014-09-12T04:00:00"/>
  </r>
  <r>
    <n v="1043"/>
    <s v="Printing TONE Audio 10th Anniversary Edition! (Canceled)"/>
    <s v="We're seeking funding for a special 10th Anniversary PRINT EDITION! Receive your own copy for only $8"/>
    <n v="100000"/>
    <n v="8537"/>
    <x v="1"/>
    <x v="0"/>
    <s v="USD"/>
    <n v="1432101855"/>
    <n v="1429509855"/>
    <x v="0"/>
    <x v="264"/>
    <x v="1"/>
    <s v="journalism/audio"/>
    <n v="8.5370000000000008"/>
    <n v="29.236301369863014"/>
    <x v="5"/>
    <x v="16"/>
    <x v="1043"/>
    <d v="2015-05-20T00:04:15"/>
  </r>
  <r>
    <n v="1044"/>
    <s v="Podcast for fun! (Canceled)"/>
    <s v="Hi. I'm looking to raise some funds to get some microphones, some interfaces to hook XLR to my iPad/iPhone/iMac. Plus some other stuff."/>
    <n v="7000"/>
    <n v="6"/>
    <x v="1"/>
    <x v="0"/>
    <s v="USD"/>
    <n v="1425587220"/>
    <n v="1420668801"/>
    <x v="0"/>
    <x v="84"/>
    <x v="1"/>
    <s v="journalism/audio"/>
    <n v="8.5714285714285715E-2"/>
    <n v="3"/>
    <x v="5"/>
    <x v="16"/>
    <x v="1044"/>
    <d v="2015-03-05T14:27:00"/>
  </r>
  <r>
    <n v="1045"/>
    <s v="In Case Of Emergency (Canceled)"/>
    <s v="In Case Of Emergency is a radio talk show for preppers, beginning preppers, and with preparedness in mind."/>
    <n v="10000"/>
    <n v="266"/>
    <x v="1"/>
    <x v="0"/>
    <s v="USD"/>
    <n v="1408827550"/>
    <n v="1406235550"/>
    <x v="0"/>
    <x v="22"/>
    <x v="1"/>
    <s v="journalism/audio"/>
    <n v="2.6599999999999997"/>
    <n v="33.25"/>
    <x v="5"/>
    <x v="16"/>
    <x v="1045"/>
    <d v="2014-08-23T14:59:10"/>
  </r>
  <r>
    <n v="1046"/>
    <s v="All Things Horses Podcast (Canceled)"/>
    <s v="All Things Horses is slowly becoming the greatest podcast on the internet and we are looking to upgrade the studio and software."/>
    <n v="3000"/>
    <n v="0"/>
    <x v="1"/>
    <x v="12"/>
    <s v="EUR"/>
    <n v="1451161560"/>
    <n v="1447273560"/>
    <x v="0"/>
    <x v="78"/>
    <x v="1"/>
    <s v="journalism/audio"/>
    <n v="0"/>
    <n v="0"/>
    <x v="5"/>
    <x v="16"/>
    <x v="1046"/>
    <d v="2015-12-26T14:26:00"/>
  </r>
  <r>
    <n v="1047"/>
    <s v="Start a New Podcast (Canceled)"/>
    <s v="I wish to start a new podcast called Voices of Texas, and I want to interview interesting people of Texas each week."/>
    <n v="2000"/>
    <n v="1"/>
    <x v="1"/>
    <x v="0"/>
    <s v="USD"/>
    <n v="1415219915"/>
    <n v="1412624315"/>
    <x v="0"/>
    <x v="29"/>
    <x v="1"/>
    <s v="journalism/audio"/>
    <n v="0.05"/>
    <n v="1"/>
    <x v="5"/>
    <x v="16"/>
    <x v="1047"/>
    <d v="2014-11-05T14:38:35"/>
  </r>
  <r>
    <n v="1048"/>
    <s v="#MYLifeMatters Radio Show &amp; Podcast (Canceled)"/>
    <s v="#MyLifeMatters features compelling stories of students &amp; young adults who overcame challenges to take ownership of their lives."/>
    <n v="15000"/>
    <n v="212"/>
    <x v="1"/>
    <x v="0"/>
    <s v="USD"/>
    <n v="1474766189"/>
    <n v="1471310189"/>
    <x v="0"/>
    <x v="80"/>
    <x v="1"/>
    <s v="journalism/audio"/>
    <n v="1.4133333333333333"/>
    <n v="53"/>
    <x v="5"/>
    <x v="16"/>
    <x v="1048"/>
    <d v="2016-09-24T19:16:29"/>
  </r>
  <r>
    <n v="1049"/>
    <s v="J1 (Canceled)"/>
    <s v="------"/>
    <n v="12000"/>
    <n v="0"/>
    <x v="1"/>
    <x v="0"/>
    <s v="USD"/>
    <n v="1455272445"/>
    <n v="1452680445"/>
    <x v="0"/>
    <x v="78"/>
    <x v="1"/>
    <s v="journalism/audio"/>
    <n v="0"/>
    <n v="0"/>
    <x v="5"/>
    <x v="16"/>
    <x v="1049"/>
    <d v="2016-02-12T04:20:45"/>
  </r>
  <r>
    <n v="1050"/>
    <s v="The (Secular) Barbershop Podcast (Canceled)"/>
    <s v="Secularism is on the rise and I hear you.Talk to me."/>
    <n v="2500"/>
    <n v="0"/>
    <x v="1"/>
    <x v="0"/>
    <s v="USD"/>
    <n v="1442257677"/>
    <n v="1439665677"/>
    <x v="0"/>
    <x v="78"/>
    <x v="1"/>
    <s v="journalism/audio"/>
    <n v="0"/>
    <n v="0"/>
    <x v="5"/>
    <x v="16"/>
    <x v="1050"/>
    <d v="2015-09-14T13:07:57"/>
  </r>
  <r>
    <n v="1051"/>
    <s v="Now You Know Podcast (Canceled)"/>
    <s v="Inspired by some great podcasters as well as my desire to learn from many people about many topics, plus just to inform people."/>
    <n v="500"/>
    <n v="0"/>
    <x v="1"/>
    <x v="0"/>
    <s v="USD"/>
    <n v="1409098825"/>
    <n v="1406679625"/>
    <x v="0"/>
    <x v="78"/>
    <x v="1"/>
    <s v="journalism/audio"/>
    <n v="0"/>
    <n v="0"/>
    <x v="5"/>
    <x v="16"/>
    <x v="1051"/>
    <d v="2014-08-26T18:20:25"/>
  </r>
  <r>
    <n v="1052"/>
    <s v="Big Daddy's Long Ass Road Trip To W.S.O.P. 2016! Podcasts!"/>
    <s v="Production costs for middle aged comics sharing cross USA country road trip experience via www.bigdaddyroadshow.com Podcasts.ComedySHOW"/>
    <n v="4336"/>
    <n v="0"/>
    <x v="1"/>
    <x v="0"/>
    <s v="USD"/>
    <n v="1465243740"/>
    <n v="1461438495"/>
    <x v="0"/>
    <x v="78"/>
    <x v="1"/>
    <s v="journalism/audio"/>
    <n v="0"/>
    <n v="0"/>
    <x v="5"/>
    <x v="16"/>
    <x v="1052"/>
    <d v="2016-06-06T14:09:00"/>
  </r>
  <r>
    <n v="1053"/>
    <s v="A day in the life of...(podcast) (Canceled)"/>
    <s v="How well do you know the stranger walking past you or the neighbor up the street? Extraordinary stories told by everyday people."/>
    <n v="1500"/>
    <n v="15"/>
    <x v="1"/>
    <x v="0"/>
    <s v="USD"/>
    <n v="1488773332"/>
    <n v="1486613332"/>
    <x v="0"/>
    <x v="29"/>
    <x v="1"/>
    <s v="journalism/audio"/>
    <n v="1"/>
    <n v="15"/>
    <x v="5"/>
    <x v="16"/>
    <x v="1053"/>
    <d v="2017-03-05T22: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x v="78"/>
    <x v="1"/>
    <s v="journalism/audio"/>
    <n v="0"/>
    <n v="0"/>
    <x v="5"/>
    <x v="16"/>
    <x v="1054"/>
    <d v="2014-08-10T16:00:00"/>
  </r>
  <r>
    <n v="1055"/>
    <s v="The Smile High Podcast Club Season 3 (Canceled)"/>
    <s v="This project is to fund Season 3 of the SHPC.  Our plan is to produce 24 more spectacular episodes to share with the world."/>
    <n v="3500"/>
    <n v="0"/>
    <x v="1"/>
    <x v="0"/>
    <s v="USD"/>
    <n v="1457394545"/>
    <n v="1454802545"/>
    <x v="0"/>
    <x v="78"/>
    <x v="1"/>
    <s v="journalism/audio"/>
    <n v="0"/>
    <n v="0"/>
    <x v="5"/>
    <x v="16"/>
    <x v="1055"/>
    <d v="2016-03-07T17:49:05"/>
  </r>
  <r>
    <n v="1056"/>
    <s v="Suburban Disorder Podcast (Canceled)"/>
    <s v="a podcast about everyday life, friends talking about music, movies, tv, relationships. conversations we have all had and can relate to"/>
    <n v="10000"/>
    <n v="0"/>
    <x v="1"/>
    <x v="0"/>
    <s v="USD"/>
    <n v="1429892177"/>
    <n v="1424711777"/>
    <x v="0"/>
    <x v="78"/>
    <x v="1"/>
    <s v="journalism/audio"/>
    <n v="0"/>
    <n v="0"/>
    <x v="5"/>
    <x v="16"/>
    <x v="1056"/>
    <d v="2015-04-24T10:16:17"/>
  </r>
  <r>
    <n v="1057"/>
    <s v="Support Independent Media (Canceled)"/>
    <s v="Sayin it Plain is a Independent Radio Show created to inform the public and empower the community."/>
    <n v="10000"/>
    <n v="0"/>
    <x v="1"/>
    <x v="0"/>
    <s v="USD"/>
    <n v="1480888483"/>
    <n v="1478292883"/>
    <x v="0"/>
    <x v="78"/>
    <x v="1"/>
    <s v="journalism/audio"/>
    <n v="0"/>
    <n v="0"/>
    <x v="5"/>
    <x v="16"/>
    <x v="1057"/>
    <d v="2016-12-04T15:54:43"/>
  </r>
  <r>
    <n v="1058"/>
    <s v="The Body Politic Radio (Canceled)"/>
    <s v="An investigative series on 790 KABC Radio on the ravages of addiction and what options millions of people have for hopeful recovery."/>
    <n v="40000"/>
    <n v="0"/>
    <x v="1"/>
    <x v="0"/>
    <s v="USD"/>
    <n v="1427328000"/>
    <n v="1423777043"/>
    <x v="0"/>
    <x v="78"/>
    <x v="1"/>
    <s v="journalism/audio"/>
    <n v="0"/>
    <n v="0"/>
    <x v="5"/>
    <x v="16"/>
    <x v="1058"/>
    <d v="2015-03-25T18:00:00"/>
  </r>
  <r>
    <n v="1059"/>
    <s v="Voice Over Artist (Canceled)"/>
    <s v="Turning myself into a vocal artist."/>
    <n v="1100"/>
    <n v="0"/>
    <x v="1"/>
    <x v="0"/>
    <s v="USD"/>
    <n v="1426269456"/>
    <n v="1423681056"/>
    <x v="0"/>
    <x v="78"/>
    <x v="1"/>
    <s v="journalism/audio"/>
    <n v="0"/>
    <n v="0"/>
    <x v="5"/>
    <x v="16"/>
    <x v="1059"/>
    <d v="2015-03-13T11:57:36"/>
  </r>
  <r>
    <n v="1060"/>
    <s v="Reality  Check (Canceled)"/>
    <s v="Reality Check is a weekly Internet Radio Show. Along with my co-host and engineer we discuss the issues of the day relevant to you!."/>
    <n v="5000"/>
    <n v="50"/>
    <x v="1"/>
    <x v="0"/>
    <s v="USD"/>
    <n v="1429134893"/>
    <n v="1426542893"/>
    <x v="0"/>
    <x v="29"/>
    <x v="1"/>
    <s v="journalism/audio"/>
    <n v="1"/>
    <n v="50"/>
    <x v="5"/>
    <x v="16"/>
    <x v="1060"/>
    <d v="2015-04-15T15:54:53"/>
  </r>
  <r>
    <n v="1061"/>
    <s v="Chat Box 23 (Canceled)"/>
    <s v="T.O., Adi &amp; Mercedes discuss their point of views, women's issues &amp; Hollywood Hotties."/>
    <n v="4000"/>
    <n v="0"/>
    <x v="1"/>
    <x v="0"/>
    <s v="USD"/>
    <n v="1462150800"/>
    <n v="1456987108"/>
    <x v="0"/>
    <x v="78"/>
    <x v="1"/>
    <s v="journalism/audio"/>
    <n v="0"/>
    <n v="0"/>
    <x v="5"/>
    <x v="16"/>
    <x v="1061"/>
    <d v="2016-05-01T19:00:00"/>
  </r>
  <r>
    <n v="1062"/>
    <s v="RETURNING AT A LATER DATE"/>
    <s v="SEE US ON PATREON www.badgirlartwork.com"/>
    <n v="199"/>
    <n v="190"/>
    <x v="1"/>
    <x v="0"/>
    <s v="USD"/>
    <n v="1468351341"/>
    <n v="1467746541"/>
    <x v="0"/>
    <x v="80"/>
    <x v="1"/>
    <s v="journalism/audio"/>
    <n v="95.477386934673376"/>
    <n v="47.5"/>
    <x v="5"/>
    <x v="16"/>
    <x v="1062"/>
    <d v="2016-07-12T13: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x v="78"/>
    <x v="1"/>
    <s v="journalism/audio"/>
    <n v="0"/>
    <n v="0"/>
    <x v="5"/>
    <x v="16"/>
    <x v="1063"/>
    <d v="2016-08-30T18:44:22"/>
  </r>
  <r>
    <n v="1064"/>
    <s v="Vineyard Valley - A Social Winemaking Game!"/>
    <s v="Make wine from seed to bottle; build, socialize, sell, and relax in Vineyard Valley - a social, sandbox, free to play business sim!"/>
    <n v="90000"/>
    <n v="8077"/>
    <x v="2"/>
    <x v="0"/>
    <s v="USD"/>
    <n v="1373174903"/>
    <n v="1369286903"/>
    <x v="0"/>
    <x v="252"/>
    <x v="1"/>
    <s v="games/video games"/>
    <n v="8.974444444444444"/>
    <n v="65.666666666666671"/>
    <x v="6"/>
    <x v="17"/>
    <x v="1064"/>
    <d v="2013-07-06T23:28:23"/>
  </r>
  <r>
    <n v="1065"/>
    <s v="Diggers Fall tactical multiplayer pc shooter"/>
    <s v="Need funds for an Australian fps mp shooter pc game called Diggers Fall were china invades Aus, cost for advertising and settings menu."/>
    <n v="3000"/>
    <n v="81"/>
    <x v="2"/>
    <x v="2"/>
    <s v="AUD"/>
    <n v="1392800922"/>
    <n v="1390381722"/>
    <x v="0"/>
    <x v="81"/>
    <x v="1"/>
    <s v="games/video games"/>
    <n v="2.7"/>
    <n v="16.2"/>
    <x v="6"/>
    <x v="17"/>
    <x v="1065"/>
    <d v="2014-02-19T03:08:42"/>
  </r>
  <r>
    <n v="1066"/>
    <s v="So I'm A Dark Lord"/>
    <s v="A parody of old school RPGs where you are a new Dark Lord on a quest to amass monsters and allies on your side."/>
    <n v="150000"/>
    <n v="5051"/>
    <x v="2"/>
    <x v="0"/>
    <s v="USD"/>
    <n v="1375657582"/>
    <n v="1371769582"/>
    <x v="0"/>
    <x v="265"/>
    <x v="1"/>
    <s v="games/video games"/>
    <n v="3.3673333333333333"/>
    <n v="34.128378378378379"/>
    <x v="6"/>
    <x v="17"/>
    <x v="1066"/>
    <d v="2013-08-04T17:06:22"/>
  </r>
  <r>
    <n v="1067"/>
    <s v="Fate Fighters - The Ultimate Decision Maker"/>
    <s v="Canâ€™t make up your mind about something? Simply type in your two options and let the fighters of fate decide for you!"/>
    <n v="500"/>
    <n v="130"/>
    <x v="2"/>
    <x v="0"/>
    <s v="USD"/>
    <n v="1387657931"/>
    <n v="1385065931"/>
    <x v="0"/>
    <x v="73"/>
    <x v="1"/>
    <s v="games/video games"/>
    <n v="26"/>
    <n v="13"/>
    <x v="6"/>
    <x v="17"/>
    <x v="1067"/>
    <d v="2013-12-21T14:32:11"/>
  </r>
  <r>
    <n v="1068"/>
    <s v="The Quest To Save Hip Hop"/>
    <s v="THE QUEST TO SAVE HIP HOP is an old school beat em up st game that has a focus on old school hip hop and new age hip hop coming to pc."/>
    <n v="30000"/>
    <n v="45"/>
    <x v="2"/>
    <x v="0"/>
    <s v="USD"/>
    <n v="1460274864"/>
    <n v="1457686464"/>
    <x v="0"/>
    <x v="80"/>
    <x v="1"/>
    <s v="games/video games"/>
    <n v="0.15"/>
    <n v="11.25"/>
    <x v="6"/>
    <x v="17"/>
    <x v="1068"/>
    <d v="2016-04-10T01:54:24"/>
  </r>
  <r>
    <n v="1069"/>
    <s v="Until The End (PC, Mac, and Linux)"/>
    <s v="A run-n-gun zombie survival game where you scavenge for items to make the night a little less scary."/>
    <n v="2200"/>
    <n v="850"/>
    <x v="2"/>
    <x v="0"/>
    <s v="USD"/>
    <n v="1385447459"/>
    <n v="1382679059"/>
    <x v="0"/>
    <x v="64"/>
    <x v="1"/>
    <s v="games/video games"/>
    <n v="38.636363636363633"/>
    <n v="40.476190476190474"/>
    <x v="6"/>
    <x v="17"/>
    <x v="1069"/>
    <d v="2013-11-26T00:30:59"/>
  </r>
  <r>
    <n v="1070"/>
    <s v="Prez Games: Do You Have What it Takes to Win the Presidency?"/>
    <s v="A deck building game where you build your campaign plans, raise cash and gain power in a drive to win the White House."/>
    <n v="10000"/>
    <n v="70"/>
    <x v="2"/>
    <x v="0"/>
    <s v="USD"/>
    <n v="1349050622"/>
    <n v="1347322622"/>
    <x v="0"/>
    <x v="84"/>
    <x v="1"/>
    <s v="games/video games"/>
    <n v="0.70000000000000007"/>
    <n v="35"/>
    <x v="6"/>
    <x v="17"/>
    <x v="1070"/>
    <d v="2012-09-30T18:17:02"/>
  </r>
  <r>
    <n v="1071"/>
    <s v="DJ's Bane"/>
    <s v="I'm making a game where you choose how you want to kill the DJ, so you yourself can decide what music will be played at the party."/>
    <n v="100"/>
    <n v="0"/>
    <x v="2"/>
    <x v="10"/>
    <s v="NOK"/>
    <n v="1447787093"/>
    <n v="1445191493"/>
    <x v="0"/>
    <x v="78"/>
    <x v="1"/>
    <s v="games/video games"/>
    <n v="0"/>
    <n v="0"/>
    <x v="6"/>
    <x v="17"/>
    <x v="1071"/>
    <d v="2015-11-17T13:04:53"/>
  </r>
  <r>
    <n v="1072"/>
    <s v="World Defense : Tower Defense"/>
    <s v="A tower defense game that is played anywhere on the earth's surface!  This project is to expand it to be multiplayer and mod support."/>
    <n v="75000"/>
    <n v="51"/>
    <x v="2"/>
    <x v="0"/>
    <s v="USD"/>
    <n v="1391630297"/>
    <n v="1389038297"/>
    <x v="0"/>
    <x v="80"/>
    <x v="1"/>
    <s v="games/video games"/>
    <n v="6.8000000000000005E-2"/>
    <n v="12.75"/>
    <x v="6"/>
    <x v="17"/>
    <x v="1072"/>
    <d v="2014-02-05T13:58:17"/>
  </r>
  <r>
    <n v="1073"/>
    <s v="Rainbow Ball to the Iphone"/>
    <s v="We want to bring our Game Rainbow Ball to the iphone and to do that we need a little help"/>
    <n v="750"/>
    <n v="10"/>
    <x v="2"/>
    <x v="0"/>
    <s v="USD"/>
    <n v="1318806541"/>
    <n v="1316214541"/>
    <x v="0"/>
    <x v="29"/>
    <x v="1"/>
    <s v="games/video games"/>
    <n v="1.3333333333333335"/>
    <n v="10"/>
    <x v="6"/>
    <x v="17"/>
    <x v="1073"/>
    <d v="2011-10-16T17:09:01"/>
  </r>
  <r>
    <n v="1074"/>
    <s v="Kingdom Espionage"/>
    <s v="An ambitious multiplayer game set in fantastical medieval world where you must defend your castle while attacking others to gain ranks!"/>
    <n v="54000"/>
    <n v="3407"/>
    <x v="2"/>
    <x v="0"/>
    <s v="USD"/>
    <n v="1388808545"/>
    <n v="1386216545"/>
    <x v="0"/>
    <x v="209"/>
    <x v="1"/>
    <s v="games/video games"/>
    <n v="6.3092592592592585"/>
    <n v="113.56666666666666"/>
    <x v="6"/>
    <x v="17"/>
    <x v="1074"/>
    <d v="2014-01-03T22:09:05"/>
  </r>
  <r>
    <n v="1075"/>
    <s v="Towers Of The Apocalypse"/>
    <s v="Fully 3D, post Apocalyptic themed tower defense video game. New take on the genre."/>
    <n v="1000"/>
    <n v="45"/>
    <x v="2"/>
    <x v="0"/>
    <s v="USD"/>
    <n v="1336340516"/>
    <n v="1333748516"/>
    <x v="0"/>
    <x v="83"/>
    <x v="1"/>
    <s v="games/video games"/>
    <n v="4.5"/>
    <n v="15"/>
    <x v="6"/>
    <x v="17"/>
    <x v="1075"/>
    <d v="2012-05-06T15:41:56"/>
  </r>
  <r>
    <n v="1076"/>
    <s v="Kaptain Brawe 2: A Space Travesty"/>
    <s v="A comical point and click adventure by veteran team of Broken Sword and Monkey Island fame - Steve Ince and Bill Tiller"/>
    <n v="75000"/>
    <n v="47074"/>
    <x v="2"/>
    <x v="0"/>
    <s v="USD"/>
    <n v="1410426250"/>
    <n v="1405674250"/>
    <x v="0"/>
    <x v="266"/>
    <x v="1"/>
    <s v="games/video games"/>
    <n v="62.765333333333331"/>
    <n v="48.281025641025643"/>
    <x v="6"/>
    <x v="17"/>
    <x v="1076"/>
    <d v="2014-09-11T03:04:10"/>
  </r>
  <r>
    <n v="1077"/>
    <s v="Legends of Callasia [Demo Available NOW!]"/>
    <s v="An epic strategy game of world conquest with simultaneous turn-based multiplayer gameplay and no hotseat waiting"/>
    <n v="25000"/>
    <n v="7344"/>
    <x v="2"/>
    <x v="0"/>
    <s v="USD"/>
    <n v="1452744011"/>
    <n v="1450152011"/>
    <x v="0"/>
    <x v="157"/>
    <x v="1"/>
    <s v="games/video games"/>
    <n v="29.376000000000001"/>
    <n v="43.976047904191617"/>
    <x v="6"/>
    <x v="17"/>
    <x v="1077"/>
    <d v="2016-01-13T22:00:11"/>
  </r>
  <r>
    <n v="1078"/>
    <s v="New iPad/iPhone game development software needed"/>
    <s v="I am looking to create more games for the iPad/iPhone and want to add leaderboards, which requires new game development software"/>
    <n v="600"/>
    <n v="45"/>
    <x v="2"/>
    <x v="0"/>
    <s v="USD"/>
    <n v="1311309721"/>
    <n v="1307421721"/>
    <x v="0"/>
    <x v="81"/>
    <x v="1"/>
    <s v="games/video games"/>
    <n v="7.5"/>
    <n v="9"/>
    <x v="6"/>
    <x v="17"/>
    <x v="1078"/>
    <d v="2011-07-21T22:42:01"/>
  </r>
  <r>
    <n v="1079"/>
    <s v="Sirius Online, an indie Space MMO"/>
    <s v="Sirius Online is currently the work of two brothers striving to bring the Era of Freelancer back, adding dynamic markets and more."/>
    <n v="26000"/>
    <n v="678"/>
    <x v="2"/>
    <x v="12"/>
    <s v="EUR"/>
    <n v="1463232936"/>
    <n v="1461072936"/>
    <x v="0"/>
    <x v="59"/>
    <x v="1"/>
    <s v="games/video games"/>
    <n v="2.6076923076923078"/>
    <n v="37.666666666666664"/>
    <x v="6"/>
    <x v="17"/>
    <x v="1079"/>
    <d v="2016-05-14T07:35:36"/>
  </r>
  <r>
    <n v="1080"/>
    <s v="Skullforge: The Hunt"/>
    <s v="A fantasy action RPG which follows an elven ex-slave on a journey of magic, revenge, intrigue, and deceit."/>
    <n v="20000"/>
    <n v="1821"/>
    <x v="2"/>
    <x v="0"/>
    <s v="USD"/>
    <n v="1399778333"/>
    <n v="1397186333"/>
    <x v="0"/>
    <x v="15"/>
    <x v="1"/>
    <s v="games/video games"/>
    <n v="9.1050000000000004"/>
    <n v="18.581632653061224"/>
    <x v="6"/>
    <x v="17"/>
    <x v="1080"/>
    <d v="2014-05-10T21:18:53"/>
  </r>
  <r>
    <n v="1081"/>
    <s v="The Creature"/>
    <s v="Finishing your last job before you retire until a disaster strikes the cargo ship can you survive The Creature?"/>
    <n v="68000"/>
    <n v="12"/>
    <x v="2"/>
    <x v="0"/>
    <s v="USD"/>
    <n v="1422483292"/>
    <n v="1419891292"/>
    <x v="0"/>
    <x v="80"/>
    <x v="1"/>
    <s v="games/video games"/>
    <n v="1.7647058823529412E-2"/>
    <n v="3"/>
    <x v="6"/>
    <x v="17"/>
    <x v="1081"/>
    <d v="2015-01-28T16:14:52"/>
  </r>
  <r>
    <n v="1082"/>
    <s v="T-Fighter: Code Name M - Mobile Edition"/>
    <s v="Challenge your trivia skills in this action oriented game against several opponents across time."/>
    <n v="10000"/>
    <n v="56"/>
    <x v="2"/>
    <x v="0"/>
    <s v="USD"/>
    <n v="1344635088"/>
    <n v="1342043088"/>
    <x v="0"/>
    <x v="83"/>
    <x v="1"/>
    <s v="games/video games"/>
    <n v="0.55999999999999994"/>
    <n v="18.666666666666668"/>
    <x v="6"/>
    <x v="17"/>
    <x v="1082"/>
    <d v="2012-08-10T15:44:48"/>
  </r>
  <r>
    <n v="1083"/>
    <s v="Video Game Store That Can Beat Out Any Other"/>
    <s v="We want to take everything video game related people have seen since 1978 to now and turn it into the top gamer lounge in canada !"/>
    <n v="50000"/>
    <n v="410"/>
    <x v="2"/>
    <x v="5"/>
    <s v="CAD"/>
    <n v="1406994583"/>
    <n v="1401810583"/>
    <x v="0"/>
    <x v="29"/>
    <x v="1"/>
    <s v="games/video games"/>
    <n v="0.82000000000000006"/>
    <n v="410"/>
    <x v="6"/>
    <x v="17"/>
    <x v="1083"/>
    <d v="2014-08-02T09:49:43"/>
  </r>
  <r>
    <n v="1084"/>
    <s v="My own channel"/>
    <s v="I want to start my own channel for gaming"/>
    <n v="550"/>
    <n v="0"/>
    <x v="2"/>
    <x v="0"/>
    <s v="USD"/>
    <n v="1407534804"/>
    <n v="1404942804"/>
    <x v="0"/>
    <x v="78"/>
    <x v="1"/>
    <s v="games/video games"/>
    <n v="0"/>
    <n v="0"/>
    <x v="6"/>
    <x v="17"/>
    <x v="1084"/>
    <d v="2014-08-08T15:53:24"/>
  </r>
  <r>
    <n v="1085"/>
    <s v="Sun Dryd Studios"/>
    <s v="The new kid on the block. Re-imagining old games and creating new ones. Ship, Lazer, Rock is first."/>
    <n v="30000"/>
    <n v="1026"/>
    <x v="2"/>
    <x v="5"/>
    <s v="CAD"/>
    <n v="1457967975"/>
    <n v="1455379575"/>
    <x v="0"/>
    <x v="82"/>
    <x v="1"/>
    <s v="games/video games"/>
    <n v="3.42"/>
    <n v="114"/>
    <x v="6"/>
    <x v="17"/>
    <x v="1085"/>
    <d v="2016-03-14T09:06:15"/>
  </r>
  <r>
    <n v="1086"/>
    <s v="Cyber Universe Online"/>
    <s v="Humanity's future in the Galaxy"/>
    <n v="18000"/>
    <n v="15"/>
    <x v="2"/>
    <x v="0"/>
    <s v="USD"/>
    <n v="1408913291"/>
    <n v="1406321291"/>
    <x v="0"/>
    <x v="84"/>
    <x v="1"/>
    <s v="games/video games"/>
    <n v="8.3333333333333343E-2"/>
    <n v="7.5"/>
    <x v="6"/>
    <x v="17"/>
    <x v="1086"/>
    <d v="2014-08-24T14:48:11"/>
  </r>
  <r>
    <n v="1087"/>
    <s v="Idle Gamers"/>
    <s v="Idle gamers are the group of gamers worth watching play video games. We have a back log of video ideas and want to entertain you."/>
    <n v="1100"/>
    <n v="0"/>
    <x v="2"/>
    <x v="0"/>
    <s v="USD"/>
    <n v="1402852087"/>
    <n v="1400260087"/>
    <x v="0"/>
    <x v="78"/>
    <x v="1"/>
    <s v="games/video games"/>
    <n v="0"/>
    <n v="0"/>
    <x v="6"/>
    <x v="17"/>
    <x v="1087"/>
    <d v="2014-06-15T11:08:07"/>
  </r>
  <r>
    <n v="1088"/>
    <s v="Still Alive"/>
    <s v="A fresh twist on survival games. Intense, high-stakes 30 minute rounds for up to 10 players."/>
    <n v="45000"/>
    <n v="6382.34"/>
    <x v="2"/>
    <x v="0"/>
    <s v="USD"/>
    <n v="1398366667"/>
    <n v="1395774667"/>
    <x v="0"/>
    <x v="206"/>
    <x v="1"/>
    <s v="games/video games"/>
    <n v="14.182977777777777"/>
    <n v="43.41727891156463"/>
    <x v="6"/>
    <x v="17"/>
    <x v="1088"/>
    <d v="2014-04-24T13:11:07"/>
  </r>
  <r>
    <n v="1089"/>
    <s v="Farabel"/>
    <s v="Farabel is a single player turn-based fantasy strategy game for Mac/PC/Linux"/>
    <n v="15000"/>
    <n v="1174"/>
    <x v="2"/>
    <x v="6"/>
    <s v="EUR"/>
    <n v="1435293175"/>
    <n v="1432701175"/>
    <x v="0"/>
    <x v="72"/>
    <x v="1"/>
    <s v="games/video games"/>
    <n v="7.8266666666666662"/>
    <n v="23.959183673469386"/>
    <x v="6"/>
    <x v="17"/>
    <x v="1089"/>
    <d v="2015-06-25T22:32:55"/>
  </r>
  <r>
    <n v="1090"/>
    <s v="Help Jumpy Punch Prosper!!"/>
    <s v="A sci-fi platformer game inspired by a certain blue hedgehog and Italian plumber. Jump, fight, dodge and sprint your way to victory."/>
    <n v="12999"/>
    <n v="5"/>
    <x v="2"/>
    <x v="2"/>
    <s v="AUD"/>
    <n v="1432873653"/>
    <n v="1430281653"/>
    <x v="0"/>
    <x v="29"/>
    <x v="1"/>
    <s v="games/video games"/>
    <n v="3.8464497269020695E-2"/>
    <n v="5"/>
    <x v="6"/>
    <x v="17"/>
    <x v="1090"/>
    <d v="2015-05-28T22:27:33"/>
  </r>
  <r>
    <n v="1091"/>
    <s v="London Revolution - Open World RPG Minecraft Server"/>
    <s v="London Revolution is a Minecraft server in development. This is an open world RPG FPS server with questing and ruthless gangs."/>
    <n v="200"/>
    <n v="25"/>
    <x v="2"/>
    <x v="1"/>
    <s v="GBP"/>
    <n v="1460313672"/>
    <n v="1457725272"/>
    <x v="0"/>
    <x v="84"/>
    <x v="1"/>
    <s v="games/video games"/>
    <n v="12.5"/>
    <n v="12.5"/>
    <x v="6"/>
    <x v="17"/>
    <x v="1091"/>
    <d v="2016-04-10T12:41:12"/>
  </r>
  <r>
    <n v="1092"/>
    <s v="toggleme. - the next phenom in mobile gaming"/>
    <s v="toggleme. is the next breakout mobile game.Addictive gameplay, phenomenal design, real life rewards for achievements, and a great story"/>
    <n v="2000"/>
    <n v="21"/>
    <x v="2"/>
    <x v="0"/>
    <s v="USD"/>
    <n v="1357432638"/>
    <n v="1354840638"/>
    <x v="0"/>
    <x v="63"/>
    <x v="1"/>
    <s v="games/video games"/>
    <n v="1.05"/>
    <n v="3"/>
    <x v="6"/>
    <x v="17"/>
    <x v="1092"/>
    <d v="2013-01-05T18:37:18"/>
  </r>
  <r>
    <n v="1093"/>
    <s v="Help get &quot;Don't Look&quot; on Steam Greenlight!"/>
    <s v="A little girl living isolated in the Canadian Rockies, you find your self  being lured into the hills in the middle of the night."/>
    <n v="300"/>
    <n v="42.25"/>
    <x v="2"/>
    <x v="5"/>
    <s v="CAD"/>
    <n v="1455232937"/>
    <n v="1453936937"/>
    <x v="0"/>
    <x v="80"/>
    <x v="1"/>
    <s v="games/video games"/>
    <n v="14.083333333333334"/>
    <n v="10.5625"/>
    <x v="6"/>
    <x v="17"/>
    <x v="1093"/>
    <d v="2016-02-11T17:22:17"/>
  </r>
  <r>
    <n v="1094"/>
    <s v="Sprocket Junkie"/>
    <s v="An action racing game for iOS. Set in a steampunk world, players battle their way to the finish line on customizable rocket engines!"/>
    <n v="18000"/>
    <n v="3294.01"/>
    <x v="2"/>
    <x v="0"/>
    <s v="USD"/>
    <n v="1318180033"/>
    <n v="1315588033"/>
    <x v="0"/>
    <x v="74"/>
    <x v="1"/>
    <s v="games/video games"/>
    <n v="18.300055555555556"/>
    <n v="122.00037037037038"/>
    <x v="6"/>
    <x v="17"/>
    <x v="1094"/>
    <d v="2011-10-09T11:07:13"/>
  </r>
  <r>
    <n v="1095"/>
    <s v="Project Snowstorm"/>
    <s v="MMORPG with Real-Time Pet Battles, Expansive 3D World and Ranked Individual &amp; Guild PvP arenas all on your mobile device!"/>
    <n v="500000"/>
    <n v="25174"/>
    <x v="2"/>
    <x v="0"/>
    <s v="USD"/>
    <n v="1377867220"/>
    <n v="1375275220"/>
    <x v="0"/>
    <x v="225"/>
    <x v="1"/>
    <s v="games/video games"/>
    <n v="5.0347999999999997"/>
    <n v="267.80851063829789"/>
    <x v="6"/>
    <x v="17"/>
    <x v="1095"/>
    <d v="2013-08-30T06:53:40"/>
  </r>
  <r>
    <n v="1096"/>
    <s v="Bugspeed Collider: Fast-Paced Platform Brawler (1â€“4 Players)"/>
    <s v="In BUGSPEED COLLIDER, you're a bug with a black belt.  Fight to the top in 4-Beetle Local Multi, and a Full-Scale 1-Beetle Adventure!"/>
    <n v="12000"/>
    <n v="2152"/>
    <x v="2"/>
    <x v="0"/>
    <s v="USD"/>
    <n v="1412393400"/>
    <n v="1409747154"/>
    <x v="0"/>
    <x v="60"/>
    <x v="1"/>
    <s v="games/video games"/>
    <n v="17.933333333333334"/>
    <n v="74.206896551724142"/>
    <x v="6"/>
    <x v="17"/>
    <x v="1096"/>
    <d v="2014-10-03T21:30:00"/>
  </r>
  <r>
    <n v="1097"/>
    <s v="Rabbly"/>
    <s v="Rabbly is action-adventure game. Is about a scientist going on an adventure, to find rare materials in another galaxy."/>
    <n v="100000"/>
    <n v="47"/>
    <x v="2"/>
    <x v="0"/>
    <s v="USD"/>
    <n v="1393786877"/>
    <n v="1390330877"/>
    <x v="0"/>
    <x v="63"/>
    <x v="1"/>
    <s v="games/video games"/>
    <n v="4.7E-2"/>
    <n v="6.7142857142857144"/>
    <x v="6"/>
    <x v="17"/>
    <x v="1097"/>
    <d v="2014-03-02T13:01:17"/>
  </r>
  <r>
    <n v="1098"/>
    <s v="Kick, Punch... Fireball"/>
    <s v="Kick, Punch... Fireball is an FPS type arena game set inside the fantasy world."/>
    <n v="25000"/>
    <n v="1803"/>
    <x v="2"/>
    <x v="0"/>
    <s v="USD"/>
    <n v="1397413095"/>
    <n v="1394821095"/>
    <x v="0"/>
    <x v="19"/>
    <x v="1"/>
    <s v="games/video games"/>
    <n v="7.2120000000000006"/>
    <n v="81.954545454545453"/>
    <x v="6"/>
    <x v="17"/>
    <x v="1098"/>
    <d v="2014-04-13T12:18:15"/>
  </r>
  <r>
    <n v="1099"/>
    <s v="Xeno - A Sci-Fi FPS"/>
    <s v="Xeno is an FPS which combines all the best elements of old school and modern games to create a fresh and unique gameplay experience."/>
    <n v="5000"/>
    <n v="25"/>
    <x v="2"/>
    <x v="1"/>
    <s v="GBP"/>
    <n v="1431547468"/>
    <n v="1428955468"/>
    <x v="0"/>
    <x v="29"/>
    <x v="1"/>
    <s v="games/video games"/>
    <n v="0.5"/>
    <n v="25"/>
    <x v="6"/>
    <x v="17"/>
    <x v="1099"/>
    <d v="2015-05-13T14:04:28"/>
  </r>
  <r>
    <n v="1100"/>
    <s v="Aeldengald Saga Book I"/>
    <s v="A retro style puzzle rpg with a dark story. Your decisions will influence the world and decide the outcome of the story."/>
    <n v="4000"/>
    <n v="100"/>
    <x v="2"/>
    <x v="12"/>
    <s v="EUR"/>
    <n v="1455417571"/>
    <n v="1452825571"/>
    <x v="0"/>
    <x v="73"/>
    <x v="1"/>
    <s v="games/video games"/>
    <n v="2.5"/>
    <n v="10"/>
    <x v="6"/>
    <x v="17"/>
    <x v="1100"/>
    <d v="2016-02-13T20:39:31"/>
  </r>
  <r>
    <n v="1101"/>
    <s v="Strain Wars"/>
    <s v="Different strains of marijuana leafs battling to the death to see which one is the top strain."/>
    <n v="100000"/>
    <n v="41"/>
    <x v="2"/>
    <x v="0"/>
    <s v="USD"/>
    <n v="1468519920"/>
    <n v="1466188338"/>
    <x v="0"/>
    <x v="79"/>
    <x v="1"/>
    <s v="games/video games"/>
    <n v="4.1000000000000002E-2"/>
    <n v="6.833333333333333"/>
    <x v="6"/>
    <x v="17"/>
    <x v="1101"/>
    <d v="2016-07-14T12:12:00"/>
  </r>
  <r>
    <n v="1102"/>
    <s v="Runers"/>
    <s v="Runers is a top-down rogue-like shooter where as you advance you create more powerful spells and fight fierce monsters and bosses."/>
    <n v="8000"/>
    <n v="425"/>
    <x v="2"/>
    <x v="0"/>
    <s v="USD"/>
    <n v="1386568740"/>
    <n v="1383095125"/>
    <x v="0"/>
    <x v="54"/>
    <x v="1"/>
    <s v="games/video games"/>
    <n v="5.3125"/>
    <n v="17.708333333333332"/>
    <x v="6"/>
    <x v="17"/>
    <x v="1102"/>
    <d v="2013-12-08T23:59:00"/>
  </r>
  <r>
    <n v="1103"/>
    <s v="The Morgue"/>
    <s v="&quot;I go to work... I classify the bodies and store them accordingly... Sometimes I here noises... Other times is see her..."/>
    <n v="15000"/>
    <n v="243"/>
    <x v="2"/>
    <x v="0"/>
    <s v="USD"/>
    <n v="1466227190"/>
    <n v="1461043190"/>
    <x v="0"/>
    <x v="41"/>
    <x v="1"/>
    <s v="games/video games"/>
    <n v="1.6199999999999999"/>
    <n v="16.2"/>
    <x v="6"/>
    <x v="17"/>
    <x v="1103"/>
    <d v="2016-06-17T23:19:50"/>
  </r>
  <r>
    <n v="1104"/>
    <s v="Street Heroes - A Facebook Beat 'em Up"/>
    <s v="Street Heroes is a retro 2D side-scrolling multiplayer beat 'em up for Facebook that brings classic arcade fun to a social platform"/>
    <n v="60000"/>
    <n v="2971"/>
    <x v="2"/>
    <x v="1"/>
    <s v="GBP"/>
    <n v="1402480221"/>
    <n v="1399888221"/>
    <x v="0"/>
    <x v="77"/>
    <x v="1"/>
    <s v="games/video games"/>
    <n v="4.9516666666666671"/>
    <n v="80.297297297297291"/>
    <x v="6"/>
    <x v="17"/>
    <x v="1104"/>
    <d v="2014-06-11T03:50:21"/>
  </r>
  <r>
    <n v="1105"/>
    <s v="Nightmare Zombies"/>
    <s v="Nightmare Zombies is the first Oculus Rift Only immersive zombie simulator in the Post-Apocalypse urban environment of New York City."/>
    <n v="900000"/>
    <n v="1431"/>
    <x v="2"/>
    <x v="0"/>
    <s v="USD"/>
    <n v="1395627327"/>
    <n v="1393038927"/>
    <x v="0"/>
    <x v="9"/>
    <x v="1"/>
    <s v="games/video games"/>
    <n v="0.159"/>
    <n v="71.55"/>
    <x v="6"/>
    <x v="17"/>
    <x v="1105"/>
    <d v="2014-03-23T20:15:27"/>
  </r>
  <r>
    <n v="1106"/>
    <s v="Backyard Zombies"/>
    <s v="Collect coins and save civilians while you blast your way through tons of zombies! Unlock new characters and levels!"/>
    <n v="400"/>
    <n v="165"/>
    <x v="2"/>
    <x v="0"/>
    <s v="USD"/>
    <n v="1333557975"/>
    <n v="1330969575"/>
    <x v="0"/>
    <x v="63"/>
    <x v="1"/>
    <s v="games/video games"/>
    <n v="41.25"/>
    <n v="23.571428571428573"/>
    <x v="6"/>
    <x v="17"/>
    <x v="1106"/>
    <d v="2012-04-04T10:46:15"/>
  </r>
  <r>
    <n v="1107"/>
    <s v="The kidcade is the next big thing in the home entertainment"/>
    <s v="Enjoy video games, online surfing, and communications in privacy with Kid Cade, from Crestview, Florida. Our company has created a comp"/>
    <n v="10000"/>
    <n v="0"/>
    <x v="2"/>
    <x v="0"/>
    <s v="USD"/>
    <n v="1406148024"/>
    <n v="1403556024"/>
    <x v="0"/>
    <x v="78"/>
    <x v="1"/>
    <s v="games/video games"/>
    <n v="0"/>
    <n v="0"/>
    <x v="6"/>
    <x v="17"/>
    <x v="1107"/>
    <d v="2014-07-23T14:40:24"/>
  </r>
  <r>
    <n v="1108"/>
    <s v="Urbania: Create the future"/>
    <s v="Environmental awareness using social games where players are challenged to pursue sustainable development in the city of the future."/>
    <n v="25000"/>
    <n v="732.5"/>
    <x v="2"/>
    <x v="0"/>
    <s v="USD"/>
    <n v="1334326635"/>
    <n v="1329146235"/>
    <x v="0"/>
    <x v="64"/>
    <x v="1"/>
    <s v="games/video games"/>
    <n v="2.93"/>
    <n v="34.88095238095238"/>
    <x v="6"/>
    <x v="17"/>
    <x v="1108"/>
    <d v="2012-04-13T08:17:15"/>
  </r>
  <r>
    <n v="1109"/>
    <s v="1985 Video Game Museum/Arcade/Game Lounge/Event Center"/>
    <s v="Our goal is to open a video game museum, art gallery, free play arcade, game lounge, cosplay and event center here in Flint Michigan!"/>
    <n v="10000"/>
    <n v="45"/>
    <x v="2"/>
    <x v="0"/>
    <s v="USD"/>
    <n v="1479495790"/>
    <n v="1476900190"/>
    <x v="0"/>
    <x v="83"/>
    <x v="1"/>
    <s v="games/video games"/>
    <n v="0.44999999999999996"/>
    <n v="15"/>
    <x v="6"/>
    <x v="17"/>
    <x v="1109"/>
    <d v="2016-11-18T13:03:10"/>
  </r>
  <r>
    <n v="1110"/>
    <s v="PSI - Role Playing Game"/>
    <s v="PSI is a game about a group of people dealing with the effects of Nightmares becoming reality, life will never be the same."/>
    <n v="50000"/>
    <n v="255"/>
    <x v="2"/>
    <x v="0"/>
    <s v="USD"/>
    <n v="1354919022"/>
    <n v="1352327022"/>
    <x v="0"/>
    <x v="202"/>
    <x v="1"/>
    <s v="games/video games"/>
    <n v="0.51"/>
    <n v="23.181818181818183"/>
    <x v="6"/>
    <x v="17"/>
    <x v="1110"/>
    <d v="2012-12-07T16:23:42"/>
  </r>
  <r>
    <n v="1111"/>
    <s v="Funding HyperLight Studios"/>
    <s v="We are bringing a new gaming experience to the field. One that will connect a community of people and servers from around the world."/>
    <n v="2500"/>
    <n v="1"/>
    <x v="2"/>
    <x v="0"/>
    <s v="USD"/>
    <n v="1452228790"/>
    <n v="1449636790"/>
    <x v="0"/>
    <x v="29"/>
    <x v="1"/>
    <s v="games/video games"/>
    <n v="0.04"/>
    <n v="1"/>
    <x v="6"/>
    <x v="17"/>
    <x v="1111"/>
    <d v="2016-01-07T22:53:10"/>
  </r>
  <r>
    <n v="1112"/>
    <s v="Johnny Rocketfingers: Violent Point &amp; Click Adventure!"/>
    <s v="Tarantino-esque Adventure Game on Steroids Inspired by LucasArts, Gritty Action Movies and 1940's Animation"/>
    <n v="88000"/>
    <n v="31272.92"/>
    <x v="2"/>
    <x v="0"/>
    <s v="USD"/>
    <n v="1421656200"/>
    <n v="1416507211"/>
    <x v="0"/>
    <x v="267"/>
    <x v="1"/>
    <s v="games/video games"/>
    <n v="35.537409090909087"/>
    <n v="100.23371794871794"/>
    <x v="6"/>
    <x v="17"/>
    <x v="1112"/>
    <d v="2015-01-19T02:30:00"/>
  </r>
  <r>
    <n v="1113"/>
    <s v="A YouTube Gaming Channel"/>
    <s v="A start up YouTube PC Gaming channel named ''Jeansie''. Comprised of witty banter and slightly above average  gaming skills :)"/>
    <n v="1000"/>
    <n v="5"/>
    <x v="2"/>
    <x v="1"/>
    <s v="GBP"/>
    <n v="1408058820"/>
    <n v="1405466820"/>
    <x v="0"/>
    <x v="29"/>
    <x v="1"/>
    <s v="games/video games"/>
    <n v="0.5"/>
    <n v="5"/>
    <x v="6"/>
    <x v="17"/>
    <x v="1113"/>
    <d v="2014-08-14T17:27:00"/>
  </r>
  <r>
    <n v="1114"/>
    <s v="TeleRide"/>
    <s v="SciFi racing game for Android &amp; iOS platforms. Player gets a unique weapon which introduces an additional dimension to the competition."/>
    <n v="6000"/>
    <n v="10"/>
    <x v="2"/>
    <x v="1"/>
    <s v="GBP"/>
    <n v="1381306687"/>
    <n v="1378714687"/>
    <x v="0"/>
    <x v="83"/>
    <x v="1"/>
    <s v="games/video games"/>
    <n v="0.16666666666666669"/>
    <n v="3.3333333333333335"/>
    <x v="6"/>
    <x v="17"/>
    <x v="1114"/>
    <d v="2013-10-09T02:18:07"/>
  </r>
  <r>
    <n v="1115"/>
    <s v="Before You Sleep - A Survival Social Video Game"/>
    <s v="Explore the protagonist's mind. Remember. Understand. Plan ahead. Stay ahead of threats. Nurture relations. Earn the fate you choose."/>
    <n v="40000"/>
    <n v="53"/>
    <x v="2"/>
    <x v="0"/>
    <s v="USD"/>
    <n v="1459352495"/>
    <n v="1456764095"/>
    <x v="0"/>
    <x v="80"/>
    <x v="1"/>
    <s v="games/video games"/>
    <n v="0.13250000000000001"/>
    <n v="13.25"/>
    <x v="6"/>
    <x v="17"/>
    <x v="1115"/>
    <d v="2016-03-30T09:41:35"/>
  </r>
  <r>
    <n v="1116"/>
    <s v="Quest Remnants of Chaos"/>
    <s v="A medieval, post apocolyptic, Online, MMORPG. Class morphing, character customization game."/>
    <n v="500000"/>
    <n v="178.52"/>
    <x v="2"/>
    <x v="0"/>
    <s v="USD"/>
    <n v="1339273208"/>
    <n v="1334089208"/>
    <x v="0"/>
    <x v="73"/>
    <x v="1"/>
    <s v="games/video games"/>
    <n v="3.5704000000000007E-2"/>
    <n v="17.852"/>
    <x v="6"/>
    <x v="17"/>
    <x v="1116"/>
    <d v="2012-06-09T14:20:08"/>
  </r>
  <r>
    <n v="1117"/>
    <s v="Medieval Village"/>
    <s v="Experience the Medieval in your own village. Increase your village into a city and walk through the streets."/>
    <n v="1000"/>
    <n v="83"/>
    <x v="2"/>
    <x v="12"/>
    <s v="EUR"/>
    <n v="1451053313"/>
    <n v="1448461313"/>
    <x v="0"/>
    <x v="22"/>
    <x v="1"/>
    <s v="games/video games"/>
    <n v="8.3000000000000007"/>
    <n v="10.375"/>
    <x v="6"/>
    <x v="17"/>
    <x v="1117"/>
    <d v="2015-12-25T08:21:53"/>
  </r>
  <r>
    <n v="1118"/>
    <s v="Battle-Buddy â€“ Bringing gamers together"/>
    <s v="Ideal for social players as well as a tool for esports teams, Battle Buddy will help organise and coordinate, pugs, scrims, wars &amp; you!"/>
    <n v="4500"/>
    <n v="109"/>
    <x v="2"/>
    <x v="2"/>
    <s v="AUD"/>
    <n v="1396666779"/>
    <n v="1394078379"/>
    <x v="0"/>
    <x v="83"/>
    <x v="1"/>
    <s v="games/video games"/>
    <n v="2.4222222222222221"/>
    <n v="36.333333333333336"/>
    <x v="6"/>
    <x v="17"/>
    <x v="1118"/>
    <d v="2014-04-04T20:59:39"/>
  </r>
  <r>
    <n v="1119"/>
    <s v="Island of Paws - A Dog and Cat RPG Game    0==]=====&gt;"/>
    <s v="Dog people and cat people unit!! Help save Paw Island from the monsters in this milti-player (50-100 Person at a time) online RPG game"/>
    <n v="2100"/>
    <n v="5"/>
    <x v="2"/>
    <x v="0"/>
    <s v="USD"/>
    <n v="1396810864"/>
    <n v="1395687664"/>
    <x v="0"/>
    <x v="29"/>
    <x v="1"/>
    <s v="games/video games"/>
    <n v="0.23809523809523811"/>
    <n v="5"/>
    <x v="6"/>
    <x v="17"/>
    <x v="1119"/>
    <d v="2014-04-06T13:01:04"/>
  </r>
  <r>
    <n v="1120"/>
    <s v="PlanEt Ninjahwah"/>
    <s v="Planet Ninjahwah is a highly anticipated futuristic action adventure game that will blow your mind!!"/>
    <n v="25000"/>
    <n v="0"/>
    <x v="2"/>
    <x v="0"/>
    <s v="USD"/>
    <n v="1319835400"/>
    <n v="1315947400"/>
    <x v="0"/>
    <x v="78"/>
    <x v="1"/>
    <s v="games/video games"/>
    <n v="0"/>
    <n v="0"/>
    <x v="6"/>
    <x v="17"/>
    <x v="1120"/>
    <d v="2011-10-28T14:56:40"/>
  </r>
  <r>
    <n v="1121"/>
    <s v="Pwincess"/>
    <s v="An action packed, side scrolling, platform jumping, laser shooting ADVENTURE that will be fun for everyone."/>
    <n v="250000"/>
    <n v="29"/>
    <x v="2"/>
    <x v="0"/>
    <s v="USD"/>
    <n v="1457904316"/>
    <n v="1455315916"/>
    <x v="0"/>
    <x v="81"/>
    <x v="1"/>
    <s v="games/video games"/>
    <n v="1.1599999999999999E-2"/>
    <n v="5.8"/>
    <x v="6"/>
    <x v="17"/>
    <x v="1121"/>
    <d v="2016-03-13T15:25:16"/>
  </r>
  <r>
    <n v="1122"/>
    <s v="Funny Monsters (Mobile Game)"/>
    <s v="Mobile game featuring lots of funny little monsters on the run from their mad creator. Lots of gameplay elements will keep user bussy."/>
    <n v="3200"/>
    <n v="0"/>
    <x v="2"/>
    <x v="1"/>
    <s v="GBP"/>
    <n v="1369932825"/>
    <n v="1368723225"/>
    <x v="0"/>
    <x v="78"/>
    <x v="1"/>
    <s v="games/video games"/>
    <n v="0"/>
    <n v="0"/>
    <x v="6"/>
    <x v="17"/>
    <x v="1122"/>
    <d v="2013-05-30T10:53:45"/>
  </r>
  <r>
    <n v="1123"/>
    <s v="Droplets"/>
    <s v="Fast paced mobile game where you control a rain drop by tilting your screen. Absorb other rain drops to go faster, but avoid clouds."/>
    <n v="5000"/>
    <n v="11"/>
    <x v="2"/>
    <x v="0"/>
    <s v="USD"/>
    <n v="1397910848"/>
    <n v="1395318848"/>
    <x v="0"/>
    <x v="83"/>
    <x v="1"/>
    <s v="games/video games"/>
    <n v="0.22"/>
    <n v="3.6666666666666665"/>
    <x v="6"/>
    <x v="17"/>
    <x v="1123"/>
    <d v="2014-04-19T06: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x v="63"/>
    <x v="1"/>
    <s v="games/mobile games"/>
    <n v="0.47222222222222221"/>
    <n v="60.714285714285715"/>
    <x v="6"/>
    <x v="18"/>
    <x v="1124"/>
    <d v="2015-04-30T10:00:51"/>
  </r>
  <r>
    <n v="1125"/>
    <s v="Ultimate Supremacy"/>
    <s v="Ultimate Supremacy will be the ultimate in mobile gaming, if you love fighting and strategy games, you will love Ultimate Supremacy."/>
    <n v="3000"/>
    <n v="0"/>
    <x v="2"/>
    <x v="1"/>
    <s v="GBP"/>
    <n v="1443193130"/>
    <n v="1438009130"/>
    <x v="0"/>
    <x v="78"/>
    <x v="1"/>
    <s v="games/mobile games"/>
    <n v="0"/>
    <n v="0"/>
    <x v="6"/>
    <x v="18"/>
    <x v="1125"/>
    <d v="2015-09-25T08:58:50"/>
  </r>
  <r>
    <n v="1126"/>
    <s v="GAMING TO LEARN"/>
    <s v="Imagine a science class where the teacher walks in a says &quot;Take out your cell phone and play a game.&quot;"/>
    <n v="2000"/>
    <n v="10"/>
    <x v="2"/>
    <x v="0"/>
    <s v="USD"/>
    <n v="1468482694"/>
    <n v="1465890694"/>
    <x v="0"/>
    <x v="84"/>
    <x v="1"/>
    <s v="games/mobile games"/>
    <n v="0.5"/>
    <n v="5"/>
    <x v="6"/>
    <x v="18"/>
    <x v="1126"/>
    <d v="2016-07-14T01:51:34"/>
  </r>
  <r>
    <n v="1127"/>
    <s v="ABRAcaPOCUS!!"/>
    <s v="A fast-paced, creepy/cute mobile puzzle game where you draw series of magic symbols to summon &amp; collect demons, monsters, gods, &amp; myths"/>
    <n v="35000"/>
    <n v="585"/>
    <x v="2"/>
    <x v="0"/>
    <s v="USD"/>
    <n v="1416000600"/>
    <n v="1413318600"/>
    <x v="0"/>
    <x v="23"/>
    <x v="1"/>
    <s v="games/mobile games"/>
    <n v="1.6714285714285713"/>
    <n v="25.434782608695652"/>
    <x v="6"/>
    <x v="18"/>
    <x v="1127"/>
    <d v="2014-11-14T15:30:00"/>
  </r>
  <r>
    <n v="1128"/>
    <s v="Flying Turds"/>
    <s v="#havingfunFTW"/>
    <n v="1000"/>
    <n v="1"/>
    <x v="2"/>
    <x v="1"/>
    <s v="GBP"/>
    <n v="1407425717"/>
    <n v="1404833717"/>
    <x v="0"/>
    <x v="29"/>
    <x v="1"/>
    <s v="games/mobile games"/>
    <n v="0.1"/>
    <n v="1"/>
    <x v="6"/>
    <x v="18"/>
    <x v="1128"/>
    <d v="2014-08-07T09:35:17"/>
  </r>
  <r>
    <n v="1129"/>
    <s v="Angry words with Friends"/>
    <s v="This app will provide you with the ability to use your most favorite profanities while playing a game with your friends."/>
    <n v="20000"/>
    <n v="21"/>
    <x v="2"/>
    <x v="0"/>
    <s v="USD"/>
    <n v="1465107693"/>
    <n v="1462515693"/>
    <x v="0"/>
    <x v="84"/>
    <x v="1"/>
    <s v="games/mobile games"/>
    <n v="0.105"/>
    <n v="10.5"/>
    <x v="6"/>
    <x v="18"/>
    <x v="1129"/>
    <d v="2016-06-05T00:21:33"/>
  </r>
  <r>
    <n v="1130"/>
    <s v="Terror Interceptor Mobile Video Game"/>
    <s v="A modernized version of the classic aerial combat arcade game 1942.  Use real fighter jets to take down terrorists on a global scale."/>
    <n v="5000"/>
    <n v="11"/>
    <x v="2"/>
    <x v="0"/>
    <s v="USD"/>
    <n v="1416963300"/>
    <n v="1411775700"/>
    <x v="0"/>
    <x v="83"/>
    <x v="1"/>
    <s v="games/mobile games"/>
    <n v="0.22"/>
    <n v="3.6666666666666665"/>
    <x v="6"/>
    <x v="18"/>
    <x v="1130"/>
    <d v="2014-11-25T18:55:00"/>
  </r>
  <r>
    <n v="1131"/>
    <s v="Hot Potato - The App"/>
    <s v="Don't drop it like it's hot..Hot Potato is a battle between friends. Compete to keep Mr Potato off the ground. Who will drop him first?"/>
    <n v="40000"/>
    <n v="0"/>
    <x v="2"/>
    <x v="2"/>
    <s v="AUD"/>
    <n v="1450993668"/>
    <n v="1448401668"/>
    <x v="0"/>
    <x v="78"/>
    <x v="1"/>
    <s v="games/mobile games"/>
    <n v="0"/>
    <n v="0"/>
    <x v="6"/>
    <x v="18"/>
    <x v="1131"/>
    <d v="2015-12-24T15:47:48"/>
  </r>
  <r>
    <n v="1132"/>
    <s v="One"/>
    <s v="One is a simple mobile game about exploring the connections between all living things. Featuring hand-painted art."/>
    <n v="10000"/>
    <n v="1438"/>
    <x v="2"/>
    <x v="5"/>
    <s v="CAD"/>
    <n v="1483238771"/>
    <n v="1480646771"/>
    <x v="0"/>
    <x v="62"/>
    <x v="1"/>
    <s v="games/mobile games"/>
    <n v="14.38"/>
    <n v="110.61538461538461"/>
    <x v="6"/>
    <x v="18"/>
    <x v="1132"/>
    <d v="2016-12-31T20:46:11"/>
  </r>
  <r>
    <n v="1133"/>
    <s v="Ping"/>
    <s v="Ping is a simple game currently in the design process, where the player lives off of the power of their connection to the internet."/>
    <n v="3000"/>
    <n v="20"/>
    <x v="2"/>
    <x v="1"/>
    <s v="GBP"/>
    <n v="1406799981"/>
    <n v="1404207981"/>
    <x v="0"/>
    <x v="29"/>
    <x v="1"/>
    <s v="games/mobile games"/>
    <n v="0.66666666666666674"/>
    <n v="20"/>
    <x v="6"/>
    <x v="18"/>
    <x v="1133"/>
    <d v="2014-07-31T03:46:21"/>
  </r>
  <r>
    <n v="1134"/>
    <s v="New Mario Bro's style game!"/>
    <s v="We are creating a new Mario Bro's style game called KFK:Original. It's challenging, fun and totally awesome!!!"/>
    <n v="25000"/>
    <n v="1"/>
    <x v="2"/>
    <x v="2"/>
    <s v="AUD"/>
    <n v="1417235580"/>
    <n v="1416034228"/>
    <x v="0"/>
    <x v="29"/>
    <x v="1"/>
    <s v="games/mobile games"/>
    <n v="4.0000000000000001E-3"/>
    <n v="1"/>
    <x v="6"/>
    <x v="18"/>
    <x v="1134"/>
    <d v="2014-11-28T22:33:00"/>
  </r>
  <r>
    <n v="1135"/>
    <s v="Trumperama"/>
    <s v="&quot;Trumperama&quot; ist ein Jump 'n' Run Spiel im 8-Bit Stil fÃ¼r Android._x000a_Donald Trump gewinnt die Wahlen und muss gestoppt werden!"/>
    <n v="1000"/>
    <n v="50"/>
    <x v="2"/>
    <x v="12"/>
    <s v="EUR"/>
    <n v="1470527094"/>
    <n v="1467935094"/>
    <x v="0"/>
    <x v="29"/>
    <x v="1"/>
    <s v="games/mobile games"/>
    <n v="5"/>
    <n v="50"/>
    <x v="6"/>
    <x v="18"/>
    <x v="1135"/>
    <d v="2016-08-06T17:44:54"/>
  </r>
  <r>
    <n v="1136"/>
    <s v="OneLifeMen - Jeu d' Aventure smartphone en Voxel Art"/>
    <s v="Arpenter pas moins de 50 stages ne sera pas facile avec une seule vie... peut Ãªtre que les potions vous aiderons Ã  survivre ?"/>
    <n v="4190"/>
    <n v="270"/>
    <x v="2"/>
    <x v="6"/>
    <s v="EUR"/>
    <n v="1450541229"/>
    <n v="1447949229"/>
    <x v="0"/>
    <x v="79"/>
    <x v="1"/>
    <s v="games/mobile games"/>
    <n v="6.4439140811455857"/>
    <n v="45"/>
    <x v="6"/>
    <x v="18"/>
    <x v="1136"/>
    <d v="2015-12-19T10:07:09"/>
  </r>
  <r>
    <n v="1137"/>
    <s v="Nodiatis RPG: Steam, Android, &amp; iOS Clients"/>
    <s v="This classic online RPG is being overhauled to run on more devices with an interface better suited for both mobile and widescreen."/>
    <n v="25000"/>
    <n v="9875"/>
    <x v="2"/>
    <x v="0"/>
    <s v="USD"/>
    <n v="1461440421"/>
    <n v="1458848421"/>
    <x v="0"/>
    <x v="70"/>
    <x v="1"/>
    <s v="games/mobile games"/>
    <n v="39.5"/>
    <n v="253.2051282051282"/>
    <x v="6"/>
    <x v="18"/>
    <x v="1137"/>
    <d v="2016-04-23T13:40:21"/>
  </r>
  <r>
    <n v="1138"/>
    <s v="Slayers of The Dead AR- build your ultimate Zombie Fort"/>
    <s v="Have you ever wanted to build your own, ultimate zombie fort in real life? Enjoy a Zombie Apocalypse without the Apocalypse."/>
    <n v="35000"/>
    <n v="125"/>
    <x v="2"/>
    <x v="0"/>
    <s v="USD"/>
    <n v="1485035131"/>
    <n v="1483307131"/>
    <x v="0"/>
    <x v="80"/>
    <x v="1"/>
    <s v="games/mobile games"/>
    <n v="0.35714285714285715"/>
    <n v="31.25"/>
    <x v="6"/>
    <x v="18"/>
    <x v="1138"/>
    <d v="2017-01-21T15:45:31"/>
  </r>
  <r>
    <n v="1139"/>
    <s v="Soulwalker"/>
    <s v="Take control of the Void and bend it to your will as you perfect your strategy and amass your deck. The light gathers, your power grows"/>
    <n v="8000"/>
    <n v="5"/>
    <x v="2"/>
    <x v="0"/>
    <s v="USD"/>
    <n v="1420100426"/>
    <n v="1417508426"/>
    <x v="0"/>
    <x v="29"/>
    <x v="1"/>
    <s v="games/mobile games"/>
    <n v="6.25E-2"/>
    <n v="5"/>
    <x v="6"/>
    <x v="18"/>
    <x v="1139"/>
    <d v="2015-01-01T02:20:26"/>
  </r>
  <r>
    <n v="1140"/>
    <s v="Medieval Empire by Bear Games"/>
    <s v="We are creating the next epic Massive Multiplayer Online-Real Time Strategy game and we want you to be a part of it!"/>
    <n v="5000"/>
    <n v="0"/>
    <x v="2"/>
    <x v="1"/>
    <s v="GBP"/>
    <n v="1438859121"/>
    <n v="1436267121"/>
    <x v="0"/>
    <x v="78"/>
    <x v="1"/>
    <s v="games/mobile games"/>
    <n v="0"/>
    <n v="0"/>
    <x v="6"/>
    <x v="18"/>
    <x v="1140"/>
    <d v="2015-08-06T05:05:21"/>
  </r>
  <r>
    <n v="1141"/>
    <s v="Arena Z - Zombie Survival"/>
    <s v="I think this will be a great game!"/>
    <n v="500"/>
    <n v="0"/>
    <x v="2"/>
    <x v="12"/>
    <s v="EUR"/>
    <n v="1436460450"/>
    <n v="1433868450"/>
    <x v="0"/>
    <x v="78"/>
    <x v="1"/>
    <s v="games/mobile games"/>
    <n v="0"/>
    <n v="0"/>
    <x v="6"/>
    <x v="18"/>
    <x v="1141"/>
    <d v="2015-07-09T10:47:30"/>
  </r>
  <r>
    <n v="1142"/>
    <s v="3E Community, a company driven by YOU!"/>
    <s v="If only you could help choose and/or create the Top Chart apps with your ideas..._x000a_Want that to come true? Well here we are."/>
    <n v="4000"/>
    <n v="0"/>
    <x v="2"/>
    <x v="0"/>
    <s v="USD"/>
    <n v="1424131727"/>
    <n v="1421539727"/>
    <x v="0"/>
    <x v="78"/>
    <x v="1"/>
    <s v="games/mobile games"/>
    <n v="0"/>
    <n v="0"/>
    <x v="6"/>
    <x v="18"/>
    <x v="1142"/>
    <d v="2015-02-16T18:08:47"/>
  </r>
  <r>
    <n v="1143"/>
    <s v="Convergence: Rift Wars"/>
    <s v="Convergence: RiftWars is a easy to approach competitive turn-based strategy game, featuring quick game play and military tactics."/>
    <n v="45000"/>
    <n v="186"/>
    <x v="2"/>
    <x v="0"/>
    <s v="USD"/>
    <n v="1450327126"/>
    <n v="1447735126"/>
    <x v="0"/>
    <x v="22"/>
    <x v="1"/>
    <s v="games/mobile games"/>
    <n v="0.41333333333333333"/>
    <n v="23.25"/>
    <x v="6"/>
    <x v="18"/>
    <x v="1143"/>
    <d v="2015-12-16T22:38:46"/>
  </r>
  <r>
    <n v="1144"/>
    <s v="We Need Your Help to Finish Our BBQ Food Truck"/>
    <s v="We need your help to finish our food truck. We are building a BBQ Food Truck to serve competition style BBQ."/>
    <n v="9300"/>
    <n v="0"/>
    <x v="2"/>
    <x v="0"/>
    <s v="USD"/>
    <n v="1430281320"/>
    <n v="1427689320"/>
    <x v="0"/>
    <x v="78"/>
    <x v="1"/>
    <s v="food/food trucks"/>
    <n v="0"/>
    <n v="0"/>
    <x v="7"/>
    <x v="19"/>
    <x v="1144"/>
    <d v="2015-04-28T22:22:00"/>
  </r>
  <r>
    <n v="1145"/>
    <s v="A FORK IN THE ROAD food truck"/>
    <s v="Emphasizing locally and responsibly raised ingredients, serving delicious food! I need your help."/>
    <n v="80000"/>
    <n v="100"/>
    <x v="2"/>
    <x v="0"/>
    <s v="USD"/>
    <n v="1412272592"/>
    <n v="1407088592"/>
    <x v="0"/>
    <x v="29"/>
    <x v="1"/>
    <s v="food/food trucks"/>
    <n v="0.125"/>
    <n v="100"/>
    <x v="7"/>
    <x v="19"/>
    <x v="1145"/>
    <d v="2014-10-02T11:56:32"/>
  </r>
  <r>
    <n v="1146"/>
    <s v="Sleepy PIg Barbecue: Auburn's First BBQ Food Truck"/>
    <s v="Bringing the flavor of competition BBQ to small town Auburn with the ease of a big city food truck."/>
    <n v="6000"/>
    <n v="530"/>
    <x v="2"/>
    <x v="0"/>
    <s v="USD"/>
    <n v="1399071173"/>
    <n v="1395787973"/>
    <x v="0"/>
    <x v="8"/>
    <x v="1"/>
    <s v="food/food trucks"/>
    <n v="8.8333333333333339"/>
    <n v="44.166666666666664"/>
    <x v="7"/>
    <x v="19"/>
    <x v="1146"/>
    <d v="2014-05-02T16:52:53"/>
  </r>
  <r>
    <n v="1147"/>
    <s v="baked pugtato"/>
    <s v="amazing gourmet baked potato truck with variable options for everyone, its always been my dream, help me make it come true :)."/>
    <n v="25000"/>
    <n v="0"/>
    <x v="2"/>
    <x v="5"/>
    <s v="CAD"/>
    <n v="1413760783"/>
    <n v="1408576783"/>
    <x v="0"/>
    <x v="78"/>
    <x v="1"/>
    <s v="food/food trucks"/>
    <n v="0"/>
    <n v="0"/>
    <x v="7"/>
    <x v="19"/>
    <x v="1147"/>
    <d v="2014-10-19T17:19:43"/>
  </r>
  <r>
    <n v="1148"/>
    <s v="Warren's / Adilyn's Rollin' Bistro"/>
    <s v="New local (Louisville, KY.) food truck with a refreshing spin on rolling kitchens."/>
    <n v="15000"/>
    <n v="73"/>
    <x v="2"/>
    <x v="0"/>
    <s v="USD"/>
    <n v="1480568781"/>
    <n v="1477973181"/>
    <x v="0"/>
    <x v="83"/>
    <x v="1"/>
    <s v="food/food trucks"/>
    <n v="0.48666666666666669"/>
    <n v="24.333333333333332"/>
    <x v="7"/>
    <x v="19"/>
    <x v="1148"/>
    <d v="2016-11-30T23:06:21"/>
  </r>
  <r>
    <n v="1149"/>
    <s v="The Floridian Food Truck"/>
    <s v="Bringing culturally diverse Floridian cuisine to the people!"/>
    <n v="50000"/>
    <n v="75"/>
    <x v="2"/>
    <x v="0"/>
    <s v="USD"/>
    <n v="1466096566"/>
    <n v="1463504566"/>
    <x v="0"/>
    <x v="84"/>
    <x v="1"/>
    <s v="food/food trucks"/>
    <n v="0.15"/>
    <n v="37.5"/>
    <x v="7"/>
    <x v="19"/>
    <x v="1149"/>
    <d v="2016-06-16T11:02:46"/>
  </r>
  <r>
    <n v="1150"/>
    <s v="Chef Po's Food Truck"/>
    <s v="Bringing delicious authentic and fusion Taiwanese Food to the West Coast."/>
    <n v="2500"/>
    <n v="252"/>
    <x v="2"/>
    <x v="0"/>
    <s v="USD"/>
    <n v="1452293675"/>
    <n v="1447109675"/>
    <x v="0"/>
    <x v="79"/>
    <x v="1"/>
    <s v="food/food trucks"/>
    <n v="10.08"/>
    <n v="42"/>
    <x v="7"/>
    <x v="19"/>
    <x v="1150"/>
    <d v="2016-01-08T16:54:35"/>
  </r>
  <r>
    <n v="1151"/>
    <s v="Blaze'n Pontiac Grill"/>
    <s v="Basically home style foods as huge sandwiches, burgers, and apps. Limitited to NOTHING. Irish,Mexican, cajÃ£n, southern bqq even veggies"/>
    <n v="25000"/>
    <n v="0"/>
    <x v="2"/>
    <x v="0"/>
    <s v="USD"/>
    <n v="1441592863"/>
    <n v="1439000863"/>
    <x v="0"/>
    <x v="78"/>
    <x v="1"/>
    <s v="food/food trucks"/>
    <n v="0"/>
    <n v="0"/>
    <x v="7"/>
    <x v="19"/>
    <x v="1151"/>
    <d v="2015-09-06T20:27:43"/>
  </r>
  <r>
    <n v="1152"/>
    <s v="Peruvian King Food Truck"/>
    <s v="Peruvian food truck with an LA twist."/>
    <n v="16000"/>
    <n v="911"/>
    <x v="2"/>
    <x v="0"/>
    <s v="USD"/>
    <n v="1431709312"/>
    <n v="1429117312"/>
    <x v="0"/>
    <x v="41"/>
    <x v="1"/>
    <s v="food/food trucks"/>
    <n v="5.6937500000000005"/>
    <n v="60.733333333333334"/>
    <x v="7"/>
    <x v="19"/>
    <x v="1152"/>
    <d v="2015-05-15T11:01:52"/>
  </r>
  <r>
    <n v="1153"/>
    <s v="The Cold Spot Mobile Trailer"/>
    <s v="A mobile concession trailer for snow cones, ice cream, smoothies and more"/>
    <n v="8000"/>
    <n v="50"/>
    <x v="2"/>
    <x v="0"/>
    <s v="USD"/>
    <n v="1434647305"/>
    <n v="1432055305"/>
    <x v="0"/>
    <x v="29"/>
    <x v="1"/>
    <s v="food/food trucks"/>
    <n v="0.625"/>
    <n v="50"/>
    <x v="7"/>
    <x v="19"/>
    <x v="1153"/>
    <d v="2015-06-18T11:08:25"/>
  </r>
  <r>
    <n v="1154"/>
    <s v="Food Truck Funding"/>
    <s v="We're about to launch our first ever food truck to share our amazing food and we need your help! Be a part of our truck!"/>
    <n v="5000"/>
    <n v="325"/>
    <x v="2"/>
    <x v="0"/>
    <s v="USD"/>
    <n v="1441507006"/>
    <n v="1438915006"/>
    <x v="0"/>
    <x v="83"/>
    <x v="1"/>
    <s v="food/food trucks"/>
    <n v="6.5"/>
    <n v="108.33333333333333"/>
    <x v="7"/>
    <x v="19"/>
    <x v="1154"/>
    <d v="2015-09-05T20:36:46"/>
  </r>
  <r>
    <n v="1155"/>
    <s v="Mobile Coffee Cart with a Purpose"/>
    <s v="I am on a mission to offer as many people as I can a great healthy coffee, tea, and snacks by using healthy products and ingredients."/>
    <n v="25000"/>
    <n v="188"/>
    <x v="2"/>
    <x v="0"/>
    <s v="USD"/>
    <n v="1408040408"/>
    <n v="1405448408"/>
    <x v="0"/>
    <x v="22"/>
    <x v="1"/>
    <s v="food/food trucks"/>
    <n v="0.752"/>
    <n v="23.5"/>
    <x v="7"/>
    <x v="19"/>
    <x v="1155"/>
    <d v="2014-08-14T12:20:08"/>
  </r>
  <r>
    <n v="1156"/>
    <s v="Harley Hawg Dogs, Inc"/>
    <s v="A Food Truck featuring Deep Fried Natural Casing Beef/Pork mix Hot Dogs, New York Style Rippers. Also serving Fresh Cut Fries."/>
    <n v="6500"/>
    <n v="0"/>
    <x v="2"/>
    <x v="0"/>
    <s v="USD"/>
    <n v="1424742162"/>
    <n v="1422150162"/>
    <x v="0"/>
    <x v="78"/>
    <x v="1"/>
    <s v="food/food trucks"/>
    <n v="0"/>
    <n v="0"/>
    <x v="7"/>
    <x v="19"/>
    <x v="1156"/>
    <d v="2015-02-23T19:42:42"/>
  </r>
  <r>
    <n v="1157"/>
    <s v="BIGFOOT BBQ - Flavors As Big As Sasquatch Himself"/>
    <s v="When the smoke clears, folks in Albany are going to experience the best barbeque they'll ever have! Got the flavor, need some funding."/>
    <n v="10000"/>
    <n v="151"/>
    <x v="2"/>
    <x v="0"/>
    <s v="USD"/>
    <n v="1417795480"/>
    <n v="1412607880"/>
    <x v="0"/>
    <x v="83"/>
    <x v="1"/>
    <s v="food/food trucks"/>
    <n v="1.51"/>
    <n v="50.333333333333336"/>
    <x v="7"/>
    <x v="19"/>
    <x v="1157"/>
    <d v="2014-12-05T10:04:40"/>
  </r>
  <r>
    <n v="1158"/>
    <s v="Help me build my Tiny House Cupcake Bakery - Phase 1"/>
    <s v="It's been my dream to start my own cupcake bakery and it's now or never. Help me take the first steps toward building my dream."/>
    <n v="7500"/>
    <n v="35"/>
    <x v="2"/>
    <x v="0"/>
    <s v="USD"/>
    <n v="1418091128"/>
    <n v="1415499128"/>
    <x v="0"/>
    <x v="83"/>
    <x v="1"/>
    <s v="food/food trucks"/>
    <n v="0.46666666666666673"/>
    <n v="11.666666666666666"/>
    <x v="7"/>
    <x v="19"/>
    <x v="1158"/>
    <d v="2014-12-08T20:12:08"/>
  </r>
  <r>
    <n v="1159"/>
    <s v="Skewed Up Food Truck"/>
    <s v="Skewed Up food truck is my dream and need help getting it started, presenting some to the bank for my loan, spice up logo, etc."/>
    <n v="6750"/>
    <n v="0"/>
    <x v="2"/>
    <x v="0"/>
    <s v="USD"/>
    <n v="1435679100"/>
    <n v="1433006765"/>
    <x v="0"/>
    <x v="78"/>
    <x v="1"/>
    <s v="food/food trucks"/>
    <n v="0"/>
    <n v="0"/>
    <x v="7"/>
    <x v="19"/>
    <x v="1159"/>
    <d v="2015-06-30T09:45:00"/>
  </r>
  <r>
    <n v="1160"/>
    <s v="Harvest Grub Eatery...Mobile Eatery...Fresh Seasonal Grub!"/>
    <s v="Food is a lifestyle...the art, the challenge, and the happiness is the wealth I seek....join me on my journey to success."/>
    <n v="30000"/>
    <n v="1155"/>
    <x v="2"/>
    <x v="0"/>
    <s v="USD"/>
    <n v="1427510586"/>
    <n v="1424922186"/>
    <x v="0"/>
    <x v="10"/>
    <x v="1"/>
    <s v="food/food trucks"/>
    <n v="3.85"/>
    <n v="60.789473684210527"/>
    <x v="7"/>
    <x v="19"/>
    <x v="1160"/>
    <d v="2015-03-27T20:43:06"/>
  </r>
  <r>
    <n v="1161"/>
    <s v="Pyros Brick Oven Pizza in a Food Truck."/>
    <s v="Amazing delicious pizza a real hit a true niche that has not been explored ground floor opportunity in food trucks done by a real chef"/>
    <n v="18000"/>
    <n v="0"/>
    <x v="2"/>
    <x v="0"/>
    <s v="USD"/>
    <n v="1432047989"/>
    <n v="1430233589"/>
    <x v="0"/>
    <x v="78"/>
    <x v="1"/>
    <s v="food/food trucks"/>
    <n v="0"/>
    <n v="0"/>
    <x v="7"/>
    <x v="19"/>
    <x v="1161"/>
    <d v="2015-05-19T09:06:29"/>
  </r>
  <r>
    <n v="1162"/>
    <s v="Super Natural Kooking"/>
    <s v="Solar Powered, Recycled Fryer Oil for Truck Fuel, Locally Grown Organic &amp; Hormone Free Foods, Pop-up Bands, Private Party and Functions"/>
    <n v="60000"/>
    <n v="35"/>
    <x v="2"/>
    <x v="0"/>
    <s v="USD"/>
    <n v="1411662264"/>
    <n v="1408983864"/>
    <x v="0"/>
    <x v="84"/>
    <x v="1"/>
    <s v="food/food trucks"/>
    <n v="5.8333333333333341E-2"/>
    <n v="17.5"/>
    <x v="7"/>
    <x v="19"/>
    <x v="1162"/>
    <d v="2014-09-25T10:24:24"/>
  </r>
  <r>
    <n v="1163"/>
    <s v="When I become awesome, I will cater an event for you!!"/>
    <s v="Cooking is my passion.Lets take my passion to another level,by sending me to a culinary school, I WILL be one of the best chefs ever!"/>
    <n v="5200"/>
    <n v="0"/>
    <x v="2"/>
    <x v="0"/>
    <s v="USD"/>
    <n v="1407604920"/>
    <n v="1405012920"/>
    <x v="0"/>
    <x v="78"/>
    <x v="1"/>
    <s v="food/food trucks"/>
    <n v="0"/>
    <n v="0"/>
    <x v="7"/>
    <x v="19"/>
    <x v="1163"/>
    <d v="2014-08-09T11:22:00"/>
  </r>
  <r>
    <n v="1164"/>
    <s v="Bayou Classic BBQ"/>
    <s v="Bayou Classic BBQ will be  Mansura,LA _x000a_newest and best mobile food truck_x000a_serving delicious BBQ Georgia style slow_x000a_smoke BBQ!"/>
    <n v="10000"/>
    <n v="0"/>
    <x v="2"/>
    <x v="0"/>
    <s v="USD"/>
    <n v="1466270582"/>
    <n v="1463678582"/>
    <x v="0"/>
    <x v="78"/>
    <x v="1"/>
    <s v="food/food trucks"/>
    <n v="0"/>
    <n v="0"/>
    <x v="7"/>
    <x v="19"/>
    <x v="1164"/>
    <d v="2016-06-18T11:23:02"/>
  </r>
  <r>
    <n v="1165"/>
    <s v="Cupcake Wars Winners: Dreamy Creations Cupcake Truck"/>
    <s v="Join us in transforming Dreamy Creations truck into a food truck so we can bring you the most delicious cupcakes to your neighborhood!"/>
    <n v="10000"/>
    <n v="2070.5"/>
    <x v="2"/>
    <x v="0"/>
    <s v="USD"/>
    <n v="1404623330"/>
    <n v="1401685730"/>
    <x v="0"/>
    <x v="20"/>
    <x v="1"/>
    <s v="food/food trucks"/>
    <n v="20.705000000000002"/>
    <n v="82.82"/>
    <x v="7"/>
    <x v="19"/>
    <x v="1165"/>
    <d v="2014-07-05T23:08:50"/>
  </r>
  <r>
    <n v="1166"/>
    <s v="Fire On High: Organic Food Truck on a Mission"/>
    <s v="Making delicious healthy food affordable &amp; accessible to ALL Cincinnati neighborhoods. Locally sourced, seasonally-inspired menu"/>
    <n v="15000"/>
    <n v="2871"/>
    <x v="2"/>
    <x v="0"/>
    <s v="USD"/>
    <n v="1435291200"/>
    <n v="1432640342"/>
    <x v="0"/>
    <x v="22"/>
    <x v="1"/>
    <s v="food/food trucks"/>
    <n v="19.139999999999997"/>
    <n v="358.875"/>
    <x v="7"/>
    <x v="19"/>
    <x v="1166"/>
    <d v="2015-06-25T22:00:00"/>
  </r>
  <r>
    <n v="1167"/>
    <s v="Empanada Express Food Truck"/>
    <s v="A mobile food truck serving up a Latino-inspired fusion cuisine using fresh, local, &amp; organic ingredients!"/>
    <n v="60000"/>
    <n v="979"/>
    <x v="2"/>
    <x v="0"/>
    <s v="USD"/>
    <n v="1410543495"/>
    <n v="1407865095"/>
    <x v="0"/>
    <x v="38"/>
    <x v="1"/>
    <s v="food/food trucks"/>
    <n v="1.6316666666666666"/>
    <n v="61.1875"/>
    <x v="7"/>
    <x v="19"/>
    <x v="1167"/>
    <d v="2014-09-12T11:38:15"/>
  </r>
  <r>
    <n v="1168"/>
    <s v="SiMpLy FreSH fOoD TrUck"/>
    <s v="Simply fresh farm to table on wheels working close with local farms to ensure the highest of quality of product ."/>
    <n v="18000"/>
    <n v="1020"/>
    <x v="2"/>
    <x v="0"/>
    <s v="USD"/>
    <n v="1474507065"/>
    <n v="1471915065"/>
    <x v="0"/>
    <x v="83"/>
    <x v="1"/>
    <s v="food/food trucks"/>
    <n v="5.6666666666666661"/>
    <n v="340"/>
    <x v="7"/>
    <x v="19"/>
    <x v="1168"/>
    <d v="2016-09-21T19:17:45"/>
  </r>
  <r>
    <n v="1169"/>
    <s v="FREE Shuttle Service in Downtown Los Angeles"/>
    <s v="Our service provides door-to-door shuttle transportation in Downtown Los Angeles. FREE to passengers - driver tip appreciated."/>
    <n v="10000"/>
    <n v="17"/>
    <x v="2"/>
    <x v="0"/>
    <s v="USD"/>
    <n v="1424593763"/>
    <n v="1422001763"/>
    <x v="0"/>
    <x v="83"/>
    <x v="1"/>
    <s v="food/food trucks"/>
    <n v="0.16999999999999998"/>
    <n v="5.666666666666667"/>
    <x v="7"/>
    <x v="19"/>
    <x v="1169"/>
    <d v="2015-02-22T02:29:23"/>
  </r>
  <r>
    <n v="1170"/>
    <s v="Its A Rib Thing"/>
    <s v="They are sweet, sticky and incredibly addictive. People are left with a huge smile and a full stomach but still ask for more!!!"/>
    <n v="25000"/>
    <n v="100"/>
    <x v="2"/>
    <x v="1"/>
    <s v="GBP"/>
    <n v="1433021171"/>
    <n v="1430429171"/>
    <x v="0"/>
    <x v="84"/>
    <x v="1"/>
    <s v="food/food trucks"/>
    <n v="0.4"/>
    <n v="50"/>
    <x v="7"/>
    <x v="19"/>
    <x v="1170"/>
    <d v="2015-05-30T15:26:11"/>
  </r>
  <r>
    <n v="1171"/>
    <s v="The Mean Green Purple Machine"/>
    <s v="Tulsa's first true biodiesel, alternative energy powered food truck! Oh yeah, and delicious food!"/>
    <n v="25000"/>
    <n v="25"/>
    <x v="2"/>
    <x v="0"/>
    <s v="USD"/>
    <n v="1415909927"/>
    <n v="1414351127"/>
    <x v="0"/>
    <x v="29"/>
    <x v="1"/>
    <s v="food/food trucks"/>
    <n v="0.1"/>
    <n v="25"/>
    <x v="7"/>
    <x v="19"/>
    <x v="1171"/>
    <d v="2014-11-13T14:18:47"/>
  </r>
  <r>
    <n v="1172"/>
    <s v="let your dayz take you to the dogs."/>
    <s v="Bringing YOUR favorite dog recipes to the streets."/>
    <n v="9000"/>
    <n v="0"/>
    <x v="2"/>
    <x v="0"/>
    <s v="USD"/>
    <n v="1408551752"/>
    <n v="1405959752"/>
    <x v="0"/>
    <x v="78"/>
    <x v="1"/>
    <s v="food/food trucks"/>
    <n v="0"/>
    <n v="0"/>
    <x v="7"/>
    <x v="19"/>
    <x v="1172"/>
    <d v="2014-08-20T10: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x v="29"/>
    <x v="1"/>
    <s v="food/food trucks"/>
    <n v="2.4E-2"/>
    <n v="30"/>
    <x v="7"/>
    <x v="19"/>
    <x v="1173"/>
    <d v="2015-08-02T22:27:37"/>
  </r>
  <r>
    <n v="1174"/>
    <s v="Give The Black Burro a Stable Stable"/>
    <s v="Help me purchase a parking space to be the Burro's permanant home, I need your help to raise $15,000!"/>
    <n v="15000"/>
    <n v="886"/>
    <x v="2"/>
    <x v="0"/>
    <s v="USD"/>
    <n v="1462738327"/>
    <n v="1460146327"/>
    <x v="0"/>
    <x v="10"/>
    <x v="1"/>
    <s v="food/food trucks"/>
    <n v="5.9066666666666672"/>
    <n v="46.631578947368418"/>
    <x v="7"/>
    <x v="19"/>
    <x v="1174"/>
    <d v="2016-05-08T14:12:07"/>
  </r>
  <r>
    <n v="1175"/>
    <s v="Bad To The Cone Food Service ATX"/>
    <s v="&quot;Create-Your-Cone&quot;. Freshly made waffle cones stuffed with your choice of yummy ingredients, or frozen yogurt!"/>
    <n v="20000"/>
    <n v="585"/>
    <x v="2"/>
    <x v="0"/>
    <s v="USD"/>
    <n v="1436981339"/>
    <n v="1434389339"/>
    <x v="0"/>
    <x v="82"/>
    <x v="1"/>
    <s v="food/food trucks"/>
    <n v="2.9250000000000003"/>
    <n v="65"/>
    <x v="7"/>
    <x v="19"/>
    <x v="1175"/>
    <d v="2015-07-15T11:28:59"/>
  </r>
  <r>
    <n v="1176"/>
    <s v="Mirlin's Sushi"/>
    <s v="Mirlins Sushi!_x000a_Find us on Facebook!_x000a_(Gives backers a voice, and a direct link to us! No kickstarter disappearing act here!)"/>
    <n v="175000"/>
    <n v="10"/>
    <x v="2"/>
    <x v="2"/>
    <s v="AUD"/>
    <n v="1488805200"/>
    <n v="1484094498"/>
    <x v="0"/>
    <x v="29"/>
    <x v="1"/>
    <s v="food/food trucks"/>
    <n v="5.7142857142857143E-3"/>
    <n v="10"/>
    <x v="7"/>
    <x v="19"/>
    <x v="1176"/>
    <d v="2017-03-06T07:00:00"/>
  </r>
  <r>
    <n v="1177"/>
    <s v="Funnel Cakes come to the UK!"/>
    <s v="Its CRAZY the UK is still in the dark about funnel cakes! We want to convert a trailer and show the country what they've been missing!"/>
    <n v="6000"/>
    <n v="0"/>
    <x v="2"/>
    <x v="1"/>
    <s v="GBP"/>
    <n v="1413388296"/>
    <n v="1410796296"/>
    <x v="0"/>
    <x v="78"/>
    <x v="1"/>
    <s v="food/food trucks"/>
    <n v="0"/>
    <n v="0"/>
    <x v="7"/>
    <x v="19"/>
    <x v="1177"/>
    <d v="2014-10-15T09:51:36"/>
  </r>
  <r>
    <n v="1178"/>
    <s v="Thella's, food, tacos, burritos, health"/>
    <s v="Hi, Thella's is an idea of a local inexpensive burrito truck, where we want take the delicious burritos and tacos to whole new level"/>
    <n v="75000"/>
    <n v="5"/>
    <x v="2"/>
    <x v="0"/>
    <s v="USD"/>
    <n v="1408225452"/>
    <n v="1405633452"/>
    <x v="0"/>
    <x v="29"/>
    <x v="1"/>
    <s v="food/food trucks"/>
    <n v="6.6666666666666671E-3"/>
    <n v="5"/>
    <x v="7"/>
    <x v="19"/>
    <x v="1178"/>
    <d v="2014-08-16T15:44:12"/>
  </r>
  <r>
    <n v="1179"/>
    <s v="El Camion Roja"/>
    <s v="Mexican Style Food Truck, run by a Red Seal Chef, in a town with NO MEXICAN FOOD! That is a culinary emergency situation!"/>
    <n v="60000"/>
    <n v="3200"/>
    <x v="2"/>
    <x v="5"/>
    <s v="CAD"/>
    <n v="1446052627"/>
    <n v="1443460627"/>
    <x v="0"/>
    <x v="81"/>
    <x v="1"/>
    <s v="food/food trucks"/>
    <n v="5.3333333333333339"/>
    <n v="640"/>
    <x v="7"/>
    <x v="19"/>
    <x v="1179"/>
    <d v="2015-10-28T11:17:07"/>
  </r>
  <r>
    <n v="1180"/>
    <s v="Hogzilla S.O.W. (Squeals On Wheels) A Veteran Owned Company"/>
    <s v="We would like to start a military-themed food truck to serve the Battle Creek/Kalamazoo area."/>
    <n v="50000"/>
    <n v="5875"/>
    <x v="2"/>
    <x v="0"/>
    <s v="USD"/>
    <n v="1403983314"/>
    <n v="1400786514"/>
    <x v="0"/>
    <x v="268"/>
    <x v="1"/>
    <s v="food/food trucks"/>
    <n v="11.75"/>
    <n v="69.117647058823536"/>
    <x v="7"/>
    <x v="19"/>
    <x v="1180"/>
    <d v="2014-06-28T13:21:54"/>
  </r>
  <r>
    <n v="1181"/>
    <s v="Gringo Loco Tacos Food Truck"/>
    <s v="Bringing the best tacos to the streets of Chicago!"/>
    <n v="50000"/>
    <n v="4"/>
    <x v="2"/>
    <x v="0"/>
    <s v="USD"/>
    <n v="1425197321"/>
    <n v="1422605321"/>
    <x v="0"/>
    <x v="83"/>
    <x v="1"/>
    <s v="food/food trucks"/>
    <n v="8.0000000000000002E-3"/>
    <n v="1.3333333333333333"/>
    <x v="7"/>
    <x v="19"/>
    <x v="1181"/>
    <d v="2015-03-01T02:08:41"/>
  </r>
  <r>
    <n v="1182"/>
    <s v="J &amp; D Rolling Smoke BBQ expansion"/>
    <s v="Two  years ago this business was started to help a local non-profit.  We have since expanded and provide jobs in our small community."/>
    <n v="1000"/>
    <n v="42"/>
    <x v="2"/>
    <x v="0"/>
    <s v="USD"/>
    <n v="1484239320"/>
    <n v="1482609088"/>
    <x v="0"/>
    <x v="80"/>
    <x v="1"/>
    <s v="food/food trucks"/>
    <n v="4.2"/>
    <n v="10.5"/>
    <x v="7"/>
    <x v="19"/>
    <x v="1182"/>
    <d v="2017-01-12T10:42:00"/>
  </r>
  <r>
    <n v="1183"/>
    <s v="Freshie's Donuts Food Trailer"/>
    <s v="Help Freshie keep her dream alive by pledging to get a donut truck! She will be able to do events as well as cater to the community"/>
    <n v="2500"/>
    <n v="100"/>
    <x v="2"/>
    <x v="0"/>
    <s v="USD"/>
    <n v="1478059140"/>
    <n v="1476391223"/>
    <x v="0"/>
    <x v="83"/>
    <x v="1"/>
    <s v="food/food trucks"/>
    <n v="4"/>
    <n v="33.333333333333336"/>
    <x v="7"/>
    <x v="19"/>
    <x v="1183"/>
    <d v="2016-11-01T21:59:00"/>
  </r>
  <r>
    <n v="1184"/>
    <s v="2016/2017 Cyclocross Album"/>
    <s v="This coffee table album is the chronicle of the 2016/2017 cyclocross season, the latest edition of the renowned cyclephotos books."/>
    <n v="22000"/>
    <n v="23086"/>
    <x v="0"/>
    <x v="1"/>
    <s v="GBP"/>
    <n v="1486391011"/>
    <n v="1483712611"/>
    <x v="0"/>
    <x v="269"/>
    <x v="0"/>
    <s v="photography/photobooks"/>
    <n v="104.93636363636362"/>
    <n v="61.562666666666665"/>
    <x v="8"/>
    <x v="20"/>
    <x v="1184"/>
    <d v="2017-02-06T08:23:31"/>
  </r>
  <r>
    <n v="1185"/>
    <s v="Katrina  Reflections"/>
    <s v="A photo exhibition and book showcasing images and stories of our time in New Orleans, commemorating Katrinaâ€™s ten year anniversary."/>
    <n v="12500"/>
    <n v="13180"/>
    <x v="0"/>
    <x v="0"/>
    <s v="USD"/>
    <n v="1433736000"/>
    <n v="1430945149"/>
    <x v="0"/>
    <x v="112"/>
    <x v="0"/>
    <s v="photography/photobooks"/>
    <n v="105.44"/>
    <n v="118.73873873873873"/>
    <x v="8"/>
    <x v="20"/>
    <x v="1185"/>
    <d v="2015-06-07T22:00:00"/>
  </r>
  <r>
    <n v="1186"/>
    <s v="Children of Zanskar. Happiness is not in things, itâ€™s in us."/>
    <s v="Children of Zanskar - a stunning photography book, will raise funds for the local school and children of Lingshed valley, Himalayas."/>
    <n v="7500"/>
    <n v="8005"/>
    <x v="0"/>
    <x v="1"/>
    <s v="GBP"/>
    <n v="1433198520"/>
    <n v="1430340195"/>
    <x v="0"/>
    <x v="252"/>
    <x v="0"/>
    <s v="photography/photobooks"/>
    <n v="106.73333333333332"/>
    <n v="65.081300813008127"/>
    <x v="8"/>
    <x v="20"/>
    <x v="1186"/>
    <d v="2015-06-01T16:42:00"/>
  </r>
  <r>
    <n v="1187"/>
    <s v="&quot;SUNDANCERS: The Men of Utah&quot;"/>
    <s v="A gorgeous monograph of sensual imagery featuring the men of Utah, shot against the incredible expanses of land they call their own."/>
    <n v="8750"/>
    <n v="9111"/>
    <x v="0"/>
    <x v="0"/>
    <s v="USD"/>
    <n v="1431885600"/>
    <n v="1429133323"/>
    <x v="0"/>
    <x v="16"/>
    <x v="0"/>
    <s v="photography/photobooks"/>
    <n v="104.12571428571428"/>
    <n v="130.15714285714284"/>
    <x v="8"/>
    <x v="20"/>
    <x v="1187"/>
    <d v="2015-05-17T12:00:00"/>
  </r>
  <r>
    <n v="1188"/>
    <s v="Because Dance."/>
    <s v="A photobook of young dancers and their inspiring stories, photographed in beautiful and unique locations."/>
    <n v="2000"/>
    <n v="3211"/>
    <x v="0"/>
    <x v="5"/>
    <s v="CAD"/>
    <n v="1482943740"/>
    <n v="1481129340"/>
    <x v="0"/>
    <x v="268"/>
    <x v="0"/>
    <s v="photography/photobooks"/>
    <n v="160.54999999999998"/>
    <n v="37.776470588235291"/>
    <x v="8"/>
    <x v="20"/>
    <x v="1188"/>
    <d v="2016-12-28T10:49:00"/>
  </r>
  <r>
    <n v="1189"/>
    <s v="Road Ramblers"/>
    <s v="A couple of experienced road trippers setting out for the big one. Six months traveling in a converted bus with a book at the end."/>
    <n v="9000"/>
    <n v="9700"/>
    <x v="0"/>
    <x v="0"/>
    <s v="USD"/>
    <n v="1467242995"/>
    <n v="1465428595"/>
    <x v="0"/>
    <x v="48"/>
    <x v="0"/>
    <s v="photography/photobooks"/>
    <n v="107.77777777777777"/>
    <n v="112.79069767441861"/>
    <x v="8"/>
    <x v="20"/>
    <x v="1189"/>
    <d v="2016-06-29T17:29:55"/>
  </r>
  <r>
    <n v="1190"/>
    <s v="The Reality Of Chronic Illness - The Book"/>
    <s v="A pairing of self portraiture and writing to shed light on the reality of life with chronic illness."/>
    <n v="500"/>
    <n v="675"/>
    <x v="0"/>
    <x v="0"/>
    <s v="USD"/>
    <n v="1409500725"/>
    <n v="1406908725"/>
    <x v="0"/>
    <x v="62"/>
    <x v="0"/>
    <s v="photography/photobooks"/>
    <n v="135"/>
    <n v="51.92307692307692"/>
    <x v="8"/>
    <x v="20"/>
    <x v="1190"/>
    <d v="2014-08-31T09:58:45"/>
  </r>
  <r>
    <n v="1191"/>
    <s v="Good Morning Japan"/>
    <s v="A photo journal capturing 30 days of sweetness in Kyoto, Tokyo, and more. Join me to see the cutest &amp; prettiest images of Japan :)"/>
    <n v="2700"/>
    <n v="2945"/>
    <x v="0"/>
    <x v="0"/>
    <s v="USD"/>
    <n v="1458480560"/>
    <n v="1455892160"/>
    <x v="0"/>
    <x v="51"/>
    <x v="0"/>
    <s v="photography/photobooks"/>
    <n v="109.07407407407408"/>
    <n v="89.242424242424249"/>
    <x v="8"/>
    <x v="20"/>
    <x v="1191"/>
    <d v="2016-03-20T07:29:20"/>
  </r>
  <r>
    <n v="1192"/>
    <s v="Other Worlds - A Make 100 Project"/>
    <s v="A macro landscape photography art book &amp; limited edition prints. A Make 100 project."/>
    <n v="100"/>
    <n v="290"/>
    <x v="0"/>
    <x v="1"/>
    <s v="GBP"/>
    <n v="1486814978"/>
    <n v="1484222978"/>
    <x v="0"/>
    <x v="41"/>
    <x v="0"/>
    <s v="photography/photobooks"/>
    <n v="290"/>
    <n v="19.333333333333332"/>
    <x v="8"/>
    <x v="20"/>
    <x v="1192"/>
    <d v="2017-02-11T06: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x v="270"/>
    <x v="0"/>
    <s v="photography/photobooks"/>
    <n v="103.95714285714286"/>
    <n v="79.967032967032964"/>
    <x v="8"/>
    <x v="20"/>
    <x v="1193"/>
    <d v="2016-04-09T11:37:33"/>
  </r>
  <r>
    <n v="1194"/>
    <s v="Atlantic Light: The West Coast of Ireland in Photographs"/>
    <s v="A beautifully presented hardcover book of aerial photographs that show the west coast of Ireland as it's never been seen before."/>
    <n v="12500"/>
    <n v="40280"/>
    <x v="0"/>
    <x v="17"/>
    <s v="EUR"/>
    <n v="1428493379"/>
    <n v="1425901379"/>
    <x v="0"/>
    <x v="271"/>
    <x v="0"/>
    <s v="photography/photobooks"/>
    <n v="322.24"/>
    <n v="56.414565826330531"/>
    <x v="8"/>
    <x v="20"/>
    <x v="1194"/>
    <d v="2015-04-08T05:42:59"/>
  </r>
  <r>
    <n v="1195"/>
    <s v="CALAMITA/Ã€ project"/>
    <s v="CALAMITA/Ã€ is a tool for investigating the contemporary Vajont and the topic of catastrophes in general._x000a_Â«CHE IDDIO CE LA MANDI BUONAÂ»"/>
    <n v="10000"/>
    <n v="13500"/>
    <x v="0"/>
    <x v="13"/>
    <s v="EUR"/>
    <n v="1450602000"/>
    <n v="1445415653"/>
    <x v="0"/>
    <x v="203"/>
    <x v="0"/>
    <s v="photography/photobooks"/>
    <n v="135"/>
    <n v="79.411764705882348"/>
    <x v="8"/>
    <x v="20"/>
    <x v="1195"/>
    <d v="2015-12-20T03:00:00"/>
  </r>
  <r>
    <n v="1196"/>
    <s v="NAKED IBIZA - A Large Scale Photography Book by Dylan Rosser"/>
    <s v="A book of male nudes photographed on location in Ibiza over the last 4 years."/>
    <n v="14500"/>
    <n v="39137"/>
    <x v="0"/>
    <x v="1"/>
    <s v="GBP"/>
    <n v="1450467539"/>
    <n v="1447875539"/>
    <x v="0"/>
    <x v="272"/>
    <x v="0"/>
    <s v="photography/photobooks"/>
    <n v="269.91034482758624"/>
    <n v="76.439453125"/>
    <x v="8"/>
    <x v="20"/>
    <x v="1196"/>
    <d v="2015-12-18T13:38:59"/>
  </r>
  <r>
    <n v="1197"/>
    <s v="Brewtography Project: Discovering Colorado Breweries"/>
    <s v="A coffee table book celebrating Colorado brewery culture; exploring the passion and personality of local breweries through photographs."/>
    <n v="15000"/>
    <n v="37994"/>
    <x v="0"/>
    <x v="0"/>
    <s v="USD"/>
    <n v="1465797540"/>
    <n v="1463155034"/>
    <x v="0"/>
    <x v="100"/>
    <x v="0"/>
    <s v="photography/photobooks"/>
    <n v="253.29333333333332"/>
    <n v="121"/>
    <x v="8"/>
    <x v="20"/>
    <x v="1197"/>
    <d v="2016-06-12T23:59:00"/>
  </r>
  <r>
    <n v="1198"/>
    <s v="The White Desert: Wildlife &amp; Antarctica photobook"/>
    <s v="The White Desert is a photo project, documenting the fragility and beauty of the planet, from the Arctic to Antarctic regions!"/>
    <n v="3500"/>
    <n v="9121"/>
    <x v="0"/>
    <x v="0"/>
    <s v="USD"/>
    <n v="1451530800"/>
    <n v="1448463086"/>
    <x v="0"/>
    <x v="157"/>
    <x v="0"/>
    <s v="photography/photobooks"/>
    <n v="260.59999999999997"/>
    <n v="54.616766467065865"/>
    <x v="8"/>
    <x v="20"/>
    <x v="1198"/>
    <d v="2015-12-30T21:00:00"/>
  </r>
  <r>
    <n v="1199"/>
    <s v="The portrait of the forgotten: Syrian refugees in Jordan"/>
    <s v="There are over 627.295 Syrian refugees in Jordan due to the war. Let me tell you some of their stories with the help of a photobook!"/>
    <n v="2658"/>
    <n v="2693"/>
    <x v="0"/>
    <x v="1"/>
    <s v="GBP"/>
    <n v="1436380200"/>
    <n v="1433615400"/>
    <x v="0"/>
    <x v="82"/>
    <x v="0"/>
    <s v="photography/photobooks"/>
    <n v="101.31677953348381"/>
    <n v="299.22222222222223"/>
    <x v="8"/>
    <x v="20"/>
    <x v="1199"/>
    <d v="2015-07-08T12:30:00"/>
  </r>
  <r>
    <n v="1200"/>
    <s v="Modern Nomads"/>
    <s v="Modern Nomads Journal is an 88 page magazine style publication containing photo stories about Somalis in the Horn of Africa."/>
    <n v="4800"/>
    <n v="6029"/>
    <x v="0"/>
    <x v="0"/>
    <s v="USD"/>
    <n v="1429183656"/>
    <n v="1427369256"/>
    <x v="0"/>
    <x v="273"/>
    <x v="0"/>
    <s v="photography/photobooks"/>
    <n v="125.60416666666667"/>
    <n v="58.533980582524272"/>
    <x v="8"/>
    <x v="20"/>
    <x v="1200"/>
    <d v="2015-04-16T05:27:36"/>
  </r>
  <r>
    <n v="1201"/>
    <s v="Invisible People of Belarus"/>
    <s v="Documentary book about the lives of disabled people and Chernobyl victims living in governmental institutions called Internats"/>
    <n v="6000"/>
    <n v="6146.27"/>
    <x v="0"/>
    <x v="1"/>
    <s v="GBP"/>
    <n v="1468593246"/>
    <n v="1466001246"/>
    <x v="0"/>
    <x v="112"/>
    <x v="0"/>
    <s v="photography/photobooks"/>
    <n v="102.43783333333334"/>
    <n v="55.371801801801809"/>
    <x v="8"/>
    <x v="20"/>
    <x v="1201"/>
    <d v="2016-07-15T08:34:06"/>
  </r>
  <r>
    <n v="1202"/>
    <s v="&quot;Angus O'Callaghan. Melbourne.&quot; 1968 - 1971"/>
    <s v="This coffee table book features Melbourne as never seen before through the eyes of an artist now 93 years old. Melbourne from 1968-1971"/>
    <n v="25000"/>
    <n v="49811"/>
    <x v="0"/>
    <x v="2"/>
    <s v="AUD"/>
    <n v="1435388154"/>
    <n v="1432796154"/>
    <x v="0"/>
    <x v="197"/>
    <x v="0"/>
    <s v="photography/photobooks"/>
    <n v="199.244"/>
    <n v="183.80442804428046"/>
    <x v="8"/>
    <x v="20"/>
    <x v="1202"/>
    <d v="2015-06-27T00:55:54"/>
  </r>
  <r>
    <n v="1203"/>
    <s v="reAPPEARANCES   a limited edition photography book"/>
    <s v="reAPPEARANCES is a series of photographs shot with a digital toy camera, a visual and cultural journey through appearances."/>
    <n v="16300"/>
    <n v="16700"/>
    <x v="0"/>
    <x v="0"/>
    <s v="USD"/>
    <n v="1433083527"/>
    <n v="1430491527"/>
    <x v="0"/>
    <x v="21"/>
    <x v="0"/>
    <s v="photography/photobooks"/>
    <n v="102.45398773006136"/>
    <n v="165.34653465346534"/>
    <x v="8"/>
    <x v="20"/>
    <x v="1203"/>
    <d v="2015-05-31T08:45:27"/>
  </r>
  <r>
    <n v="1204"/>
    <s v="Miles From Los Angeles - A Photo Book of the Western U.S."/>
    <s v="A fine art book capturing the beauty of nature in the Western United States by landscape photographer Cheyne Walls."/>
    <n v="13000"/>
    <n v="13383"/>
    <x v="0"/>
    <x v="0"/>
    <s v="USD"/>
    <n v="1449205200"/>
    <n v="1445363833"/>
    <x v="0"/>
    <x v="7"/>
    <x v="0"/>
    <s v="photography/photobooks"/>
    <n v="102.94615384615385"/>
    <n v="234.78947368421052"/>
    <x v="8"/>
    <x v="20"/>
    <x v="1204"/>
    <d v="2015-12-03T23:00:00"/>
  </r>
  <r>
    <n v="1205"/>
    <s v="Afro-Iran:Â The Unknown Minority"/>
    <s v="A photo book by photographer Mahdi Ehsaei depicting the little known minority of Afro-Iranians in South Iran in fascinating portraits."/>
    <n v="13000"/>
    <n v="13112"/>
    <x v="0"/>
    <x v="12"/>
    <s v="EUR"/>
    <n v="1434197351"/>
    <n v="1431605351"/>
    <x v="0"/>
    <x v="95"/>
    <x v="0"/>
    <s v="photography/photobooks"/>
    <n v="100.86153846153847"/>
    <n v="211.48387096774192"/>
    <x v="8"/>
    <x v="20"/>
    <x v="1205"/>
    <d v="2015-06-13T06:09:11"/>
  </r>
  <r>
    <n v="1206"/>
    <s v="Until I Gush Forth / Limited Edition Zine by Esthaem"/>
    <s v="Limited edition zine by photographic artist Esthaem, signed and hand-numbered including a screen printed banderole. Edition of 100."/>
    <n v="900"/>
    <n v="1035"/>
    <x v="0"/>
    <x v="15"/>
    <s v="EUR"/>
    <n v="1489238940"/>
    <n v="1486406253"/>
    <x v="0"/>
    <x v="58"/>
    <x v="0"/>
    <s v="photography/photobooks"/>
    <n v="114.99999999999999"/>
    <n v="32.34375"/>
    <x v="8"/>
    <x v="20"/>
    <x v="1206"/>
    <d v="2017-03-11T07:29:00"/>
  </r>
  <r>
    <n v="1207"/>
    <s v="ITALIANA"/>
    <s v="A humanistic photo book about ancestral &amp; post-modern Italy."/>
    <n v="16700"/>
    <n v="17396"/>
    <x v="0"/>
    <x v="13"/>
    <s v="EUR"/>
    <n v="1459418400"/>
    <n v="1456827573"/>
    <x v="0"/>
    <x v="261"/>
    <x v="0"/>
    <s v="photography/photobooks"/>
    <n v="104.16766467065868"/>
    <n v="123.37588652482269"/>
    <x v="8"/>
    <x v="20"/>
    <x v="1207"/>
    <d v="2016-03-31T04:00:00"/>
  </r>
  <r>
    <n v="1208"/>
    <s v="Into The Great White Sands"/>
    <s v="Help me complete the photography and publish a fine art book on White Sands National Monument, a uniquely significant place."/>
    <n v="10000"/>
    <n v="15530"/>
    <x v="0"/>
    <x v="0"/>
    <s v="USD"/>
    <n v="1458835264"/>
    <n v="1456246864"/>
    <x v="0"/>
    <x v="11"/>
    <x v="0"/>
    <s v="photography/photobooks"/>
    <n v="155.29999999999998"/>
    <n v="207.06666666666666"/>
    <x v="8"/>
    <x v="20"/>
    <x v="1208"/>
    <d v="2016-03-24T10:01:04"/>
  </r>
  <r>
    <n v="1209"/>
    <s v="Israel: An Inspiring Photographic Journey (Photobook)"/>
    <s v="This 80 page book displays 75 beautiful images of the Holy Land, site descriptions, scripture and thought provoking comments."/>
    <n v="6000"/>
    <n v="6360"/>
    <x v="0"/>
    <x v="0"/>
    <s v="USD"/>
    <n v="1488053905"/>
    <n v="1485461905"/>
    <x v="0"/>
    <x v="67"/>
    <x v="0"/>
    <s v="photography/photobooks"/>
    <n v="106"/>
    <n v="138.2608695652174"/>
    <x v="8"/>
    <x v="20"/>
    <x v="1209"/>
    <d v="2017-02-25T14:18:25"/>
  </r>
  <r>
    <n v="1210"/>
    <s v="Det Andra GÃ¶teborg"/>
    <s v="En fotobok om livet i det enda andra GÃ¶teborg i vÃ¤rlden"/>
    <n v="20000"/>
    <n v="50863"/>
    <x v="0"/>
    <x v="11"/>
    <s v="SEK"/>
    <n v="1433106000"/>
    <n v="1431124572"/>
    <x v="0"/>
    <x v="273"/>
    <x v="0"/>
    <s v="photography/photobooks"/>
    <n v="254.31499999999997"/>
    <n v="493.81553398058253"/>
    <x v="8"/>
    <x v="20"/>
    <x v="1210"/>
    <d v="2015-05-31T15:00:00"/>
  </r>
  <r>
    <n v="1211"/>
    <s v="500 Views of Japan"/>
    <s v="From 2010 to 2015, I took over 15 000 photos in Japan. Here's 500 of them. Landscape, city view, people and so much more!"/>
    <n v="1000"/>
    <n v="1011"/>
    <x v="0"/>
    <x v="5"/>
    <s v="CAD"/>
    <n v="1465505261"/>
    <n v="1464209261"/>
    <x v="0"/>
    <x v="79"/>
    <x v="0"/>
    <s v="photography/photobooks"/>
    <n v="101.1"/>
    <n v="168.5"/>
    <x v="8"/>
    <x v="20"/>
    <x v="1211"/>
    <d v="2016-06-09T14:47:41"/>
  </r>
  <r>
    <n v="1212"/>
    <s v="Faces of Yoga: A Coffee Table Photo Book"/>
    <s v="Faces of Yoga is a series of uncomfortable photos of people in strange positions. The photo book will be ready for the holiday season!"/>
    <n v="2500"/>
    <n v="3226"/>
    <x v="0"/>
    <x v="0"/>
    <s v="USD"/>
    <n v="1448586000"/>
    <n v="1447195695"/>
    <x v="0"/>
    <x v="183"/>
    <x v="0"/>
    <s v="photography/photobooks"/>
    <n v="129.04"/>
    <n v="38.867469879518069"/>
    <x v="8"/>
    <x v="20"/>
    <x v="1212"/>
    <d v="2015-11-26T19:00:00"/>
  </r>
  <r>
    <n v="1213"/>
    <s v="Iceland Impressions: photographs by Iwona and Adam Balcy"/>
    <s v="A collection of 97 colour photographs showcasing Iceland's spectacular scenery, beautifully presented in 128 page hardcover book."/>
    <n v="6500"/>
    <n v="6645"/>
    <x v="0"/>
    <x v="1"/>
    <s v="GBP"/>
    <n v="1485886100"/>
    <n v="1482862100"/>
    <x v="0"/>
    <x v="52"/>
    <x v="0"/>
    <s v="photography/photobooks"/>
    <n v="102.23076923076924"/>
    <n v="61.527777777777779"/>
    <x v="8"/>
    <x v="20"/>
    <x v="1213"/>
    <d v="2017-01-31T12:08:20"/>
  </r>
  <r>
    <n v="1214"/>
    <s v="Framed Himalaya: Lachen Valley (Campaign Part - 2)"/>
    <s v="A coffee table book with photographs of nature's splendor from the mystical valley of Lachen in the Eastern recesses of the Himalaya."/>
    <n v="2000"/>
    <n v="2636"/>
    <x v="0"/>
    <x v="0"/>
    <s v="USD"/>
    <n v="1433880605"/>
    <n v="1428696605"/>
    <x v="0"/>
    <x v="20"/>
    <x v="0"/>
    <s v="photography/photobooks"/>
    <n v="131.80000000000001"/>
    <n v="105.44"/>
    <x v="8"/>
    <x v="20"/>
    <x v="1214"/>
    <d v="2015-06-09T14:10:05"/>
  </r>
  <r>
    <n v="1215"/>
    <s v="ShootTokyo: The Book"/>
    <s v="A photography book that brings you on a journey through Tokyo and beyond.   This is a collection of my best images from ShootTokyo."/>
    <n v="5000"/>
    <n v="39304.01"/>
    <x v="0"/>
    <x v="0"/>
    <s v="USD"/>
    <n v="1401487756"/>
    <n v="1398895756"/>
    <x v="0"/>
    <x v="274"/>
    <x v="0"/>
    <s v="photography/photobooks"/>
    <n v="786.0802000000001"/>
    <n v="71.592003642987251"/>
    <x v="8"/>
    <x v="20"/>
    <x v="1215"/>
    <d v="2014-05-30T16:09:16"/>
  </r>
  <r>
    <n v="1216"/>
    <s v="In Training: a book of Bonsai photographs"/>
    <s v="A fine art photography book taking a new look at the art of bonsai."/>
    <n v="14000"/>
    <n v="20398"/>
    <x v="0"/>
    <x v="0"/>
    <s v="USD"/>
    <n v="1443826980"/>
    <n v="1441032457"/>
    <x v="0"/>
    <x v="147"/>
    <x v="0"/>
    <s v="photography/photobooks"/>
    <n v="145.70000000000002"/>
    <n v="91.882882882882882"/>
    <x v="8"/>
    <x v="20"/>
    <x v="1216"/>
    <d v="2015-10-02T17: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x v="275"/>
    <x v="0"/>
    <s v="photography/photobooks"/>
    <n v="102.60000000000001"/>
    <n v="148.57377049180329"/>
    <x v="8"/>
    <x v="20"/>
    <x v="1217"/>
    <d v="2016-07-14T13:25:40"/>
  </r>
  <r>
    <n v="1218"/>
    <s v="The Alaska Range"/>
    <s v="The Mountaineers Books and I, Carl Battreall, have teamed up to create the first photography book of the legendary Alaska Range."/>
    <n v="9000"/>
    <n v="15505"/>
    <x v="0"/>
    <x v="0"/>
    <s v="USD"/>
    <n v="1446346800"/>
    <n v="1443714800"/>
    <x v="0"/>
    <x v="30"/>
    <x v="0"/>
    <s v="photography/photobooks"/>
    <n v="172.27777777777777"/>
    <n v="174.2134831460674"/>
    <x v="8"/>
    <x v="20"/>
    <x v="1218"/>
    <d v="2015-10-31T21:00:00"/>
  </r>
  <r>
    <n v="1219"/>
    <s v="The Box"/>
    <s v="The Box is a fine art book of Ron Amato's innovative and seductive photography project."/>
    <n v="16350"/>
    <n v="26024"/>
    <x v="0"/>
    <x v="0"/>
    <s v="USD"/>
    <n v="1476961513"/>
    <n v="1474369513"/>
    <x v="0"/>
    <x v="35"/>
    <x v="0"/>
    <s v="photography/photobooks"/>
    <n v="159.16819571865443"/>
    <n v="102.86166007905139"/>
    <x v="8"/>
    <x v="20"/>
    <x v="1219"/>
    <d v="2016-10-20T05:05:13"/>
  </r>
  <r>
    <n v="1220"/>
    <s v="All The People"/>
    <s v="A beautiful photo art book of portraits and conversations with people that may expand your idea of gender."/>
    <n v="15000"/>
    <n v="15565"/>
    <x v="0"/>
    <x v="12"/>
    <s v="EUR"/>
    <n v="1440515112"/>
    <n v="1437923112"/>
    <x v="0"/>
    <x v="205"/>
    <x v="0"/>
    <s v="photography/photobooks"/>
    <n v="103.76666666666668"/>
    <n v="111.17857142857143"/>
    <x v="8"/>
    <x v="20"/>
    <x v="1220"/>
    <d v="2015-08-25T09: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x v="273"/>
    <x v="0"/>
    <s v="photography/photobooks"/>
    <n v="111.40954545454547"/>
    <n v="23.796213592233013"/>
    <x v="8"/>
    <x v="20"/>
    <x v="1221"/>
    <d v="2016-12-03T18:00:00"/>
  </r>
  <r>
    <n v="1222"/>
    <s v="Project Pilgrim"/>
    <s v="Project Pilgrim is my effort to work towards normalizing mental health."/>
    <n v="4000"/>
    <n v="11215"/>
    <x v="0"/>
    <x v="5"/>
    <s v="CAD"/>
    <n v="1459483200"/>
    <n v="1456852647"/>
    <x v="0"/>
    <x v="276"/>
    <x v="0"/>
    <s v="photography/photobooks"/>
    <n v="280.375"/>
    <n v="81.268115942028984"/>
    <x v="8"/>
    <x v="20"/>
    <x v="1222"/>
    <d v="2016-03-31T22:00:00"/>
  </r>
  <r>
    <n v="1223"/>
    <s v="YOSEMITE PEOPLE"/>
    <s v="A photography book focusing on the people rather than the nature at Yosemite National Park."/>
    <n v="19800"/>
    <n v="22197"/>
    <x v="0"/>
    <x v="0"/>
    <s v="USD"/>
    <n v="1478754909"/>
    <n v="1476159309"/>
    <x v="0"/>
    <x v="277"/>
    <x v="0"/>
    <s v="photography/photobooks"/>
    <n v="112.10606060606061"/>
    <n v="116.21465968586388"/>
    <x v="8"/>
    <x v="20"/>
    <x v="1223"/>
    <d v="2016-11-09T23:15:09"/>
  </r>
  <r>
    <n v="1224"/>
    <s v="&quot;I Dreamed Last Night&quot; Album (Canceled)"/>
    <s v="Modern Celtic influenced CD.  Help me finish what I started before the stroke."/>
    <n v="15000"/>
    <n v="1060"/>
    <x v="1"/>
    <x v="0"/>
    <s v="USD"/>
    <n v="1402060302"/>
    <n v="1396876302"/>
    <x v="0"/>
    <x v="59"/>
    <x v="1"/>
    <s v="music/world music"/>
    <n v="7.0666666666666673"/>
    <n v="58.888888888888886"/>
    <x v="4"/>
    <x v="21"/>
    <x v="1224"/>
    <d v="2014-06-06T07:11:42"/>
  </r>
  <r>
    <n v="1225"/>
    <s v="Cesar Chavez's First Music Album (Canceled)"/>
    <s v="My first music album is a collection of 9 songs honoring Mexico's prolific composer, Jose Alfredo Jimenez with my artistic vision."/>
    <n v="3000"/>
    <n v="132"/>
    <x v="1"/>
    <x v="0"/>
    <s v="USD"/>
    <n v="1382478278"/>
    <n v="1377294278"/>
    <x v="0"/>
    <x v="83"/>
    <x v="1"/>
    <s v="music/world music"/>
    <n v="4.3999999999999995"/>
    <n v="44"/>
    <x v="4"/>
    <x v="21"/>
    <x v="1225"/>
    <d v="2013-10-22T15:44:38"/>
  </r>
  <r>
    <n v="1226"/>
    <s v="Pavlo is Filming  a PBS Concert Special (Canceled)"/>
    <s v="Pavlo will be independently filming his second full length PBS Special and DVD in May with director George Veras"/>
    <n v="50000"/>
    <n v="1937"/>
    <x v="1"/>
    <x v="0"/>
    <s v="USD"/>
    <n v="1398042000"/>
    <n v="1395089981"/>
    <x v="0"/>
    <x v="244"/>
    <x v="1"/>
    <s v="music/world music"/>
    <n v="3.8739999999999997"/>
    <n v="48.424999999999997"/>
    <x v="4"/>
    <x v="21"/>
    <x v="1226"/>
    <d v="2014-04-20T19:00:00"/>
  </r>
  <r>
    <n v="1227"/>
    <s v="Beast of the Beats VIII Webster Hall, NY (Nov 6-9 2014)"/>
    <s v="After winning the iStandard Phoenix Producer Showcase (6/25/14)  I have been invited to Beast of the Beats VIII in New York Nov. 6-9"/>
    <n v="2000"/>
    <n v="0"/>
    <x v="1"/>
    <x v="0"/>
    <s v="USD"/>
    <n v="1407394800"/>
    <n v="1404770616"/>
    <x v="0"/>
    <x v="78"/>
    <x v="1"/>
    <s v="music/world music"/>
    <n v="0"/>
    <n v="0"/>
    <x v="4"/>
    <x v="21"/>
    <x v="1227"/>
    <d v="2014-08-07T01:00:00"/>
  </r>
  <r>
    <n v="1228"/>
    <s v="World artist Kat Maguire's debut CD entitled &quot;Gypsy&quot;"/>
    <s v="Kat is partnering with Kickstarter to raise the funds to complete her first solo World music CD &quot;Gypsy&quot;!"/>
    <n v="5000"/>
    <n v="1465"/>
    <x v="1"/>
    <x v="0"/>
    <s v="USD"/>
    <n v="1317231008"/>
    <n v="1312047008"/>
    <x v="0"/>
    <x v="54"/>
    <x v="1"/>
    <s v="music/world music"/>
    <n v="29.299999999999997"/>
    <n v="61.041666666666664"/>
    <x v="4"/>
    <x v="21"/>
    <x v="1228"/>
    <d v="2011-09-28T11:30:08"/>
  </r>
  <r>
    <n v="1229"/>
    <s v="Agni Varsha - opera by Vanraj Bhatia - world premiere"/>
    <s v="Bollywood composer Vanraj Bhatia, age 86, has written an opera based on a myth from the epic Mahabhatata. Presented in Queens May 11&amp;12"/>
    <n v="2750"/>
    <n v="25"/>
    <x v="1"/>
    <x v="0"/>
    <s v="USD"/>
    <n v="1334592000"/>
    <n v="1331982127"/>
    <x v="0"/>
    <x v="29"/>
    <x v="1"/>
    <s v="music/world music"/>
    <n v="0.90909090909090906"/>
    <n v="25"/>
    <x v="4"/>
    <x v="21"/>
    <x v="1229"/>
    <d v="2012-04-16T10:00:00"/>
  </r>
  <r>
    <n v="1230"/>
    <s v="A Tribute to DC Talk:  Live Concert &amp; DVD (Canceled)"/>
    <s v="It has been close to a decade since DC Talk began their &quot;Intermission&quot;.  It is time for A Live Concert Tribute &amp; DVD Movie!"/>
    <n v="500000"/>
    <n v="0"/>
    <x v="1"/>
    <x v="0"/>
    <s v="USD"/>
    <n v="1298589630"/>
    <n v="1295997630"/>
    <x v="0"/>
    <x v="78"/>
    <x v="1"/>
    <s v="music/world music"/>
    <n v="0"/>
    <n v="0"/>
    <x v="4"/>
    <x v="21"/>
    <x v="1230"/>
    <d v="2011-02-24T17:20:30"/>
  </r>
  <r>
    <n v="1231"/>
    <s v="Villapalooza - Little Village Music Festival (Canceled)"/>
    <s v="a non-profit, free, all-day, all-ages music &amp; arts festival dedicated to promoting non-violent spaces for community engagement"/>
    <n v="5000"/>
    <n v="0"/>
    <x v="1"/>
    <x v="0"/>
    <s v="USD"/>
    <n v="1440723600"/>
    <n v="1436394968"/>
    <x v="0"/>
    <x v="78"/>
    <x v="1"/>
    <s v="music/world music"/>
    <n v="0"/>
    <n v="0"/>
    <x v="4"/>
    <x v="21"/>
    <x v="1231"/>
    <d v="2015-08-27T19:00:00"/>
  </r>
  <r>
    <n v="1232"/>
    <s v="A very effective CD-Book for the Bilingual Pre-Kinder Class!"/>
    <s v="CD-Book w/ 26 original songs + illustrations + activities that WORK developing full literacy skills (language &amp; math) of preschoolers."/>
    <n v="5000"/>
    <n v="40"/>
    <x v="1"/>
    <x v="0"/>
    <s v="USD"/>
    <n v="1381090870"/>
    <n v="1377030070"/>
    <x v="0"/>
    <x v="29"/>
    <x v="1"/>
    <s v="music/world music"/>
    <n v="0.8"/>
    <n v="40"/>
    <x v="4"/>
    <x v="21"/>
    <x v="1232"/>
    <d v="2013-10-06T14:21:10"/>
  </r>
  <r>
    <n v="1233"/>
    <s v="Shakulute (Shakuhachi mouthpiece for Alto Flute) (Canceled)"/>
    <s v="A Shakulute mouthpiece will allow me to play my silver alto flute vertically  like my Japanese shakuhachis but with Western fingerings."/>
    <n v="1000"/>
    <n v="116"/>
    <x v="1"/>
    <x v="0"/>
    <s v="USD"/>
    <n v="1329864374"/>
    <n v="1328049974"/>
    <x v="0"/>
    <x v="79"/>
    <x v="1"/>
    <s v="music/world music"/>
    <n v="11.600000000000001"/>
    <n v="19.333333333333332"/>
    <x v="4"/>
    <x v="21"/>
    <x v="1233"/>
    <d v="2012-02-21T16:46:14"/>
  </r>
  <r>
    <n v="1234"/>
    <s v="Lionstar International Tour 2015 (Canceled)"/>
    <s v="We have been offered shows all over the world, to reach places and people with our music, for the experience of just doing it!"/>
    <n v="50000"/>
    <n v="0"/>
    <x v="1"/>
    <x v="1"/>
    <s v="GBP"/>
    <n v="1422903342"/>
    <n v="1420311342"/>
    <x v="0"/>
    <x v="78"/>
    <x v="1"/>
    <s v="music/world music"/>
    <n v="0"/>
    <n v="0"/>
    <x v="4"/>
    <x v="21"/>
    <x v="1234"/>
    <d v="2015-02-02T12:55:42"/>
  </r>
  <r>
    <n v="1235"/>
    <s v="Afternoon of Shakuhachi and Koto Music - CD Project"/>
    <s v="We plan to make studio recordings for a CD that highlights six new works composed for our Shakuhachi and Koto Music concert series."/>
    <n v="7534"/>
    <n v="210"/>
    <x v="1"/>
    <x v="0"/>
    <s v="USD"/>
    <n v="1387077299"/>
    <n v="1383621299"/>
    <x v="0"/>
    <x v="79"/>
    <x v="1"/>
    <s v="music/world music"/>
    <n v="2.7873639500929119"/>
    <n v="35"/>
    <x v="4"/>
    <x v="21"/>
    <x v="1235"/>
    <d v="2013-12-14T21:14:59"/>
  </r>
  <r>
    <n v="1236"/>
    <s v="&quot;Volando&quot; CD Release (Canceled)"/>
    <s v="Raising money to give the musicians their due."/>
    <n v="2500"/>
    <n v="0"/>
    <x v="1"/>
    <x v="0"/>
    <s v="USD"/>
    <n v="1343491200"/>
    <n v="1342801164"/>
    <x v="0"/>
    <x v="78"/>
    <x v="1"/>
    <s v="music/world music"/>
    <n v="0"/>
    <n v="0"/>
    <x v="4"/>
    <x v="21"/>
    <x v="1236"/>
    <d v="2012-07-28T10:00:00"/>
  </r>
  <r>
    <n v="1237"/>
    <s v="John Grover touches the world (Canceled)"/>
    <s v="We have the songs, concept, need to add songs and mix/package for shows in Hawaii, book dates outside of Maui and advance his message"/>
    <n v="25000"/>
    <n v="0"/>
    <x v="1"/>
    <x v="0"/>
    <s v="USD"/>
    <n v="1345790865"/>
    <n v="1344062865"/>
    <x v="0"/>
    <x v="78"/>
    <x v="1"/>
    <s v="music/world music"/>
    <n v="0"/>
    <n v="0"/>
    <x v="4"/>
    <x v="21"/>
    <x v="1237"/>
    <d v="2012-08-24T00:47:45"/>
  </r>
  <r>
    <n v="1238"/>
    <s v="Life Music-Healing through Song (Canceled)"/>
    <s v="The purpose of the album is to pull from many differenet genres but to express life circumstances to reach everyday people through song"/>
    <n v="1000"/>
    <n v="178"/>
    <x v="1"/>
    <x v="0"/>
    <s v="USD"/>
    <n v="1312641536"/>
    <n v="1310049536"/>
    <x v="0"/>
    <x v="83"/>
    <x v="1"/>
    <s v="music/world music"/>
    <n v="17.8"/>
    <n v="59.333333333333336"/>
    <x v="4"/>
    <x v="21"/>
    <x v="1238"/>
    <d v="2011-08-06T08:38:56"/>
  </r>
  <r>
    <n v="1239"/>
    <s v="Help Calmenco! finance new CD and Tour (Canceled)"/>
    <s v="Please consider helping us with our new CD and Riverdance Tour"/>
    <n v="2500"/>
    <n v="0"/>
    <x v="1"/>
    <x v="0"/>
    <s v="USD"/>
    <n v="1325804767"/>
    <n v="1323212767"/>
    <x v="0"/>
    <x v="78"/>
    <x v="1"/>
    <s v="music/world music"/>
    <n v="0"/>
    <n v="0"/>
    <x v="4"/>
    <x v="21"/>
    <x v="1239"/>
    <d v="2012-01-05T17:06:07"/>
  </r>
  <r>
    <n v="1240"/>
    <s v="Message of Peace, Love &amp; Unity (Canceled)"/>
    <s v="Sharing positive vibes of Peace, Love &amp; Unity with the World through conscious Reggae Music!"/>
    <n v="8000"/>
    <n v="241"/>
    <x v="1"/>
    <x v="0"/>
    <s v="USD"/>
    <n v="1373665860"/>
    <n v="1368579457"/>
    <x v="0"/>
    <x v="22"/>
    <x v="1"/>
    <s v="music/world music"/>
    <n v="3.0124999999999997"/>
    <n v="30.125"/>
    <x v="4"/>
    <x v="21"/>
    <x v="1240"/>
    <d v="2013-07-12T15:51:00"/>
  </r>
  <r>
    <n v="1241"/>
    <s v="Create The World's Music Shack for students! (education!)"/>
    <s v="We are non-profit founders creating a forest retreat for the inner city students to record\learn music in an inspirational sanctuary."/>
    <n v="5000"/>
    <n v="2537"/>
    <x v="1"/>
    <x v="0"/>
    <s v="USD"/>
    <n v="1414994340"/>
    <n v="1413057980"/>
    <x v="0"/>
    <x v="69"/>
    <x v="1"/>
    <s v="music/world music"/>
    <n v="50.739999999999995"/>
    <n v="74.617647058823536"/>
    <x v="4"/>
    <x v="21"/>
    <x v="1241"/>
    <d v="2014-11-02T23:59:00"/>
  </r>
  <r>
    <n v="1242"/>
    <s v="Add your voice to Cellphonia 9/11 (Canceled)"/>
    <s v="Cellphonia 9/11 (http://cellphonia.org/911/) is one of the performance pieces in the Music After marathon concert on 9.11.11"/>
    <n v="911"/>
    <n v="5"/>
    <x v="1"/>
    <x v="0"/>
    <s v="USD"/>
    <n v="1315747080"/>
    <n v="1314417502"/>
    <x v="0"/>
    <x v="29"/>
    <x v="1"/>
    <s v="music/world music"/>
    <n v="0.54884742041712409"/>
    <n v="5"/>
    <x v="4"/>
    <x v="21"/>
    <x v="1242"/>
    <d v="2011-09-11T07:18:00"/>
  </r>
  <r>
    <n v="1243"/>
    <s v="Letâ€™s Keep the San Jose Mexican Heritage Festival Alive!"/>
    <s v="California's premier Latino cultural festival - music, theatre, film, workshops, visual arts, cuisine and more!"/>
    <n v="12000"/>
    <n v="1691"/>
    <x v="1"/>
    <x v="0"/>
    <s v="USD"/>
    <n v="1310158800"/>
    <n v="1304888771"/>
    <x v="0"/>
    <x v="44"/>
    <x v="1"/>
    <s v="music/world music"/>
    <n v="14.091666666666667"/>
    <n v="44.5"/>
    <x v="4"/>
    <x v="21"/>
    <x v="1243"/>
    <d v="2011-07-08T15:00:00"/>
  </r>
  <r>
    <n v="1244"/>
    <s v="Theatrum Mundi releasing debut album &quot;Eyes of the Realm.&quot;"/>
    <s v="THEATRUM MUNDI releases DEBUT ALBUM! Pre-order &quot;The Eyes of the Realm&quot; and help make it happen!"/>
    <n v="2000"/>
    <n v="2076"/>
    <x v="0"/>
    <x v="0"/>
    <s v="USD"/>
    <n v="1366664400"/>
    <n v="1363981723"/>
    <x v="1"/>
    <x v="43"/>
    <x v="0"/>
    <s v="music/rock"/>
    <n v="103.8"/>
    <n v="46.133333333333333"/>
    <x v="4"/>
    <x v="11"/>
    <x v="1244"/>
    <d v="2013-04-22T15:00:00"/>
  </r>
  <r>
    <n v="1245"/>
    <s v="Help Smokey Folk Create Our First Album &amp; Music Video"/>
    <s v="Smokey Folk is a folk rock band with a vaudeville twist! We have 18 original songs and want to record an album. Help us out!"/>
    <n v="2000"/>
    <n v="2405"/>
    <x v="0"/>
    <x v="0"/>
    <s v="USD"/>
    <n v="1402755834"/>
    <n v="1400163834"/>
    <x v="1"/>
    <x v="57"/>
    <x v="0"/>
    <s v="music/rock"/>
    <n v="120.24999999999999"/>
    <n v="141.47058823529412"/>
    <x v="4"/>
    <x v="11"/>
    <x v="1245"/>
    <d v="2014-06-14T08:23:54"/>
  </r>
  <r>
    <n v="1246"/>
    <s v="Candy Warpop &quot;Smilef**ker&quot; Music Video"/>
    <s v="Candy Warpop, Las Vegas' female-fronted alt-punk rock monster, is raising money to fund the production of their first music video."/>
    <n v="2000"/>
    <n v="2340"/>
    <x v="0"/>
    <x v="0"/>
    <s v="USD"/>
    <n v="1323136949"/>
    <n v="1319245349"/>
    <x v="1"/>
    <x v="162"/>
    <x v="0"/>
    <s v="music/rock"/>
    <n v="117"/>
    <n v="75.483870967741936"/>
    <x v="4"/>
    <x v="11"/>
    <x v="1246"/>
    <d v="2011-12-05T20:02:29"/>
  </r>
  <r>
    <n v="1247"/>
    <s v="BRAIN DEAD to record debut EP with SLAYER producer!"/>
    <s v="BRAIN DEAD is going to record their debut EP and they need your help, Bozos!"/>
    <n v="3500"/>
    <n v="4275"/>
    <x v="0"/>
    <x v="0"/>
    <s v="USD"/>
    <n v="1367823655"/>
    <n v="1365231655"/>
    <x v="1"/>
    <x v="133"/>
    <x v="0"/>
    <s v="music/rock"/>
    <n v="122.14285714285715"/>
    <n v="85.5"/>
    <x v="4"/>
    <x v="11"/>
    <x v="1247"/>
    <d v="2013-05-06T01:00:55"/>
  </r>
  <r>
    <n v="1248"/>
    <s v="The Vandies // Full length album!"/>
    <s v="The Vandies make pop rock in glorious Portland, Oregon. Help us fund our first full length album!"/>
    <n v="2500"/>
    <n v="3791"/>
    <x v="0"/>
    <x v="0"/>
    <s v="USD"/>
    <n v="1402642740"/>
    <n v="1399563953"/>
    <x v="1"/>
    <x v="211"/>
    <x v="0"/>
    <s v="music/rock"/>
    <n v="151.63999999999999"/>
    <n v="64.254237288135599"/>
    <x v="4"/>
    <x v="11"/>
    <x v="1248"/>
    <d v="2014-06-13T00:59:00"/>
  </r>
  <r>
    <n v="1249"/>
    <s v="Matt Stansberry &amp; The Romance - Debut EP"/>
    <s v="&quot;Let's Brighten It Up&quot; will be a seven song EP of originals heavily inspired by music from the 50s and 60s"/>
    <n v="5000"/>
    <n v="5222"/>
    <x v="0"/>
    <x v="0"/>
    <s v="USD"/>
    <n v="1341683211"/>
    <n v="1339091211"/>
    <x v="1"/>
    <x v="75"/>
    <x v="0"/>
    <s v="music/rock"/>
    <n v="104.44"/>
    <n v="64.46913580246914"/>
    <x v="4"/>
    <x v="11"/>
    <x v="1249"/>
    <d v="2012-07-07T11:46:51"/>
  </r>
  <r>
    <n v="1250"/>
    <s v="Willy Porter - Human Kindness"/>
    <s v="My new disc Human Kindness is some of the strongest &amp; most ambitious music Iâ€™ve made. Join me in giving it a solid push into the world."/>
    <n v="30000"/>
    <n v="60046"/>
    <x v="0"/>
    <x v="0"/>
    <s v="USD"/>
    <n v="1410017131"/>
    <n v="1406129131"/>
    <x v="1"/>
    <x v="278"/>
    <x v="0"/>
    <s v="music/rock"/>
    <n v="200.15333333333331"/>
    <n v="118.2007874015748"/>
    <x v="4"/>
    <x v="11"/>
    <x v="1250"/>
    <d v="2014-09-06T09:25:31"/>
  </r>
  <r>
    <n v="1251"/>
    <s v="Jack Oblivian Harlan t Bobo Limes european tour"/>
    <s v="A tour of europe with 3 memphis artist, Jack Oblivian, Harlan T Bobo and Shawn Cripps."/>
    <n v="6000"/>
    <n v="6108"/>
    <x v="0"/>
    <x v="0"/>
    <s v="USD"/>
    <n v="1316979167"/>
    <n v="1311795167"/>
    <x v="1"/>
    <x v="142"/>
    <x v="0"/>
    <s v="music/rock"/>
    <n v="101.8"/>
    <n v="82.540540540540547"/>
    <x v="4"/>
    <x v="11"/>
    <x v="1251"/>
    <d v="2011-09-25T13: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x v="261"/>
    <x v="0"/>
    <s v="music/rock"/>
    <n v="137.65714285714284"/>
    <n v="34.170212765957444"/>
    <x v="4"/>
    <x v="11"/>
    <x v="1252"/>
    <d v="2013-10-24T17:42:49"/>
  </r>
  <r>
    <n v="1253"/>
    <s v="Suburban Legends: New Album"/>
    <s v="Suburban Legends are working on the most important album EVER, but they are in need of your help and about 10 bucks... probably more!"/>
    <n v="10"/>
    <n v="30383.32"/>
    <x v="0"/>
    <x v="0"/>
    <s v="USD"/>
    <n v="1409770107"/>
    <n v="1407178107"/>
    <x v="1"/>
    <x v="279"/>
    <x v="0"/>
    <s v="music/rock"/>
    <n v="303833.2"/>
    <n v="42.73322081575246"/>
    <x v="4"/>
    <x v="11"/>
    <x v="1253"/>
    <d v="2014-09-03T12:48:27"/>
  </r>
  <r>
    <n v="1254"/>
    <s v="Album4"/>
    <s v="Fresh off the heels of, &quot;Let the Waves Come in Threes,&quot; (#6 National Folk Chart) we're making a new record. Huge thanks for your help!"/>
    <n v="6700"/>
    <n v="13323"/>
    <x v="0"/>
    <x v="0"/>
    <s v="USD"/>
    <n v="1293857940"/>
    <n v="1288968886"/>
    <x v="1"/>
    <x v="261"/>
    <x v="0"/>
    <s v="music/rock"/>
    <n v="198.85074626865671"/>
    <n v="94.489361702127653"/>
    <x v="4"/>
    <x v="11"/>
    <x v="1254"/>
    <d v="2010-12-31T22:59:00"/>
  </r>
  <r>
    <n v="1255"/>
    <s v="The Space Bards Present Their First Album, &quot;Neon Milk&quot;!"/>
    <s v="Let the Space Bards abduct you on a quirky musical journey about two aliens struggling to fit in on planet Earth."/>
    <n v="3000"/>
    <n v="6071"/>
    <x v="0"/>
    <x v="0"/>
    <s v="USD"/>
    <n v="1385932652"/>
    <n v="1383337052"/>
    <x v="1"/>
    <x v="280"/>
    <x v="0"/>
    <s v="music/rock"/>
    <n v="202.36666666666667"/>
    <n v="55.697247706422019"/>
    <x v="4"/>
    <x v="11"/>
    <x v="1255"/>
    <d v="2013-12-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x v="281"/>
    <x v="0"/>
    <s v="music/rock"/>
    <n v="117.96376666666666"/>
    <n v="98.030831024930734"/>
    <x v="4"/>
    <x v="11"/>
    <x v="1256"/>
    <d v="2012-02-12T16:03:51"/>
  </r>
  <r>
    <n v="1257"/>
    <s v="Three Lobed Recordings 10th ann 4xLP set (Sonic Youth, SCG+)"/>
    <s v="Three Lobed, a boutique psychedelic label focused on small run releases, is celebrating its 10th anniversary with a lush 4xLP set."/>
    <n v="5500"/>
    <n v="16210"/>
    <x v="0"/>
    <x v="0"/>
    <s v="USD"/>
    <n v="1301792590"/>
    <n v="1297562590"/>
    <x v="1"/>
    <x v="282"/>
    <x v="0"/>
    <s v="music/rock"/>
    <n v="294.72727272727275"/>
    <n v="92.102272727272734"/>
    <x v="4"/>
    <x v="11"/>
    <x v="1257"/>
    <d v="2011-04-02T19:03:10"/>
  </r>
  <r>
    <n v="1258"/>
    <s v="Mustard Plug New Record!"/>
    <s v="Mustard Plug needs help funding their new record.  Please help the Grand Rapids, MI band put out their 7th record!"/>
    <n v="12000"/>
    <n v="25577.56"/>
    <x v="0"/>
    <x v="0"/>
    <s v="USD"/>
    <n v="1377960012"/>
    <n v="1375368012"/>
    <x v="1"/>
    <x v="283"/>
    <x v="0"/>
    <s v="music/rock"/>
    <n v="213.14633333333336"/>
    <n v="38.175462686567165"/>
    <x v="4"/>
    <x v="11"/>
    <x v="1258"/>
    <d v="2013-08-31T08:40:12"/>
  </r>
  <r>
    <n v="1259"/>
    <s v="Help Falling From One complete their CD!!!"/>
    <s v="Falling From One is currently in the studio recording their first CD and they need your help!"/>
    <n v="2500"/>
    <n v="2606"/>
    <x v="0"/>
    <x v="0"/>
    <s v="USD"/>
    <n v="1402286340"/>
    <n v="1399504664"/>
    <x v="1"/>
    <x v="93"/>
    <x v="0"/>
    <s v="music/rock"/>
    <n v="104.24"/>
    <n v="27.145833333333332"/>
    <x v="4"/>
    <x v="11"/>
    <x v="1259"/>
    <d v="2014-06-08T21: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x v="142"/>
    <x v="0"/>
    <s v="music/rock"/>
    <n v="113.66666666666667"/>
    <n v="50.689189189189186"/>
    <x v="4"/>
    <x v="11"/>
    <x v="1260"/>
    <d v="2014-02-26T14:13:40"/>
  </r>
  <r>
    <n v="1261"/>
    <s v="The Puget EP's Vinyl Release"/>
    <s v="We just recorded a stellar EP and we're trying to put it out on vinyl.  Can you help these punx out?"/>
    <n v="2000"/>
    <n v="2025"/>
    <x v="0"/>
    <x v="0"/>
    <s v="USD"/>
    <n v="1390983227"/>
    <n v="1388391227"/>
    <x v="1"/>
    <x v="47"/>
    <x v="0"/>
    <s v="music/rock"/>
    <n v="101.25"/>
    <n v="38.942307692307693"/>
    <x v="4"/>
    <x v="11"/>
    <x v="1261"/>
    <d v="2014-01-29T02:13:47"/>
  </r>
  <r>
    <n v="1262"/>
    <s v="WPG Drummer Boy's band &quot;Bold as Lions&quot; Releases debut album!"/>
    <s v="A soon to be husband and wife bringing hope to the music industry._x000a_You will fall in love with their sound and story."/>
    <n v="6500"/>
    <n v="8152"/>
    <x v="0"/>
    <x v="5"/>
    <s v="CAD"/>
    <n v="1392574692"/>
    <n v="1389982692"/>
    <x v="1"/>
    <x v="217"/>
    <x v="0"/>
    <s v="music/rock"/>
    <n v="125.41538461538462"/>
    <n v="77.638095238095232"/>
    <x v="4"/>
    <x v="11"/>
    <x v="1262"/>
    <d v="2014-02-16T12:18:12"/>
  </r>
  <r>
    <n v="1263"/>
    <s v="New Tropic Bombs EP ~ &quot;Return to Bomber Bay&quot;"/>
    <s v="A fresh batch of chaos from Toledo, Ohio's reggae-rockers, Tropic Bombs!"/>
    <n v="1500"/>
    <n v="1785"/>
    <x v="0"/>
    <x v="0"/>
    <s v="USD"/>
    <n v="1396054800"/>
    <n v="1393034470"/>
    <x v="1"/>
    <x v="14"/>
    <x v="0"/>
    <s v="music/rock"/>
    <n v="119"/>
    <n v="43.536585365853661"/>
    <x v="4"/>
    <x v="11"/>
    <x v="1263"/>
    <d v="2014-03-28T19:00:00"/>
  </r>
  <r>
    <n v="1264"/>
    <s v="Bear. is recording their first ep!"/>
    <s v="We are a four piece from Golden, CO, and have our hearts on getting into the studio this fall to get music from our heads to your ears."/>
    <n v="650"/>
    <n v="1082"/>
    <x v="0"/>
    <x v="0"/>
    <s v="USD"/>
    <n v="1383062083"/>
    <n v="1380556483"/>
    <x v="1"/>
    <x v="69"/>
    <x v="0"/>
    <s v="music/rock"/>
    <n v="166.46153846153845"/>
    <n v="31.823529411764707"/>
    <x v="4"/>
    <x v="11"/>
    <x v="1264"/>
    <d v="2013-10-29T09:54:43"/>
  </r>
  <r>
    <n v="1265"/>
    <s v="The Five One [NEW ALBUM] RED BLUE GREEN GOLD"/>
    <s v="Our [NEW ALBUM]  is 95% complete, what we need now is the funds to be able to tour and promote it nationwide. Better Than The Beatles Not Quite Disney"/>
    <n v="3500"/>
    <n v="4170.17"/>
    <x v="0"/>
    <x v="0"/>
    <s v="USD"/>
    <n v="1291131815"/>
    <n v="1287071015"/>
    <x v="1"/>
    <x v="36"/>
    <x v="0"/>
    <s v="music/rock"/>
    <n v="119.14771428571429"/>
    <n v="63.184393939393942"/>
    <x v="4"/>
    <x v="11"/>
    <x v="1265"/>
    <d v="2010-11-30T09:43:35"/>
  </r>
  <r>
    <n v="1266"/>
    <s v="Sensory Station's First EP"/>
    <s v="We are looking to record our first EP produced by Aaron Harris (ISIS/Palms) at Studio West."/>
    <n v="9500"/>
    <n v="9545"/>
    <x v="0"/>
    <x v="0"/>
    <s v="USD"/>
    <n v="1389474145"/>
    <n v="1386882145"/>
    <x v="1"/>
    <x v="133"/>
    <x v="0"/>
    <s v="music/rock"/>
    <n v="100.47368421052632"/>
    <n v="190.9"/>
    <x v="4"/>
    <x v="11"/>
    <x v="1266"/>
    <d v="2014-01-11T15:02:25"/>
  </r>
  <r>
    <n v="1267"/>
    <s v="Fountains of Wayne guitarist Jody Porter - New solo LP"/>
    <s v="A Rock 'n Roll album with plenty of indie guitar swagger. Fresh tunes that are a continuation of my early '90s shoegaze daze."/>
    <n v="22000"/>
    <n v="22396"/>
    <x v="0"/>
    <x v="0"/>
    <s v="USD"/>
    <n v="1374674558"/>
    <n v="1372082558"/>
    <x v="1"/>
    <x v="180"/>
    <x v="0"/>
    <s v="music/rock"/>
    <n v="101.8"/>
    <n v="140.85534591194968"/>
    <x v="4"/>
    <x v="11"/>
    <x v="1267"/>
    <d v="2013-07-24T08:02:38"/>
  </r>
  <r>
    <n v="1268"/>
    <s v="Full Devil Jacket 2nd Album Release"/>
    <s v="Full Devil Jacket Is releasing their first record in over 12 yrs and we want you to be a part of it!"/>
    <n v="12000"/>
    <n v="14000"/>
    <x v="0"/>
    <x v="0"/>
    <s v="USD"/>
    <n v="1379708247"/>
    <n v="1377116247"/>
    <x v="1"/>
    <x v="0"/>
    <x v="0"/>
    <s v="music/rock"/>
    <n v="116.66666666666667"/>
    <n v="76.92307692307692"/>
    <x v="4"/>
    <x v="11"/>
    <x v="1268"/>
    <d v="2013-09-20T14: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x v="190"/>
    <x v="0"/>
    <s v="music/rock"/>
    <n v="108.64893617021276"/>
    <n v="99.15533980582525"/>
    <x v="4"/>
    <x v="11"/>
    <x v="1269"/>
    <d v="2016-04-15T18:00:00"/>
  </r>
  <r>
    <n v="1270"/>
    <s v="Resolution15 records their next album, Svaha"/>
    <s v="We make awake metal using violins in place of guitars and want to record a full length album."/>
    <n v="10000"/>
    <n v="11472"/>
    <x v="0"/>
    <x v="0"/>
    <s v="USD"/>
    <n v="1332704042"/>
    <n v="1327523642"/>
    <x v="1"/>
    <x v="39"/>
    <x v="0"/>
    <s v="music/rock"/>
    <n v="114.72"/>
    <n v="67.881656804733723"/>
    <x v="4"/>
    <x v="11"/>
    <x v="1270"/>
    <d v="2012-03-25T13:34:02"/>
  </r>
  <r>
    <n v="1271"/>
    <s v="Flav Martin's 30-Year Overnight Success Project"/>
    <s v="Flav Martin's 30-year overnight success project pretty much says it all. Dedicated to parenting, she's off to school, back to La musica"/>
    <n v="7500"/>
    <n v="7635"/>
    <x v="0"/>
    <x v="0"/>
    <s v="USD"/>
    <n v="1384363459"/>
    <n v="1381767859"/>
    <x v="1"/>
    <x v="162"/>
    <x v="0"/>
    <s v="music/rock"/>
    <n v="101.8"/>
    <n v="246.29032258064515"/>
    <x v="4"/>
    <x v="11"/>
    <x v="1271"/>
    <d v="2013-11-13T11:24:19"/>
  </r>
  <r>
    <n v="1272"/>
    <s v="N&amp;V MAKE AN ALBUM"/>
    <s v="We're going back into the studio this spring to record a new album.  You've heard some of the new material at recent shows.  Be a part of the process!"/>
    <n v="5000"/>
    <n v="5300"/>
    <x v="0"/>
    <x v="0"/>
    <s v="USD"/>
    <n v="1276574400"/>
    <n v="1270576379"/>
    <x v="1"/>
    <x v="33"/>
    <x v="0"/>
    <s v="music/rock"/>
    <n v="106"/>
    <n v="189.28571428571428"/>
    <x v="4"/>
    <x v="11"/>
    <x v="1272"/>
    <d v="2010-06-14T22:00:00"/>
  </r>
  <r>
    <n v="1273"/>
    <s v="Run Coyote &quot;Youth Haunts&quot; - Vinyl LP and CD"/>
    <s v="Run Coyote is raising funds to produce their debut album - &quot;Youth Haunts&quot; - on vinyl LP and CD"/>
    <n v="4000"/>
    <n v="4140"/>
    <x v="0"/>
    <x v="5"/>
    <s v="CAD"/>
    <n v="1409506291"/>
    <n v="1406914291"/>
    <x v="1"/>
    <x v="241"/>
    <x v="0"/>
    <s v="music/rock"/>
    <n v="103.49999999999999"/>
    <n v="76.666666666666671"/>
    <x v="4"/>
    <x v="11"/>
    <x v="1273"/>
    <d v="2014-08-31T11:31:31"/>
  </r>
  <r>
    <n v="1274"/>
    <s v="Assembly of Dust - &quot;Sun Shot&quot;"/>
    <s v="Sun Shot is the working title of Assembly of Dust's new studio release.  It features 9 brand new songs and 4 never recorded"/>
    <n v="25000"/>
    <n v="38743.839999999997"/>
    <x v="0"/>
    <x v="0"/>
    <s v="USD"/>
    <n v="1346344425"/>
    <n v="1343320425"/>
    <x v="1"/>
    <x v="284"/>
    <x v="0"/>
    <s v="music/rock"/>
    <n v="154.97535999999999"/>
    <n v="82.963254817987149"/>
    <x v="4"/>
    <x v="11"/>
    <x v="1274"/>
    <d v="2012-08-30T10:33:45"/>
  </r>
  <r>
    <n v="1275"/>
    <s v="BLOODGOOD's 1st Studio Album in 22 Years!"/>
    <s v="ONLY A FEW HOURS LEFT TO GET YOUR ADVANCE COPY OF &quot;DANGEROUSLY CLOSE&quot; and to check out our other cool rewards!"/>
    <n v="15000"/>
    <n v="24321.1"/>
    <x v="0"/>
    <x v="0"/>
    <s v="USD"/>
    <n v="1375908587"/>
    <n v="1372884587"/>
    <x v="1"/>
    <x v="285"/>
    <x v="0"/>
    <s v="music/rock"/>
    <n v="162.14066666666668"/>
    <n v="62.522107969151669"/>
    <x v="4"/>
    <x v="11"/>
    <x v="1275"/>
    <d v="2013-08-07T14:49:47"/>
  </r>
  <r>
    <n v="1276"/>
    <s v="MR. DREAM GOES TO JAIL"/>
    <s v="Sponsor this Brooklyn punk band's debut seven-inch, MR. DREAM GOES TO JAIL."/>
    <n v="3000"/>
    <n v="3132.63"/>
    <x v="0"/>
    <x v="0"/>
    <s v="USD"/>
    <n v="1251777600"/>
    <n v="1247504047"/>
    <x v="1"/>
    <x v="32"/>
    <x v="0"/>
    <s v="music/rock"/>
    <n v="104.42100000000001"/>
    <n v="46.06808823529412"/>
    <x v="4"/>
    <x v="11"/>
    <x v="1276"/>
    <d v="2009-08-31T22:00:00"/>
  </r>
  <r>
    <n v="1277"/>
    <s v="HELP NATE HENRY MAKE AN ALBUM"/>
    <s v="My name is Nate Henry. I sang in a band called Sherwood for almost 10 years. Now I'm hoping to make another album of brand new music."/>
    <n v="15000"/>
    <n v="15918.65"/>
    <x v="0"/>
    <x v="0"/>
    <s v="USD"/>
    <n v="1346765347"/>
    <n v="1343741347"/>
    <x v="1"/>
    <x v="286"/>
    <x v="0"/>
    <s v="music/rock"/>
    <n v="106.12433333333333"/>
    <n v="38.543946731234868"/>
    <x v="4"/>
    <x v="11"/>
    <x v="1277"/>
    <d v="2012-09-04T07:29:07"/>
  </r>
  <r>
    <n v="1278"/>
    <s v="Jay Gonzalez presents &quot;The Bitter Suite&quot;"/>
    <s v="The Bitter Suite is a 5 song rock medley to be released as a limited edition 180 gram vinyl record with custom etching on the B side."/>
    <n v="6500"/>
    <n v="10071"/>
    <x v="0"/>
    <x v="0"/>
    <s v="USD"/>
    <n v="1403661600"/>
    <n v="1401196766"/>
    <x v="1"/>
    <x v="245"/>
    <x v="0"/>
    <s v="music/rock"/>
    <n v="154.93846153846152"/>
    <n v="53.005263157894738"/>
    <x v="4"/>
    <x v="11"/>
    <x v="1278"/>
    <d v="2014-06-24T20:00:00"/>
  </r>
  <r>
    <n v="1279"/>
    <s v="Making the Next Traveling Suitcase Album"/>
    <s v="The Traveling Suitcase is a 3-piece rock outfit from Oshkosh, WI. We have released 2 albums since 2010 and we are ready to record!"/>
    <n v="12516"/>
    <n v="13864.17"/>
    <x v="0"/>
    <x v="0"/>
    <s v="USD"/>
    <n v="1395624170"/>
    <n v="1392171770"/>
    <x v="1"/>
    <x v="143"/>
    <x v="0"/>
    <s v="music/rock"/>
    <n v="110.77157238734421"/>
    <n v="73.355396825396824"/>
    <x v="4"/>
    <x v="11"/>
    <x v="1279"/>
    <d v="2014-03-23T19:22:50"/>
  </r>
  <r>
    <n v="1280"/>
    <s v="Nothing More's New Album"/>
    <s v="Nothing More is recording their forthcoming record and needs to join forces with you to make this album HUGE! "/>
    <n v="15000"/>
    <n v="16636.78"/>
    <x v="0"/>
    <x v="0"/>
    <s v="USD"/>
    <n v="1299003054"/>
    <n v="1291227054"/>
    <x v="1"/>
    <x v="208"/>
    <x v="0"/>
    <s v="music/rock"/>
    <n v="110.91186666666665"/>
    <n v="127.97523076923076"/>
    <x v="4"/>
    <x v="11"/>
    <x v="1280"/>
    <d v="2011-03-01T12:10:54"/>
  </r>
  <r>
    <n v="1281"/>
    <s v="&quot;Laser Beretta&quot;"/>
    <s v="Cure for the Common pulls the trigger on their 2nd full-length LP, &quot;Laser Beretta,&quot; printed on high-quality 15 gram polycarbonate CDs"/>
    <n v="7000"/>
    <n v="7750"/>
    <x v="0"/>
    <x v="0"/>
    <s v="USD"/>
    <n v="1375033836"/>
    <n v="1373305836"/>
    <x v="1"/>
    <x v="142"/>
    <x v="0"/>
    <s v="music/rock"/>
    <n v="110.71428571428572"/>
    <n v="104.72972972972973"/>
    <x v="4"/>
    <x v="11"/>
    <x v="1281"/>
    <d v="2013-07-28T11:50:36"/>
  </r>
  <r>
    <n v="1282"/>
    <s v="Natalie York presents: &quot;PROMISES&quot;"/>
    <s v="Natalie York is releasing her new album, &quot;PROMISES.&quot; Get involved by pre-ordering your copy of the record and other goodies here!"/>
    <n v="15000"/>
    <n v="18542"/>
    <x v="0"/>
    <x v="0"/>
    <s v="USD"/>
    <n v="1386565140"/>
    <n v="1383909855"/>
    <x v="1"/>
    <x v="220"/>
    <x v="0"/>
    <s v="music/rock"/>
    <n v="123.61333333333333"/>
    <n v="67.671532846715323"/>
    <x v="4"/>
    <x v="11"/>
    <x v="1282"/>
    <d v="2013-12-08T22:59:00"/>
  </r>
  <r>
    <n v="1283"/>
    <s v="Sketching In Stereo 3rd Album!"/>
    <s v="Our 3rd album is halfway complete, but we need your help to record, mix and master the final product!"/>
    <n v="1000"/>
    <n v="2110.5"/>
    <x v="0"/>
    <x v="0"/>
    <s v="USD"/>
    <n v="1362974400"/>
    <n v="1360948389"/>
    <x v="1"/>
    <x v="19"/>
    <x v="0"/>
    <s v="music/rock"/>
    <n v="211.05"/>
    <n v="95.931818181818187"/>
    <x v="4"/>
    <x v="11"/>
    <x v="1283"/>
    <d v="2013-03-10T22:00:00"/>
  </r>
  <r>
    <n v="1284"/>
    <s v="Free Jujube Brown NYC Performance"/>
    <s v="â€œFree Jujube Brownâ€ by Psalmayene 24 is coming home to NYC and we need YOUR support of this moving and inspiring piece"/>
    <n v="2000"/>
    <n v="2020"/>
    <x v="0"/>
    <x v="0"/>
    <s v="USD"/>
    <n v="1483203540"/>
    <n v="1481175482"/>
    <x v="0"/>
    <x v="162"/>
    <x v="0"/>
    <s v="theater/plays"/>
    <n v="101"/>
    <n v="65.161290322580641"/>
    <x v="1"/>
    <x v="6"/>
    <x v="1284"/>
    <d v="2016-12-31T10:59:00"/>
  </r>
  <r>
    <n v="1285"/>
    <s v="We just keep going"/>
    <s v="The world premiere of hysterically funny and heartbreaking story about family, unconditional love and facing the unfaceable"/>
    <n v="2000"/>
    <n v="2033"/>
    <x v="0"/>
    <x v="1"/>
    <s v="GBP"/>
    <n v="1434808775"/>
    <n v="1433512775"/>
    <x v="0"/>
    <x v="287"/>
    <x v="0"/>
    <s v="theater/plays"/>
    <n v="101.64999999999999"/>
    <n v="32.269841269841272"/>
    <x v="1"/>
    <x v="6"/>
    <x v="1285"/>
    <d v="2015-06-20T07:59:35"/>
  </r>
  <r>
    <n v="1286"/>
    <s v="The Diary of a Nobody"/>
    <s v="A touring production of FRED's modern adaptation of the classic Victorian comic novel, reaching out to new audiences."/>
    <n v="1500"/>
    <n v="1625"/>
    <x v="0"/>
    <x v="1"/>
    <s v="GBP"/>
    <n v="1424181600"/>
    <n v="1423041227"/>
    <x v="0"/>
    <x v="9"/>
    <x v="0"/>
    <s v="theater/plays"/>
    <n v="108.33333333333333"/>
    <n v="81.25"/>
    <x v="1"/>
    <x v="6"/>
    <x v="1286"/>
    <d v="2015-02-17T08:00:00"/>
  </r>
  <r>
    <n v="1287"/>
    <s v="Sweeney Todd: The Panto at the Edinburgh Fringe!"/>
    <s v="PantoSoc are taking Sweeney Todd to the Fringe!_x000a__x000a_We will be performing in Edinburgh for two weeks, and we need your help to get there!"/>
    <n v="250"/>
    <n v="605"/>
    <x v="0"/>
    <x v="1"/>
    <s v="GBP"/>
    <n v="1434120856"/>
    <n v="1428936856"/>
    <x v="0"/>
    <x v="20"/>
    <x v="0"/>
    <s v="theater/plays"/>
    <n v="242"/>
    <n v="24.2"/>
    <x v="1"/>
    <x v="6"/>
    <x v="1287"/>
    <d v="2015-06-12T08: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x v="42"/>
    <x v="0"/>
    <s v="theater/plays"/>
    <n v="100.44999999999999"/>
    <n v="65.868852459016395"/>
    <x v="1"/>
    <x v="6"/>
    <x v="1288"/>
    <d v="2016-08-09T22:00:00"/>
  </r>
  <r>
    <n v="1289"/>
    <s v="No Brains for Dinner"/>
    <s v="A chilling original Edwardian Comedy of errors and foolishness made for the Patrick Henry College stage."/>
    <n v="1500"/>
    <n v="1876"/>
    <x v="0"/>
    <x v="0"/>
    <s v="USD"/>
    <n v="1483499645"/>
    <n v="1480907645"/>
    <x v="0"/>
    <x v="47"/>
    <x v="0"/>
    <s v="theater/plays"/>
    <n v="125.06666666666666"/>
    <n v="36.07692307692308"/>
    <x v="1"/>
    <x v="6"/>
    <x v="1289"/>
    <d v="2017-01-03T21:14:05"/>
  </r>
  <r>
    <n v="1290"/>
    <s v="I Died... I Came Back, ... Whatever"/>
    <s v="Sometimes your Heart has to STOP for your Life to START."/>
    <n v="3500"/>
    <n v="3800"/>
    <x v="0"/>
    <x v="0"/>
    <s v="USD"/>
    <n v="1429772340"/>
    <n v="1427121931"/>
    <x v="0"/>
    <x v="48"/>
    <x v="0"/>
    <s v="theater/plays"/>
    <n v="108.57142857142857"/>
    <n v="44.186046511627907"/>
    <x v="1"/>
    <x v="6"/>
    <x v="1290"/>
    <d v="2015-04-23T00:59:00"/>
  </r>
  <r>
    <n v="1291"/>
    <s v="Enso Theatre Ensemble's &quot;Pride &amp; Prejudice&quot;"/>
    <s v="Perception. Impulse. Love. The Enso Theatre Ensemble presents Jane Austen's &quot;Pride &amp; Prejudice&quot; like you've never seen it before."/>
    <n v="3000"/>
    <n v="4371"/>
    <x v="0"/>
    <x v="0"/>
    <s v="USD"/>
    <n v="1428390000"/>
    <n v="1425224391"/>
    <x v="0"/>
    <x v="288"/>
    <x v="0"/>
    <s v="theater/plays"/>
    <n v="145.70000000000002"/>
    <n v="104.07142857142857"/>
    <x v="1"/>
    <x v="6"/>
    <x v="1291"/>
    <d v="2015-04-07T01:00:00"/>
  </r>
  <r>
    <n v="1292"/>
    <s v="Season Scandinavia"/>
    <s v="Empty Deck presents the most exciting unknown contemporary Scandinavian plays in co-production with The Other Room Theatre, Cardiff."/>
    <n v="1700"/>
    <n v="1870"/>
    <x v="0"/>
    <x v="1"/>
    <s v="GBP"/>
    <n v="1444172340"/>
    <n v="1441822828"/>
    <x v="0"/>
    <x v="47"/>
    <x v="0"/>
    <s v="theater/plays"/>
    <n v="110.00000000000001"/>
    <n v="35.96153846153846"/>
    <x v="1"/>
    <x v="6"/>
    <x v="1292"/>
    <d v="2015-10-06T16:59:00"/>
  </r>
  <r>
    <n v="1293"/>
    <s v="WORSE THAN TIGERS"/>
    <s v="Invest in the world premiere of WORSE THAN TIGERS at ACT, and in the future of Seattle's newest, female-led theatre company: RED STAGE."/>
    <n v="15000"/>
    <n v="15335"/>
    <x v="0"/>
    <x v="0"/>
    <s v="USD"/>
    <n v="1447523371"/>
    <n v="1444927771"/>
    <x v="0"/>
    <x v="148"/>
    <x v="0"/>
    <s v="theater/plays"/>
    <n v="102.23333333333333"/>
    <n v="127.79166666666667"/>
    <x v="1"/>
    <x v="6"/>
    <x v="1293"/>
    <d v="2015-11-14T11:49:31"/>
  </r>
  <r>
    <n v="1294"/>
    <s v="HELMER'S LOO"/>
    <s v="We have an award-winning Danish play, now we just need a bathroom set to perform it in. Spend a penny to help us build the set!"/>
    <n v="500"/>
    <n v="610"/>
    <x v="0"/>
    <x v="1"/>
    <s v="GBP"/>
    <n v="1445252400"/>
    <n v="1443696797"/>
    <x v="0"/>
    <x v="19"/>
    <x v="0"/>
    <s v="theater/plays"/>
    <n v="122"/>
    <n v="27.727272727272727"/>
    <x v="1"/>
    <x v="6"/>
    <x v="1294"/>
    <d v="2015-10-19T05:00:00"/>
  </r>
  <r>
    <n v="1295"/>
    <s v="Misfits of London: The Gin Chronicles"/>
    <s v="We had everything sorted for the Fringe, but now our accommodation and Edinburgh angel have fallen through. We're needing vital help."/>
    <n v="2500"/>
    <n v="2549"/>
    <x v="0"/>
    <x v="1"/>
    <s v="GBP"/>
    <n v="1438189200"/>
    <n v="1435585497"/>
    <x v="0"/>
    <x v="31"/>
    <x v="0"/>
    <s v="theater/plays"/>
    <n v="101.96000000000001"/>
    <n v="39.828125"/>
    <x v="1"/>
    <x v="6"/>
    <x v="1295"/>
    <d v="2015-07-29T11:00:00"/>
  </r>
  <r>
    <n v="1296"/>
    <s v="Quirky Bird Theatre's Young Actors on Tour"/>
    <s v="Creating outstanding performance experiences with young actors from all economic backgrounds. Making great theatre accessible to all!"/>
    <n v="850"/>
    <n v="1200"/>
    <x v="0"/>
    <x v="1"/>
    <s v="GBP"/>
    <n v="1457914373"/>
    <n v="1456189973"/>
    <x v="0"/>
    <x v="23"/>
    <x v="0"/>
    <s v="theater/plays"/>
    <n v="141.1764705882353"/>
    <n v="52.173913043478258"/>
    <x v="1"/>
    <x v="6"/>
    <x v="1296"/>
    <d v="2016-03-13T18:12:53"/>
  </r>
  <r>
    <n v="1297"/>
    <s v="The One Man Traveling Tennessee Williams Festival"/>
    <s v="We will bring you the world of Tennessee Williams right to the front door of your home, school, church, theatre and community."/>
    <n v="20000"/>
    <n v="21905"/>
    <x v="0"/>
    <x v="0"/>
    <s v="USD"/>
    <n v="1462125358"/>
    <n v="1459533358"/>
    <x v="0"/>
    <x v="146"/>
    <x v="0"/>
    <s v="theater/plays"/>
    <n v="109.52500000000001"/>
    <n v="92.037815126050418"/>
    <x v="1"/>
    <x v="6"/>
    <x v="1297"/>
    <d v="2016-05-01T11:55:58"/>
  </r>
  <r>
    <n v="1298"/>
    <s v="Dinosaur Dreams"/>
    <s v="A play that raises awareness for mental health and explores the psychological effects childhood abuse can have on an adult."/>
    <n v="2000"/>
    <n v="2093"/>
    <x v="0"/>
    <x v="1"/>
    <s v="GBP"/>
    <n v="1461860432"/>
    <n v="1459268432"/>
    <x v="0"/>
    <x v="51"/>
    <x v="0"/>
    <s v="theater/plays"/>
    <n v="104.65"/>
    <n v="63.424242424242422"/>
    <x v="1"/>
    <x v="6"/>
    <x v="1298"/>
    <d v="2016-04-28T10:20:32"/>
  </r>
  <r>
    <n v="1299"/>
    <s v="The (out)Siders Project"/>
    <s v="A new work inspired by the classic novel and created by Dallas teens under the direction of professional artists."/>
    <n v="3500"/>
    <n v="4340"/>
    <x v="0"/>
    <x v="0"/>
    <s v="USD"/>
    <n v="1436902359"/>
    <n v="1434310359"/>
    <x v="0"/>
    <x v="58"/>
    <x v="0"/>
    <s v="theater/plays"/>
    <n v="124"/>
    <n v="135.625"/>
    <x v="1"/>
    <x v="6"/>
    <x v="1299"/>
    <d v="2015-07-14T13:32:39"/>
  </r>
  <r>
    <n v="1300"/>
    <s v="Before The Lights Go Up"/>
    <s v="What would you do with the time ticking and the pressure building to make a choice?! Find out what happens in this hilarious new play!!"/>
    <n v="3000"/>
    <n v="4050"/>
    <x v="0"/>
    <x v="0"/>
    <s v="USD"/>
    <n v="1464807420"/>
    <n v="1461427938"/>
    <x v="0"/>
    <x v="54"/>
    <x v="0"/>
    <s v="theater/plays"/>
    <n v="135"/>
    <n v="168.75"/>
    <x v="1"/>
    <x v="6"/>
    <x v="1300"/>
    <d v="2016-06-01T12:57:00"/>
  </r>
  <r>
    <n v="1301"/>
    <s v="the dreamer examines his pillow"/>
    <s v="The Attic Theater Company presents John Patrick Shanley's THE DREAMER EXAMINES HIS PILLOW, the first official revival since 1986"/>
    <n v="2000"/>
    <n v="2055"/>
    <x v="0"/>
    <x v="0"/>
    <s v="USD"/>
    <n v="1437447600"/>
    <n v="1436551178"/>
    <x v="0"/>
    <x v="60"/>
    <x v="0"/>
    <s v="theater/plays"/>
    <n v="102.75000000000001"/>
    <n v="70.862068965517238"/>
    <x v="1"/>
    <x v="6"/>
    <x v="1301"/>
    <d v="2015-07-20T21:00:00"/>
  </r>
  <r>
    <n v="1302"/>
    <s v="Help bring Boys of a Certain Age back to NYC!"/>
    <s v="Boys of a Certain Age is a unique and special show that we're trying to remount in New York City in 2017."/>
    <n v="2500"/>
    <n v="2500"/>
    <x v="0"/>
    <x v="0"/>
    <s v="USD"/>
    <n v="1480559011"/>
    <n v="1477963411"/>
    <x v="0"/>
    <x v="133"/>
    <x v="0"/>
    <s v="theater/plays"/>
    <n v="100"/>
    <n v="50"/>
    <x v="1"/>
    <x v="6"/>
    <x v="1302"/>
    <d v="2016-11-30T20:23:31"/>
  </r>
  <r>
    <n v="1303"/>
    <s v="Forward Arena Theatre Company: Summer Season"/>
    <s v="Groundbreaking queer theatre."/>
    <n v="3500"/>
    <n v="4559.13"/>
    <x v="0"/>
    <x v="1"/>
    <s v="GBP"/>
    <n v="1469962800"/>
    <n v="1468578920"/>
    <x v="0"/>
    <x v="52"/>
    <x v="0"/>
    <s v="theater/plays"/>
    <n v="130.26085714285716"/>
    <n v="42.214166666666671"/>
    <x v="1"/>
    <x v="6"/>
    <x v="1303"/>
    <d v="2016-07-31T05:00:00"/>
  </r>
  <r>
    <n v="1304"/>
    <s v="HEAT-O â€“ Wearable Modular Heating System (Canceled)"/>
    <s v="Deal with the cold like a boss with battery-powered heating device that will heat you up in the most extreme environment."/>
    <n v="40000"/>
    <n v="15851"/>
    <x v="1"/>
    <x v="1"/>
    <s v="GBP"/>
    <n v="1489376405"/>
    <n v="1484196005"/>
    <x v="0"/>
    <x v="201"/>
    <x v="1"/>
    <s v="technology/wearables"/>
    <n v="39.627499999999998"/>
    <n v="152.41346153846155"/>
    <x v="2"/>
    <x v="8"/>
    <x v="1304"/>
    <d v="2017-03-12T21:40:05"/>
  </r>
  <r>
    <n v="1305"/>
    <s v="Instantly Call for Help with Wearable SOS Ring - Mangos Ring"/>
    <s v="Instantly alert and show friends and family where you are during an assault or an emergency with a ring that fits on your finger"/>
    <n v="30000"/>
    <n v="7793"/>
    <x v="1"/>
    <x v="0"/>
    <s v="USD"/>
    <n v="1469122200"/>
    <n v="1466611108"/>
    <x v="0"/>
    <x v="48"/>
    <x v="1"/>
    <s v="technology/wearables"/>
    <n v="25.976666666666663"/>
    <n v="90.616279069767444"/>
    <x v="2"/>
    <x v="8"/>
    <x v="1305"/>
    <d v="2016-07-21T11: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x v="289"/>
    <x v="1"/>
    <s v="technology/wearables"/>
    <n v="65.24636363636364"/>
    <n v="201.60393258426967"/>
    <x v="2"/>
    <x v="8"/>
    <x v="1306"/>
    <d v="2014-12-04T04:58:54"/>
  </r>
  <r>
    <n v="1307"/>
    <s v="VR Card - Customized Virtual Reality Viewer (Canceled)"/>
    <s v="Get VR to Everyone with Mailable, Ready to Use Viewers"/>
    <n v="50000"/>
    <n v="5757"/>
    <x v="1"/>
    <x v="0"/>
    <s v="USD"/>
    <n v="1455710679"/>
    <n v="1453118679"/>
    <x v="0"/>
    <x v="43"/>
    <x v="1"/>
    <s v="technology/wearables"/>
    <n v="11.514000000000001"/>
    <n v="127.93333333333334"/>
    <x v="2"/>
    <x v="8"/>
    <x v="1307"/>
    <d v="2016-02-17T06:04:39"/>
  </r>
  <r>
    <n v="1308"/>
    <s v="Boost Band: Wristband Phone Charger (Canceled)"/>
    <s v="Boost Band, a wristband that charges any device"/>
    <n v="10000"/>
    <n v="1136"/>
    <x v="1"/>
    <x v="0"/>
    <s v="USD"/>
    <n v="1475937812"/>
    <n v="1472481812"/>
    <x v="0"/>
    <x v="44"/>
    <x v="1"/>
    <s v="technology/wearables"/>
    <n v="11.360000000000001"/>
    <n v="29.894736842105264"/>
    <x v="2"/>
    <x v="8"/>
    <x v="1308"/>
    <d v="2016-10-08T08:43:32"/>
  </r>
  <r>
    <n v="1309"/>
    <s v="CORE : Roam (Canceled)"/>
    <s v="Wicked fun and built for excitement, CORE is the safest and most versatile speaker you've ever worn."/>
    <n v="11500"/>
    <n v="12879"/>
    <x v="1"/>
    <x v="0"/>
    <s v="USD"/>
    <n v="1444943468"/>
    <n v="1441919468"/>
    <x v="0"/>
    <x v="2"/>
    <x v="1"/>
    <s v="technology/wearables"/>
    <n v="111.99130434782609"/>
    <n v="367.97142857142859"/>
    <x v="2"/>
    <x v="8"/>
    <x v="1309"/>
    <d v="2015-10-15T15:11:08"/>
  </r>
  <r>
    <n v="1310"/>
    <s v="k5-jkt.by kiger (Canceled)"/>
    <s v="An essential hoodie that holds all sized smart phones and keep your headphone wires tangle free."/>
    <n v="20000"/>
    <n v="3100"/>
    <x v="1"/>
    <x v="0"/>
    <s v="USD"/>
    <n v="1471622450"/>
    <n v="1467734450"/>
    <x v="0"/>
    <x v="54"/>
    <x v="1"/>
    <s v="technology/wearables"/>
    <n v="15.5"/>
    <n v="129.16666666666666"/>
    <x v="2"/>
    <x v="8"/>
    <x v="1310"/>
    <d v="2016-08-19T10:00:50"/>
  </r>
  <r>
    <n v="1311"/>
    <s v="Aladdin Lucid Dreaming Stimulator (Canceled)"/>
    <s v="Control Dreams: Design Adventures, Improve Waking Performance, Explore Spirituality, Recall Dreams and Awaken Refreshed with Aladdin."/>
    <n v="250000"/>
    <n v="80070"/>
    <x v="1"/>
    <x v="0"/>
    <s v="USD"/>
    <n v="1480536919"/>
    <n v="1477509319"/>
    <x v="0"/>
    <x v="61"/>
    <x v="1"/>
    <s v="technology/wearables"/>
    <n v="32.027999999999999"/>
    <n v="800.7"/>
    <x v="2"/>
    <x v="8"/>
    <x v="1311"/>
    <d v="2016-11-30T14:15:19"/>
  </r>
  <r>
    <n v="1312"/>
    <s v="GoSolo Hat for GoPro (Canceled)"/>
    <s v="People loved the original Black and Gray GoSolo hats and asked for more. So we received sample for 3 more colors!"/>
    <n v="4600"/>
    <n v="28"/>
    <x v="1"/>
    <x v="0"/>
    <s v="USD"/>
    <n v="1429375922"/>
    <n v="1426783922"/>
    <x v="0"/>
    <x v="29"/>
    <x v="1"/>
    <s v="technology/wearables"/>
    <n v="0.60869565217391308"/>
    <n v="28"/>
    <x v="2"/>
    <x v="8"/>
    <x v="1312"/>
    <d v="2015-04-18T10:52:02"/>
  </r>
  <r>
    <n v="1313"/>
    <s v="Serenity: The World's First Intelligent Bag Guardian."/>
    <s v="Clip on owner recognition for any bag with 100db+ deterrence of others from opening or moving it. Plus forget-me-not notifications."/>
    <n v="40000"/>
    <n v="12446"/>
    <x v="1"/>
    <x v="0"/>
    <s v="USD"/>
    <n v="1457024514"/>
    <n v="1454432514"/>
    <x v="0"/>
    <x v="259"/>
    <x v="1"/>
    <s v="technology/wearables"/>
    <n v="31.114999999999998"/>
    <n v="102.01639344262296"/>
    <x v="2"/>
    <x v="8"/>
    <x v="1313"/>
    <d v="2016-03-03T11:01:54"/>
  </r>
  <r>
    <n v="1314"/>
    <s v="CulBox - Open Source Smart Watch for Arduino (Canceled)"/>
    <s v="CulBox is an Open Source wrist watch for Arduino with built in Bluetooth and bunch of Hi-Tech sensors and tons of features for Makers"/>
    <n v="180000"/>
    <n v="2028"/>
    <x v="1"/>
    <x v="0"/>
    <s v="USD"/>
    <n v="1477065860"/>
    <n v="1471881860"/>
    <x v="0"/>
    <x v="202"/>
    <x v="1"/>
    <s v="technology/wearables"/>
    <n v="1.1266666666666667"/>
    <n v="184.36363636363637"/>
    <x v="2"/>
    <x v="8"/>
    <x v="1314"/>
    <d v="2016-10-21T10:04:20"/>
  </r>
  <r>
    <n v="1315"/>
    <s v="World's First Amphibious Heart Rate &amp; Fitness Wearable"/>
    <s v="Zoom will happen - THANK YOU! Received outside funding due amazing early success!"/>
    <n v="100000"/>
    <n v="40404"/>
    <x v="1"/>
    <x v="0"/>
    <s v="USD"/>
    <n v="1446771600"/>
    <n v="1443700648"/>
    <x v="0"/>
    <x v="290"/>
    <x v="1"/>
    <s v="technology/wearables"/>
    <n v="40.404000000000003"/>
    <n v="162.91935483870967"/>
    <x v="2"/>
    <x v="8"/>
    <x v="1315"/>
    <d v="2015-11-05T19:00:00"/>
  </r>
  <r>
    <n v="1316"/>
    <s v="Future Belt (Canceled)"/>
    <s v="Future Belt comes in just 3 sizes, but yet, is designed to fit waists ranging from 25-55 inches. No batteries, no gimmicks."/>
    <n v="75000"/>
    <n v="1"/>
    <x v="1"/>
    <x v="0"/>
    <s v="USD"/>
    <n v="1456700709"/>
    <n v="1453676709"/>
    <x v="0"/>
    <x v="29"/>
    <x v="1"/>
    <s v="technology/wearables"/>
    <n v="1.3333333333333333E-3"/>
    <n v="1"/>
    <x v="2"/>
    <x v="8"/>
    <x v="1316"/>
    <d v="2016-02-28T17: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x v="10"/>
    <x v="1"/>
    <s v="technology/wearables"/>
    <n v="5.7334999999999994"/>
    <n v="603.52631578947364"/>
    <x v="2"/>
    <x v="8"/>
    <x v="1317"/>
    <d v="2016-07-21T08:00:00"/>
  </r>
  <r>
    <n v="1318"/>
    <s v="Lucky Tag: A Smart Dog Wearable That Cares (Canceled)"/>
    <s v="Your Dog's Best Friend._x000a_Revolutionize the way you care about your pups and brings you peace of mind."/>
    <n v="40000"/>
    <n v="6130"/>
    <x v="1"/>
    <x v="0"/>
    <s v="USD"/>
    <n v="1420938172"/>
    <n v="1418346172"/>
    <x v="0"/>
    <x v="125"/>
    <x v="1"/>
    <s v="technology/wearables"/>
    <n v="15.324999999999999"/>
    <n v="45.407407407407405"/>
    <x v="2"/>
    <x v="8"/>
    <x v="1318"/>
    <d v="2015-01-10T19:02:52"/>
  </r>
  <r>
    <n v="1319"/>
    <s v="Pixel Shades by R A V E Z (Canceled)"/>
    <s v="Stand out at festivals, get people talking and support our latest campaign to augment your style with the latest LED technology."/>
    <n v="5800"/>
    <n v="876"/>
    <x v="1"/>
    <x v="1"/>
    <s v="GBP"/>
    <n v="1405094400"/>
    <n v="1403810965"/>
    <x v="0"/>
    <x v="82"/>
    <x v="1"/>
    <s v="technology/wearables"/>
    <n v="15.103448275862069"/>
    <n v="97.333333333333329"/>
    <x v="2"/>
    <x v="8"/>
    <x v="1319"/>
    <d v="2014-07-11T1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x v="83"/>
    <x v="1"/>
    <s v="technology/wearables"/>
    <n v="0.503"/>
    <n v="167.66666666666666"/>
    <x v="2"/>
    <x v="8"/>
    <x v="1320"/>
    <d v="2016-12-30T17: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x v="63"/>
    <x v="1"/>
    <s v="technology/wearables"/>
    <n v="1.3028138528138529"/>
    <n v="859.85714285714289"/>
    <x v="2"/>
    <x v="8"/>
    <x v="1321"/>
    <d v="2016-12-23T11:58:57"/>
  </r>
  <r>
    <n v="1322"/>
    <s v="Invisible Reins - Let your children roam free (Canceled)"/>
    <s v="Invisible Reins - A Bluetooth innovation that links your child to your smart phone via an app. A safe zone can be set from 1-30 metres."/>
    <n v="35000"/>
    <n v="106"/>
    <x v="1"/>
    <x v="1"/>
    <s v="GBP"/>
    <n v="1432223125"/>
    <n v="1429631125"/>
    <x v="0"/>
    <x v="80"/>
    <x v="1"/>
    <s v="technology/wearables"/>
    <n v="0.30285714285714288"/>
    <n v="26.5"/>
    <x v="2"/>
    <x v="8"/>
    <x v="1322"/>
    <d v="2015-05-21T09:45:25"/>
  </r>
  <r>
    <n v="1323"/>
    <s v="PIGGYBACK Earbuds Designed for Sharing! (Canceled)"/>
    <s v="High quality earbuds with a built-in splitter. Share with more than one friend. Music, movies, conversations. Any audio, any device!"/>
    <n v="15000"/>
    <n v="1332"/>
    <x v="1"/>
    <x v="0"/>
    <s v="USD"/>
    <n v="1461653700"/>
    <n v="1458665146"/>
    <x v="0"/>
    <x v="34"/>
    <x v="1"/>
    <s v="technology/wearables"/>
    <n v="8.8800000000000008"/>
    <n v="30.272727272727273"/>
    <x v="2"/>
    <x v="8"/>
    <x v="1323"/>
    <d v="2016-04-26T00:55:00"/>
  </r>
  <r>
    <n v="1324"/>
    <s v="Sunclipse Shadow â€¢ It's your skin, protect it (Canceled)"/>
    <s v="Monitor your actual UV exposure in real time and get notified when it's time to get out of the sun or when to reapply your sunscreen"/>
    <n v="50000"/>
    <n v="4920"/>
    <x v="1"/>
    <x v="0"/>
    <s v="USD"/>
    <n v="1476371552"/>
    <n v="1473779552"/>
    <x v="0"/>
    <x v="240"/>
    <x v="1"/>
    <s v="technology/wearables"/>
    <n v="9.84"/>
    <n v="54.666666666666664"/>
    <x v="2"/>
    <x v="8"/>
    <x v="1324"/>
    <d v="2016-10-13T09:12:32"/>
  </r>
  <r>
    <n v="1325"/>
    <s v="Solar PowerCap USB Cell Phone Charging Hats (Canceled)"/>
    <s v="The PowerCap is a device able to charge most mobile devices, and contains a battery for situations when the sun just isn't enough."/>
    <n v="20000"/>
    <n v="486"/>
    <x v="1"/>
    <x v="0"/>
    <s v="USD"/>
    <n v="1483063435"/>
    <n v="1480471435"/>
    <x v="0"/>
    <x v="22"/>
    <x v="1"/>
    <s v="technology/wearables"/>
    <n v="2.4299999999999997"/>
    <n v="60.75"/>
    <x v="2"/>
    <x v="8"/>
    <x v="1325"/>
    <d v="2016-12-29T20:03:55"/>
  </r>
  <r>
    <n v="1326"/>
    <s v="Fitness, Boxing and Sports Wearable Sensor Technology"/>
    <s v="StrikeTec will revolutionize both the boxing scene and fitness industry by allowing you to track the progress of hand speed and force."/>
    <n v="100000"/>
    <n v="1130"/>
    <x v="1"/>
    <x v="0"/>
    <s v="USD"/>
    <n v="1421348428"/>
    <n v="1417460428"/>
    <x v="0"/>
    <x v="202"/>
    <x v="1"/>
    <s v="technology/wearables"/>
    <n v="1.1299999999999999"/>
    <n v="102.72727272727273"/>
    <x v="2"/>
    <x v="8"/>
    <x v="1326"/>
    <d v="2015-01-15T13:00:28"/>
  </r>
  <r>
    <n v="1327"/>
    <s v="CyClip - The Handlebar Adapter for Apple Watch (Canceled)"/>
    <s v="CyClip is a way to mount the Apple Watch to your handlebars; ideal for navigation, notifications, and music control on the fly."/>
    <n v="48000"/>
    <n v="1705"/>
    <x v="1"/>
    <x v="0"/>
    <s v="USD"/>
    <n v="1432916235"/>
    <n v="1430324235"/>
    <x v="0"/>
    <x v="14"/>
    <x v="1"/>
    <s v="technology/wearables"/>
    <n v="3.5520833333333335"/>
    <n v="41.585365853658537"/>
    <x v="2"/>
    <x v="8"/>
    <x v="1327"/>
    <d v="2015-05-29T10:17:15"/>
  </r>
  <r>
    <n v="1328"/>
    <s v="Hydrate Edge | Hydration Monitoring Wearable (Canceled)"/>
    <s v="Hydrate Edge is the first wearable that provides real-time, continuous hydration feedback. This is the new hydration gold standard."/>
    <n v="75000"/>
    <n v="1748"/>
    <x v="1"/>
    <x v="0"/>
    <s v="USD"/>
    <n v="1476458734"/>
    <n v="1472570734"/>
    <x v="0"/>
    <x v="41"/>
    <x v="1"/>
    <s v="technology/wearables"/>
    <n v="2.3306666666666667"/>
    <n v="116.53333333333333"/>
    <x v="2"/>
    <x v="8"/>
    <x v="1328"/>
    <d v="2016-10-14T09:25:34"/>
  </r>
  <r>
    <n v="1329"/>
    <s v="Xtnd: Use your cell phone, tablet, or camera hands free"/>
    <s v="Xtnd is a hands free multifunctional device for your tablet, cell phone, &amp; camera. It's also a convenient backpack for storage."/>
    <n v="50000"/>
    <n v="408"/>
    <x v="1"/>
    <x v="0"/>
    <s v="USD"/>
    <n v="1417501145"/>
    <n v="1414041545"/>
    <x v="0"/>
    <x v="82"/>
    <x v="1"/>
    <s v="technology/wearables"/>
    <n v="0.81600000000000006"/>
    <n v="45.333333333333336"/>
    <x v="2"/>
    <x v="8"/>
    <x v="1329"/>
    <d v="2014-12-02T00:19:05"/>
  </r>
  <r>
    <n v="1330"/>
    <s v="The 3G Smartwatch for Kids that Encourages Outdoor Play"/>
    <s v="Outdoor play is essential. Wanderwatch helps to make it fun and safe! Fun for kids, great for parents. Time to Play!"/>
    <n v="35000"/>
    <n v="7873"/>
    <x v="1"/>
    <x v="0"/>
    <s v="USD"/>
    <n v="1467432000"/>
    <n v="1464763109"/>
    <x v="0"/>
    <x v="133"/>
    <x v="1"/>
    <s v="technology/wearables"/>
    <n v="22.494285714285713"/>
    <n v="157.46"/>
    <x v="2"/>
    <x v="8"/>
    <x v="1330"/>
    <d v="2016-07-01T22:00:00"/>
  </r>
  <r>
    <n v="1331"/>
    <s v="WORLD'S BEST BATTERY BACKUP: EXO WEARABLE POWER! (Canceled)"/>
    <s v="The World's First Wearable Battery Backup - wireless, modular, flexible, and ultra-lightweight! Click, charge, go!!!"/>
    <n v="250000"/>
    <n v="3417"/>
    <x v="1"/>
    <x v="0"/>
    <s v="USD"/>
    <n v="1471435554"/>
    <n v="1468843554"/>
    <x v="0"/>
    <x v="69"/>
    <x v="1"/>
    <s v="technology/wearables"/>
    <n v="1.3668"/>
    <n v="100.5"/>
    <x v="2"/>
    <x v="8"/>
    <x v="1331"/>
    <d v="2016-08-17T06:05:54"/>
  </r>
  <r>
    <n v="1332"/>
    <s v="Belt with Legs Invention (Canceled)"/>
    <s v="Long bus queue and no seats around? This light weight seating device can be worn anywhere and at anytime! Belt that converts into seat."/>
    <n v="10115"/>
    <n v="0"/>
    <x v="1"/>
    <x v="16"/>
    <s v="CHF"/>
    <n v="1485480408"/>
    <n v="1482888408"/>
    <x v="0"/>
    <x v="78"/>
    <x v="1"/>
    <s v="technology/wearables"/>
    <n v="0"/>
    <n v="0"/>
    <x v="2"/>
    <x v="8"/>
    <x v="1332"/>
    <d v="2017-01-26T19:26:48"/>
  </r>
  <r>
    <n v="1333"/>
    <s v="Bio Hazard Suit for Everyman (Canceled)"/>
    <s v="Im in the process of creating a biohazard suit that can be worn like an extra layer, unlike these bulky units that are currently in use"/>
    <n v="2500"/>
    <n v="0"/>
    <x v="1"/>
    <x v="2"/>
    <s v="AUD"/>
    <n v="1405478025"/>
    <n v="1402886025"/>
    <x v="0"/>
    <x v="78"/>
    <x v="1"/>
    <s v="technology/wearables"/>
    <n v="0"/>
    <n v="0"/>
    <x v="2"/>
    <x v="8"/>
    <x v="1333"/>
    <d v="2014-07-15T20:33:45"/>
  </r>
  <r>
    <n v="1334"/>
    <s v="My TUSK â„¢ (Telephone Utility Support Kit!) (Canceled)"/>
    <s v="A wearable device that allows you to dock and operate your phone hands-free anywhere and everywhere!"/>
    <n v="133000"/>
    <n v="14303"/>
    <x v="1"/>
    <x v="0"/>
    <s v="USD"/>
    <n v="1457721287"/>
    <n v="1455129287"/>
    <x v="0"/>
    <x v="222"/>
    <x v="1"/>
    <s v="technology/wearables"/>
    <n v="10.754135338345865"/>
    <n v="51.822463768115945"/>
    <x v="2"/>
    <x v="8"/>
    <x v="1334"/>
    <d v="2016-03-11T12:34:47"/>
  </r>
  <r>
    <n v="1335"/>
    <s v="UB Fit (Canceled)"/>
    <s v="Dial up your performance with UB Fit: 1st wearable resistance technology that allows you to tone muscles while doing a cardio workout"/>
    <n v="25000"/>
    <n v="4940"/>
    <x v="1"/>
    <x v="0"/>
    <s v="USD"/>
    <n v="1449354502"/>
    <n v="1446762502"/>
    <x v="0"/>
    <x v="38"/>
    <x v="1"/>
    <s v="technology/wearables"/>
    <n v="19.759999999999998"/>
    <n v="308.75"/>
    <x v="2"/>
    <x v="8"/>
    <x v="1335"/>
    <d v="2015-12-05T16:28:22"/>
  </r>
  <r>
    <n v="1336"/>
    <s v="Jumpy, The World First Edutainment Smartwatch For Kids"/>
    <s v="JUMPY, a cool smart watch with open platform SDK brings limitless edutainment to kids' wrist and encourages parent-child interaction."/>
    <n v="100000"/>
    <n v="84947"/>
    <x v="1"/>
    <x v="0"/>
    <s v="USD"/>
    <n v="1418849028"/>
    <n v="1415825028"/>
    <x v="0"/>
    <x v="291"/>
    <x v="1"/>
    <s v="technology/wearables"/>
    <n v="84.946999999999989"/>
    <n v="379.22767857142856"/>
    <x v="2"/>
    <x v="8"/>
    <x v="1336"/>
    <d v="2014-12-17T14:43:48"/>
  </r>
  <r>
    <n v="1337"/>
    <s v="Ripple: World's Most Dependable Safety Device (Canceled)"/>
    <s v="Discreet safety device connects you to a dedicated 24/7 monitoring team, keeping you safe anywhere in the United States"/>
    <n v="50000"/>
    <n v="24691"/>
    <x v="1"/>
    <x v="0"/>
    <s v="USD"/>
    <n v="1488549079"/>
    <n v="1485957079"/>
    <x v="0"/>
    <x v="205"/>
    <x v="1"/>
    <s v="technology/wearables"/>
    <n v="49.381999999999998"/>
    <n v="176.36428571428573"/>
    <x v="2"/>
    <x v="8"/>
    <x v="1337"/>
    <d v="2017-03-03T07:51:19"/>
  </r>
  <r>
    <n v="1338"/>
    <s v="A New Case In Town | HAND Liberation | HANDL (Canceled)"/>
    <s v="HandL makes your phone feel like an organic extension of your hand. Elastic and brace system supports your device with just two fingers"/>
    <n v="30000"/>
    <n v="991"/>
    <x v="1"/>
    <x v="0"/>
    <s v="USD"/>
    <n v="1438543033"/>
    <n v="1435951033"/>
    <x v="0"/>
    <x v="41"/>
    <x v="1"/>
    <s v="technology/wearables"/>
    <n v="3.3033333333333332"/>
    <n v="66.066666666666663"/>
    <x v="2"/>
    <x v="8"/>
    <x v="1338"/>
    <d v="2015-08-02T13:17:13"/>
  </r>
  <r>
    <n v="1339"/>
    <s v="Linkoo (Canceled)"/>
    <s v="World's Smallest customizable Phone &amp; GPS Watch for kids !"/>
    <n v="50000"/>
    <n v="3317"/>
    <x v="1"/>
    <x v="0"/>
    <s v="USD"/>
    <n v="1418056315"/>
    <n v="1414164715"/>
    <x v="0"/>
    <x v="77"/>
    <x v="1"/>
    <s v="technology/wearables"/>
    <n v="6.6339999999999995"/>
    <n v="89.648648648648646"/>
    <x v="2"/>
    <x v="8"/>
    <x v="1339"/>
    <d v="2014-12-08T10:31:55"/>
  </r>
  <r>
    <n v="1340"/>
    <s v="Glass Designs (Canceled)"/>
    <s v="I would like to make nicer, more stylish looking frames for the Google Glass using 3D printing technology."/>
    <n v="1680"/>
    <n v="0"/>
    <x v="1"/>
    <x v="0"/>
    <s v="USD"/>
    <n v="1408112253"/>
    <n v="1405520253"/>
    <x v="0"/>
    <x v="78"/>
    <x v="1"/>
    <s v="technology/wearables"/>
    <n v="0"/>
    <n v="0"/>
    <x v="2"/>
    <x v="8"/>
    <x v="1340"/>
    <d v="2014-08-15T08:17:33"/>
  </r>
  <r>
    <n v="1341"/>
    <s v="BRILLAR: World's First Kids' Smart Wearable Companion."/>
    <s v="BRILLAR: Your Kids Ultimate Wearable Companion. Educates, Rewards, Entertains, Calls, Motivates, Messages + Tracks Location &amp; Steps."/>
    <n v="25000"/>
    <n v="17590"/>
    <x v="1"/>
    <x v="1"/>
    <s v="GBP"/>
    <n v="1475333917"/>
    <n v="1472569117"/>
    <x v="0"/>
    <x v="67"/>
    <x v="1"/>
    <s v="technology/wearables"/>
    <n v="70.36"/>
    <n v="382.39130434782606"/>
    <x v="2"/>
    <x v="8"/>
    <x v="1341"/>
    <d v="2016-10-01T08:58:37"/>
  </r>
  <r>
    <n v="1342"/>
    <s v="Vuzion: An Actual Overlaid Heads Up Display Wearable"/>
    <s v="Method50 aims to prototype a revolutionary true heads up display to create a new way of living in, playing in, and viewing the world."/>
    <n v="50000"/>
    <n v="100"/>
    <x v="1"/>
    <x v="0"/>
    <s v="USD"/>
    <n v="1437161739"/>
    <n v="1434569739"/>
    <x v="0"/>
    <x v="29"/>
    <x v="1"/>
    <s v="technology/wearables"/>
    <n v="0.2"/>
    <n v="100"/>
    <x v="2"/>
    <x v="8"/>
    <x v="1342"/>
    <d v="2015-07-17T13: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x v="292"/>
    <x v="1"/>
    <s v="technology/wearables"/>
    <n v="102.298"/>
    <n v="158.35603715170279"/>
    <x v="2"/>
    <x v="8"/>
    <x v="1343"/>
    <d v="2016-08-18T21:59:00"/>
  </r>
  <r>
    <n v="1344"/>
    <s v="A Masters Guide to The Way of the Warrior"/>
    <s v="The is the ultimate guide to applied Eastern philosophy, martial arts, and the path of the warrior from a scientific perspective."/>
    <n v="1500"/>
    <n v="5666"/>
    <x v="0"/>
    <x v="5"/>
    <s v="CAD"/>
    <n v="1467313039"/>
    <n v="1464807439"/>
    <x v="0"/>
    <x v="237"/>
    <x v="0"/>
    <s v="publishing/nonfiction"/>
    <n v="377.73333333333335"/>
    <n v="40.762589928057551"/>
    <x v="3"/>
    <x v="9"/>
    <x v="1344"/>
    <d v="2016-06-30T12:57:19"/>
  </r>
  <r>
    <n v="1345"/>
    <s v="Tell the World - My journey from Islam to Christianity"/>
    <s v="Peacefully taking you through my journey of being raised as a Muslim then becoming Christian, and sharing the truths I unveiled."/>
    <n v="300"/>
    <n v="375"/>
    <x v="0"/>
    <x v="0"/>
    <s v="USD"/>
    <n v="1405366359"/>
    <n v="1402342359"/>
    <x v="0"/>
    <x v="63"/>
    <x v="0"/>
    <s v="publishing/nonfiction"/>
    <n v="125"/>
    <n v="53.571428571428569"/>
    <x v="3"/>
    <x v="9"/>
    <x v="1345"/>
    <d v="2014-07-14T13:32:39"/>
  </r>
  <r>
    <n v="1346"/>
    <s v="Anthology of Stories from LGBT Nepal"/>
    <s v="An anthology of nonfiction stories written by Nepal's Lesbian, Gay, Bisexual, and Transgender (LGBT) community."/>
    <n v="4900"/>
    <n v="7219"/>
    <x v="0"/>
    <x v="0"/>
    <s v="USD"/>
    <n v="1372297751"/>
    <n v="1369705751"/>
    <x v="0"/>
    <x v="184"/>
    <x v="0"/>
    <s v="publishing/nonfiction"/>
    <n v="147.32653061224491"/>
    <n v="48.449664429530202"/>
    <x v="3"/>
    <x v="9"/>
    <x v="1346"/>
    <d v="2013-06-26T19: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x v="162"/>
    <x v="0"/>
    <s v="publishing/nonfiction"/>
    <n v="102.2"/>
    <n v="82.41935483870968"/>
    <x v="3"/>
    <x v="9"/>
    <x v="1347"/>
    <d v="2015-03-07T09:18:45"/>
  </r>
  <r>
    <n v="1348"/>
    <s v="Confessions of a Survivor â€” by Kathleen Barbee"/>
    <s v="South Florida. Honest &amp; dramatic &amp; engaging journal of overcoming serious illness. This book will keep you reading &amp; laughing. Really!"/>
    <n v="5875"/>
    <n v="5985"/>
    <x v="0"/>
    <x v="0"/>
    <s v="USD"/>
    <n v="1418904533"/>
    <n v="1416485333"/>
    <x v="0"/>
    <x v="55"/>
    <x v="0"/>
    <s v="publishing/nonfiction"/>
    <n v="101.8723404255319"/>
    <n v="230.19230769230768"/>
    <x v="3"/>
    <x v="9"/>
    <x v="1348"/>
    <d v="2014-12-18T06:08:53"/>
  </r>
  <r>
    <n v="1349"/>
    <s v="Northern Exposure A Jasper Rock Climbing Guidebook"/>
    <s v="The first modern Jasper guidebook including over five hundred rock routes from alpine to bouldering, sport to trad multipitch and more."/>
    <n v="5000"/>
    <n v="10210"/>
    <x v="0"/>
    <x v="5"/>
    <s v="CAD"/>
    <n v="1450249140"/>
    <n v="1447055935"/>
    <x v="0"/>
    <x v="293"/>
    <x v="0"/>
    <s v="publishing/nonfiction"/>
    <n v="204.2"/>
    <n v="59.360465116279073"/>
    <x v="3"/>
    <x v="9"/>
    <x v="1349"/>
    <d v="2015-12-16T00: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x v="76"/>
    <x v="0"/>
    <s v="publishing/nonfiction"/>
    <n v="104.05"/>
    <n v="66.698717948717942"/>
    <x v="3"/>
    <x v="9"/>
    <x v="1350"/>
    <d v="2015-12-25T18:18:54"/>
  </r>
  <r>
    <n v="1351"/>
    <s v="Purpose: Your Journey To Find Meaning"/>
    <s v="Discover your purpose, live a more fulfilling life, leave a positive footprint on society."/>
    <n v="20000"/>
    <n v="20253"/>
    <x v="0"/>
    <x v="0"/>
    <s v="USD"/>
    <n v="1455299144"/>
    <n v="1452707144"/>
    <x v="0"/>
    <x v="148"/>
    <x v="0"/>
    <s v="publishing/nonfiction"/>
    <n v="101.265"/>
    <n v="168.77500000000001"/>
    <x v="3"/>
    <x v="9"/>
    <x v="1351"/>
    <d v="2016-02-12T11:45:44"/>
  </r>
  <r>
    <n v="1352"/>
    <s v="Will's SmileBook Project"/>
    <s v="An important book, based on research, to make you and your learners smile again. Better smile sheets, better feedback, better learning!"/>
    <n v="10000"/>
    <n v="13614"/>
    <x v="0"/>
    <x v="0"/>
    <s v="USD"/>
    <n v="1441425540"/>
    <n v="1436968366"/>
    <x v="0"/>
    <x v="294"/>
    <x v="0"/>
    <s v="publishing/nonfiction"/>
    <n v="136.13999999999999"/>
    <n v="59.973568281938327"/>
    <x v="3"/>
    <x v="9"/>
    <x v="1352"/>
    <d v="2015-09-04T21:59:00"/>
  </r>
  <r>
    <n v="1353"/>
    <s v="Finish The Script! - A College Writing Course in Book Form"/>
    <s v="A book that teaches aspiring writers how to get from a basic idea to a fully rewritten screenplay."/>
    <n v="1000"/>
    <n v="1336"/>
    <x v="0"/>
    <x v="0"/>
    <s v="USD"/>
    <n v="1362960000"/>
    <n v="1359946188"/>
    <x v="0"/>
    <x v="288"/>
    <x v="0"/>
    <s v="publishing/nonfiction"/>
    <n v="133.6"/>
    <n v="31.80952380952381"/>
    <x v="3"/>
    <x v="9"/>
    <x v="1353"/>
    <d v="2013-03-10T18:00:00"/>
  </r>
  <r>
    <n v="1354"/>
    <s v="We Beat Leukaemia: my family's journey with childhood cancer"/>
    <s v="Raising awareness of childhood cancer by publishing my diary of Andrew's diagnosis and his journey to remission 1235 days later."/>
    <n v="1200"/>
    <n v="1563"/>
    <x v="0"/>
    <x v="1"/>
    <s v="GBP"/>
    <n v="1465672979"/>
    <n v="1463080979"/>
    <x v="0"/>
    <x v="31"/>
    <x v="0"/>
    <s v="publishing/nonfiction"/>
    <n v="130.25"/>
    <n v="24.421875"/>
    <x v="3"/>
    <x v="9"/>
    <x v="1354"/>
    <d v="2016-06-11T13:22:59"/>
  </r>
  <r>
    <n v="1355"/>
    <s v="Internationalisation of Sherlock's Home: The Empty House"/>
    <s v="Sherlock's Home was the most important Sherlock Holmes book of 2012 - about Undershaw - this project is to release language versions."/>
    <n v="2500"/>
    <n v="3067"/>
    <x v="0"/>
    <x v="1"/>
    <s v="GBP"/>
    <n v="1354269600"/>
    <n v="1351663605"/>
    <x v="0"/>
    <x v="212"/>
    <x v="0"/>
    <s v="publishing/nonfiction"/>
    <n v="122.67999999999999"/>
    <n v="25.347107438016529"/>
    <x v="3"/>
    <x v="9"/>
    <x v="1355"/>
    <d v="2012-11-30T04:00:00"/>
  </r>
  <r>
    <n v="1356"/>
    <s v="Kick-in-the-A** Starter: Between the Lines, the Book"/>
    <s v="At age 30, my husband Dan died from cancer. Left to recreate my life, I drew a line in my heart; became a nomad. This is a love story."/>
    <n v="3400"/>
    <n v="6215.56"/>
    <x v="0"/>
    <x v="0"/>
    <s v="USD"/>
    <n v="1372985760"/>
    <n v="1370393760"/>
    <x v="0"/>
    <x v="45"/>
    <x v="0"/>
    <s v="publishing/nonfiction"/>
    <n v="182.81058823529412"/>
    <n v="71.443218390804603"/>
    <x v="3"/>
    <x v="9"/>
    <x v="1356"/>
    <d v="2013-07-04T18:56:00"/>
  </r>
  <r>
    <n v="1357"/>
    <s v="Becoming Alicia"/>
    <s v="The search for identity leads one young woman to Mexico, where she follows her grandfather's journey back to America."/>
    <n v="2000"/>
    <n v="2506"/>
    <x v="0"/>
    <x v="0"/>
    <s v="USD"/>
    <n v="1362117540"/>
    <n v="1359587137"/>
    <x v="0"/>
    <x v="71"/>
    <x v="0"/>
    <s v="publishing/nonfiction"/>
    <n v="125.29999999999998"/>
    <n v="38.553846153846152"/>
    <x v="3"/>
    <x v="9"/>
    <x v="1357"/>
    <d v="2013-02-28T23:59:00"/>
  </r>
  <r>
    <n v="1358"/>
    <s v="The Masada Story Project"/>
    <s v="I am working on a book about what people do when they visit Masada, an ancient fortress in the Judean desert."/>
    <n v="3000"/>
    <n v="3350"/>
    <x v="0"/>
    <x v="0"/>
    <s v="USD"/>
    <n v="1309009323"/>
    <n v="1306417323"/>
    <x v="0"/>
    <x v="72"/>
    <x v="0"/>
    <s v="publishing/nonfiction"/>
    <n v="111.66666666666667"/>
    <n v="68.367346938775512"/>
    <x v="3"/>
    <x v="9"/>
    <x v="1358"/>
    <d v="2011-06-25T07:42:03"/>
  </r>
  <r>
    <n v="1359"/>
    <s v="UnConventional - Worldcon 2011 Research"/>
    <s v="Funding for a 2011 trip to Worldcon for research for &quot;UnConventional,&quot; a book on the history of the American fan convention."/>
    <n v="660"/>
    <n v="764"/>
    <x v="0"/>
    <x v="0"/>
    <s v="USD"/>
    <n v="1309980790"/>
    <n v="1304623990"/>
    <x v="0"/>
    <x v="10"/>
    <x v="0"/>
    <s v="publishing/nonfiction"/>
    <n v="115.75757575757575"/>
    <n v="40.210526315789473"/>
    <x v="3"/>
    <x v="9"/>
    <x v="1359"/>
    <d v="2011-07-06T13:33:10"/>
  </r>
  <r>
    <n v="1360"/>
    <s v="So Bad, It's Good! - A Book of Bad Movies"/>
    <s v="So Bad, It's Good! is a guide to finding the best films for your bad movie night."/>
    <n v="1500"/>
    <n v="2598"/>
    <x v="0"/>
    <x v="0"/>
    <s v="USD"/>
    <n v="1343943420"/>
    <n v="1341524220"/>
    <x v="0"/>
    <x v="75"/>
    <x v="0"/>
    <s v="publishing/nonfiction"/>
    <n v="173.2"/>
    <n v="32.074074074074076"/>
    <x v="3"/>
    <x v="9"/>
    <x v="1360"/>
    <d v="2012-08-02T15:37:00"/>
  </r>
  <r>
    <n v="1361"/>
    <s v="Me, Myself &amp; I - the dark art of big wall soloing"/>
    <s v="The forbidden dark art of roped soloing, for climbers who need to know in order to make the ultimate climb come true!"/>
    <n v="6000"/>
    <n v="7559"/>
    <x v="0"/>
    <x v="1"/>
    <s v="GBP"/>
    <n v="1403370772"/>
    <n v="1400778772"/>
    <x v="0"/>
    <x v="295"/>
    <x v="0"/>
    <s v="publishing/nonfiction"/>
    <n v="125.98333333333333"/>
    <n v="28.632575757575758"/>
    <x v="3"/>
    <x v="9"/>
    <x v="1361"/>
    <d v="2014-06-21T11:12:52"/>
  </r>
  <r>
    <n v="1362"/>
    <s v="A Fantastic Affair: Karl Barth in America 1962â€“Research"/>
    <s v="The never-before-told story of Karl Barth's (first and only) journey to the United States in 1962."/>
    <n v="1000"/>
    <n v="1091"/>
    <x v="0"/>
    <x v="0"/>
    <s v="USD"/>
    <n v="1378592731"/>
    <n v="1373408731"/>
    <x v="0"/>
    <x v="20"/>
    <x v="0"/>
    <s v="publishing/nonfiction"/>
    <n v="109.1"/>
    <n v="43.64"/>
    <x v="3"/>
    <x v="9"/>
    <x v="1362"/>
    <d v="2013-09-07T16: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x v="81"/>
    <x v="0"/>
    <s v="publishing/nonfiction"/>
    <n v="100"/>
    <n v="40"/>
    <x v="3"/>
    <x v="9"/>
    <x v="1363"/>
    <d v="2016-02-15T01: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x v="296"/>
    <x v="0"/>
    <s v="music/rock"/>
    <n v="118.64285714285714"/>
    <n v="346.04166666666669"/>
    <x v="4"/>
    <x v="11"/>
    <x v="1364"/>
    <d v="2015-01-07T10:41:46"/>
  </r>
  <r>
    <n v="1365"/>
    <s v="MYFEVER's First Studio EP &quot;See The Light&quot;"/>
    <s v="Our first professional studio album &quot;See The Light&quot; will be released this spring! Help us record, mix, master, and release the album!"/>
    <n v="7500"/>
    <n v="7520"/>
    <x v="0"/>
    <x v="0"/>
    <s v="USD"/>
    <n v="1426523752"/>
    <n v="1423935352"/>
    <x v="0"/>
    <x v="297"/>
    <x v="0"/>
    <s v="music/rock"/>
    <n v="100.26666666666667"/>
    <n v="81.739130434782609"/>
    <x v="4"/>
    <x v="11"/>
    <x v="1365"/>
    <d v="2015-03-16T10:35:52"/>
  </r>
  <r>
    <n v="1366"/>
    <s v="Kick It! A Tribute to the A.K.s"/>
    <s v="A musical memorial for Alexi Petersen."/>
    <n v="7500"/>
    <n v="9486.69"/>
    <x v="0"/>
    <x v="0"/>
    <s v="USD"/>
    <n v="1417049663"/>
    <n v="1413158063"/>
    <x v="0"/>
    <x v="206"/>
    <x v="0"/>
    <s v="music/rock"/>
    <n v="126.48920000000001"/>
    <n v="64.535306122448986"/>
    <x v="4"/>
    <x v="11"/>
    <x v="1366"/>
    <d v="2014-11-26T18:54:23"/>
  </r>
  <r>
    <n v="1367"/>
    <s v="House of Rabbits  - &quot;Songs of Charivari&quot;"/>
    <s v="House of Rabbits are recording our full-length, debut album! Support independent music, receive great rewards!"/>
    <n v="5000"/>
    <n v="5713"/>
    <x v="0"/>
    <x v="0"/>
    <s v="USD"/>
    <n v="1447463050"/>
    <n v="1444867450"/>
    <x v="0"/>
    <x v="240"/>
    <x v="0"/>
    <s v="music/rock"/>
    <n v="114.26"/>
    <n v="63.477777777777774"/>
    <x v="4"/>
    <x v="11"/>
    <x v="1367"/>
    <d v="2015-11-13T19:04:10"/>
  </r>
  <r>
    <n v="1368"/>
    <s v="Saturate &quot; The Separation Effect &quot; CD"/>
    <s v="We are in the final stages of the creation of our 4th record, The Separation Effect. our most passionate record to date."/>
    <n v="5000"/>
    <n v="5535"/>
    <x v="0"/>
    <x v="0"/>
    <s v="USD"/>
    <n v="1434342894"/>
    <n v="1432269294"/>
    <x v="0"/>
    <x v="45"/>
    <x v="0"/>
    <s v="music/rock"/>
    <n v="110.7"/>
    <n v="63.620689655172413"/>
    <x v="4"/>
    <x v="11"/>
    <x v="1368"/>
    <d v="2015-06-14T22:34:54"/>
  </r>
  <r>
    <n v="1369"/>
    <s v="FEEL BETTER: Derek Fawcett's solo, full-length debut"/>
    <s v="Fawcett's FEEL BETTER is an album of love unrequited, realized, and rued, with echoes of Petty, Springsteen, Neil Young &amp; Coldplay."/>
    <n v="32360"/>
    <n v="34090.629999999997"/>
    <x v="0"/>
    <x v="0"/>
    <s v="USD"/>
    <n v="1397225746"/>
    <n v="1394633746"/>
    <x v="0"/>
    <x v="298"/>
    <x v="0"/>
    <s v="music/rock"/>
    <n v="105.34805315203954"/>
    <n v="83.967068965517228"/>
    <x v="4"/>
    <x v="11"/>
    <x v="1369"/>
    <d v="2014-04-11T08:15:46"/>
  </r>
  <r>
    <n v="1370"/>
    <s v="Food On You presents Baby's First Parental Advisory"/>
    <s v="Songs about the first year of parenthood, often inappropriate for children"/>
    <n v="1500"/>
    <n v="1555"/>
    <x v="0"/>
    <x v="0"/>
    <s v="USD"/>
    <n v="1381881890"/>
    <n v="1380585890"/>
    <x v="0"/>
    <x v="9"/>
    <x v="0"/>
    <s v="music/rock"/>
    <n v="103.66666666666666"/>
    <n v="77.75"/>
    <x v="4"/>
    <x v="11"/>
    <x v="1370"/>
    <d v="2013-10-15T18:04:50"/>
  </r>
  <r>
    <n v="1371"/>
    <s v="The Defiant Tour Documentary with LoNero"/>
    <s v="The Defiant Tour Documentary is a never before examination of the finances of a touring band and what it takes to go on the road."/>
    <n v="6999"/>
    <n v="7495"/>
    <x v="0"/>
    <x v="0"/>
    <s v="USD"/>
    <n v="1431022342"/>
    <n v="1428430342"/>
    <x v="0"/>
    <x v="16"/>
    <x v="0"/>
    <s v="music/rock"/>
    <n v="107.08672667523933"/>
    <n v="107.07142857142857"/>
    <x v="4"/>
    <x v="11"/>
    <x v="1371"/>
    <d v="2015-05-07T12:12:22"/>
  </r>
  <r>
    <n v="1372"/>
    <s v="Ted Lukas &amp; the Misled new CD - &quot;FEED&quot;"/>
    <s v="Please help us raise funds to press our new CD!"/>
    <n v="500"/>
    <n v="620"/>
    <x v="0"/>
    <x v="0"/>
    <s v="USD"/>
    <n v="1342115132"/>
    <n v="1339523132"/>
    <x v="0"/>
    <x v="38"/>
    <x v="0"/>
    <s v="music/rock"/>
    <n v="124"/>
    <n v="38.75"/>
    <x v="4"/>
    <x v="11"/>
    <x v="1372"/>
    <d v="2012-07-12T11:45:32"/>
  </r>
  <r>
    <n v="1373"/>
    <s v="Broccoli Samurai: Tour Van or Bust!"/>
    <s v="Help Broccoli Samurai raise money to get a new van and continue bringing you the jams!"/>
    <n v="10000"/>
    <n v="10501"/>
    <x v="0"/>
    <x v="0"/>
    <s v="USD"/>
    <n v="1483138233"/>
    <n v="1480546233"/>
    <x v="0"/>
    <x v="47"/>
    <x v="0"/>
    <s v="music/rock"/>
    <n v="105.01"/>
    <n v="201.94230769230768"/>
    <x v="4"/>
    <x v="11"/>
    <x v="1373"/>
    <d v="2016-12-30T16:50:33"/>
  </r>
  <r>
    <n v="1374"/>
    <s v="Sisters of Murphyâ€™s full-length album"/>
    <s v="After two successful EPs, Sisters of Murphy is back in the studio to release our first full-length album. We want YOU to be part of it!"/>
    <n v="1500"/>
    <n v="2842"/>
    <x v="0"/>
    <x v="0"/>
    <s v="USD"/>
    <n v="1458874388"/>
    <n v="1456285988"/>
    <x v="0"/>
    <x v="36"/>
    <x v="0"/>
    <s v="music/rock"/>
    <n v="189.46666666666667"/>
    <n v="43.060606060606062"/>
    <x v="4"/>
    <x v="11"/>
    <x v="1374"/>
    <d v="2016-03-24T20:53:08"/>
  </r>
  <r>
    <n v="1375"/>
    <s v="PAMPA FOLKS - 1st &quot;Indie Pop Western&quot; Album"/>
    <s v="Pampa Folks, l'album aux couleurs de dÃ©serts. Le quatuor, crÃ©Ã© en 2015  livre une Ã©nergie brute et prÃ©pare son premier album"/>
    <n v="4000"/>
    <n v="6853"/>
    <x v="0"/>
    <x v="6"/>
    <s v="EUR"/>
    <n v="1484444119"/>
    <n v="1481852119"/>
    <x v="0"/>
    <x v="280"/>
    <x v="0"/>
    <s v="music/rock"/>
    <n v="171.32499999999999"/>
    <n v="62.871559633027523"/>
    <x v="4"/>
    <x v="11"/>
    <x v="1375"/>
    <d v="2017-01-14T19:35:19"/>
  </r>
  <r>
    <n v="1376"/>
    <s v="Dead Pirates / HIGHMARE LP 2nd pressing"/>
    <s v="Dead Pirates are planning a second pressing of HIGHMARE LP, who wants one ?"/>
    <n v="3700"/>
    <n v="9342"/>
    <x v="0"/>
    <x v="1"/>
    <s v="GBP"/>
    <n v="1480784606"/>
    <n v="1478189006"/>
    <x v="0"/>
    <x v="129"/>
    <x v="0"/>
    <s v="music/rock"/>
    <n v="252.48648648648651"/>
    <n v="55.607142857142854"/>
    <x v="4"/>
    <x v="11"/>
    <x v="1376"/>
    <d v="2016-12-03T11:03:26"/>
  </r>
  <r>
    <n v="1377"/>
    <s v="Official Debut EP for Stereo Jo"/>
    <s v="Stereo Jo is set to release a 5 song EP. Your donation will directly help w/ recording, design, production, &amp; duplication. Thank You :)"/>
    <n v="1300"/>
    <n v="1510"/>
    <x v="0"/>
    <x v="0"/>
    <s v="USD"/>
    <n v="1486095060"/>
    <n v="1484198170"/>
    <x v="0"/>
    <x v="162"/>
    <x v="0"/>
    <s v="music/rock"/>
    <n v="116.15384615384616"/>
    <n v="48.70967741935484"/>
    <x v="4"/>
    <x v="11"/>
    <x v="1377"/>
    <d v="2017-02-02T22:11:00"/>
  </r>
  <r>
    <n v="1378"/>
    <s v="SIX BY SEVEN"/>
    <s v="A psychedelic post rock masterpiece!"/>
    <n v="2000"/>
    <n v="4067"/>
    <x v="0"/>
    <x v="1"/>
    <s v="GBP"/>
    <n v="1470075210"/>
    <n v="1468779210"/>
    <x v="0"/>
    <x v="182"/>
    <x v="0"/>
    <s v="music/rock"/>
    <n v="203.35000000000002"/>
    <n v="30.578947368421051"/>
    <x v="4"/>
    <x v="11"/>
    <x v="1378"/>
    <d v="2016-08-01T12:13:30"/>
  </r>
  <r>
    <n v="1379"/>
    <s v="J. Walter Makes a Record"/>
    <s v="---------The long-awaited debut full-length from Justin Ruddy--------"/>
    <n v="10000"/>
    <n v="11160"/>
    <x v="0"/>
    <x v="0"/>
    <s v="USD"/>
    <n v="1433504876"/>
    <n v="1430912876"/>
    <x v="0"/>
    <x v="299"/>
    <x v="0"/>
    <s v="music/rock"/>
    <n v="111.60000000000001"/>
    <n v="73.907284768211923"/>
    <x v="4"/>
    <x v="11"/>
    <x v="1379"/>
    <d v="2015-06-05T05:47:56"/>
  </r>
  <r>
    <n v="1380"/>
    <s v="BARNFEST 2015"/>
    <s v="A DIY MUSIC FESTIVAL FROM ST. LOUIS MO! Bands make their own festival, help make it legit!"/>
    <n v="25"/>
    <n v="106"/>
    <x v="0"/>
    <x v="0"/>
    <s v="USD"/>
    <n v="1433815200"/>
    <n v="1431886706"/>
    <x v="0"/>
    <x v="81"/>
    <x v="0"/>
    <s v="music/rock"/>
    <n v="424"/>
    <n v="21.2"/>
    <x v="4"/>
    <x v="11"/>
    <x v="1380"/>
    <d v="2015-06-08T2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x v="196"/>
    <x v="0"/>
    <s v="music/rock"/>
    <n v="107.1"/>
    <n v="73.356164383561648"/>
    <x v="4"/>
    <x v="11"/>
    <x v="1381"/>
    <d v="2016-12-28T23:08:45"/>
  </r>
  <r>
    <n v="1382"/>
    <s v="The Floorwalkers New Album!"/>
    <s v="We're making a new record -- independently! We've got some great new songs we're really excited to bring to you!"/>
    <n v="8000"/>
    <n v="8349"/>
    <x v="0"/>
    <x v="0"/>
    <s v="USD"/>
    <n v="1367867536"/>
    <n v="1365275536"/>
    <x v="0"/>
    <x v="265"/>
    <x v="0"/>
    <s v="music/rock"/>
    <n v="104.3625"/>
    <n v="56.412162162162161"/>
    <x v="4"/>
    <x v="11"/>
    <x v="1382"/>
    <d v="2013-05-06T13: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x v="251"/>
    <x v="0"/>
    <s v="music/rock"/>
    <n v="212.40909090909091"/>
    <n v="50.247311827956992"/>
    <x v="4"/>
    <x v="11"/>
    <x v="1383"/>
    <d v="2016-12-22T19:47:58"/>
  </r>
  <r>
    <n v="1384"/>
    <s v="Manny Manriquez' new rock opera journey: Outland Warrior"/>
    <s v="Outland Warrior is my first solo musical project, featuring songs written by me and recorded at my home studio."/>
    <n v="3500"/>
    <n v="4343"/>
    <x v="0"/>
    <x v="0"/>
    <s v="USD"/>
    <n v="1436117922"/>
    <n v="1433525922"/>
    <x v="0"/>
    <x v="287"/>
    <x v="0"/>
    <s v="music/rock"/>
    <n v="124.08571428571429"/>
    <n v="68.936507936507937"/>
    <x v="4"/>
    <x v="11"/>
    <x v="1384"/>
    <d v="2015-07-05T11:38:42"/>
  </r>
  <r>
    <n v="1385"/>
    <s v="Chi Might Project"/>
    <s v="Musicians, singers &amp; songwriters from all over the world collaborate via YouTube in order to create an amazing album!"/>
    <n v="8000"/>
    <n v="8832.49"/>
    <x v="0"/>
    <x v="12"/>
    <s v="EUR"/>
    <n v="1461931860"/>
    <n v="1457109121"/>
    <x v="0"/>
    <x v="179"/>
    <x v="0"/>
    <s v="music/rock"/>
    <n v="110.406125"/>
    <n v="65.914104477611943"/>
    <x v="4"/>
    <x v="11"/>
    <x v="1385"/>
    <d v="2016-04-29T06:11:00"/>
  </r>
  <r>
    <n v="1386"/>
    <s v="MALTESE CROSS: The First Album"/>
    <s v="We are a classic hard rock/heavy metal band just trying to keep rock alive!"/>
    <n v="400"/>
    <n v="875"/>
    <x v="0"/>
    <x v="0"/>
    <s v="USD"/>
    <n v="1438183889"/>
    <n v="1435591889"/>
    <x v="0"/>
    <x v="25"/>
    <x v="0"/>
    <s v="music/rock"/>
    <n v="218.75"/>
    <n v="62.5"/>
    <x v="4"/>
    <x v="11"/>
    <x v="1386"/>
    <d v="2015-07-29T09:31:29"/>
  </r>
  <r>
    <n v="1387"/>
    <s v="FAMILY BUSINESS KICKSTARTER"/>
    <s v="Less than one week to PLEDGE YOUR SUPPORT for THE FAMILY BUSINESS as the band raises funds for the next full length rock album."/>
    <n v="4000"/>
    <n v="5465"/>
    <x v="0"/>
    <x v="0"/>
    <s v="USD"/>
    <n v="1433305800"/>
    <n v="1430604395"/>
    <x v="0"/>
    <x v="76"/>
    <x v="0"/>
    <s v="music/rock"/>
    <n v="136.625"/>
    <n v="70.064102564102569"/>
    <x v="4"/>
    <x v="11"/>
    <x v="1387"/>
    <d v="2015-06-02T22:30:00"/>
  </r>
  <r>
    <n v="1388"/>
    <s v="Ghosts of Jupiter: The Great Bright Horses"/>
    <s v="&quot;The Great Bright Horses&quot; is finished and ready for release! Help us put on the finishing touches and share it with the universe."/>
    <n v="5000"/>
    <n v="6740.37"/>
    <x v="0"/>
    <x v="0"/>
    <s v="USD"/>
    <n v="1476720840"/>
    <n v="1474469117"/>
    <x v="0"/>
    <x v="300"/>
    <x v="0"/>
    <s v="music/rock"/>
    <n v="134.8074"/>
    <n v="60.181874999999998"/>
    <x v="4"/>
    <x v="11"/>
    <x v="1388"/>
    <d v="2016-10-17T10:14:00"/>
  </r>
  <r>
    <n v="1389"/>
    <s v="Pre-order DANCEHALL's first record!!!"/>
    <s v="Help fund the pressing of DANCEHALL's first record by pre-ordering it in advance!!!"/>
    <n v="500"/>
    <n v="727"/>
    <x v="0"/>
    <x v="1"/>
    <s v="GBP"/>
    <n v="1471087957"/>
    <n v="1468495957"/>
    <x v="0"/>
    <x v="69"/>
    <x v="0"/>
    <s v="music/rock"/>
    <n v="145.4"/>
    <n v="21.382352941176471"/>
    <x v="4"/>
    <x v="11"/>
    <x v="1389"/>
    <d v="2016-08-13T05:32:37"/>
  </r>
  <r>
    <n v="1390"/>
    <s v="New Music Video/Artist Development"/>
    <s v="Breakout Artist Management will be working with us on a brand new music video and we need your help!"/>
    <n v="2800"/>
    <n v="3055"/>
    <x v="0"/>
    <x v="0"/>
    <s v="USD"/>
    <n v="1430154720"/>
    <n v="1427224606"/>
    <x v="0"/>
    <x v="10"/>
    <x v="0"/>
    <s v="music/rock"/>
    <n v="109.10714285714285"/>
    <n v="160.78947368421052"/>
    <x v="4"/>
    <x v="11"/>
    <x v="1390"/>
    <d v="2015-04-27T11:12:00"/>
  </r>
  <r>
    <n v="1391"/>
    <s v="Rules and Regulations"/>
    <s v="With the money donated through this project we intend on investing in sound equipment for live shows"/>
    <n v="500"/>
    <n v="551"/>
    <x v="0"/>
    <x v="0"/>
    <s v="USD"/>
    <n v="1440219540"/>
    <n v="1436369818"/>
    <x v="0"/>
    <x v="62"/>
    <x v="0"/>
    <s v="music/rock"/>
    <n v="110.2"/>
    <n v="42.384615384615387"/>
    <x v="4"/>
    <x v="11"/>
    <x v="1391"/>
    <d v="2015-08-21T22:59:00"/>
  </r>
  <r>
    <n v="1392"/>
    <s v="Telesomniac's Debut Album"/>
    <s v="Telesomniac is a rock band from Provo, UT releasing their debut album Thirty-One Flashes in the Dark."/>
    <n v="2500"/>
    <n v="2841"/>
    <x v="0"/>
    <x v="0"/>
    <s v="USD"/>
    <n v="1456976586"/>
    <n v="1454298186"/>
    <x v="0"/>
    <x v="201"/>
    <x v="0"/>
    <s v="music/rock"/>
    <n v="113.64000000000001"/>
    <n v="27.317307692307693"/>
    <x v="4"/>
    <x v="11"/>
    <x v="1392"/>
    <d v="2016-03-02T21:43:06"/>
  </r>
  <r>
    <n v="1393"/>
    <s v="WolfHunt | Social Commentary Rock Project"/>
    <s v="Rock n' Roll tales of our times"/>
    <n v="10000"/>
    <n v="10235"/>
    <x v="0"/>
    <x v="0"/>
    <s v="USD"/>
    <n v="1470068523"/>
    <n v="1467476523"/>
    <x v="0"/>
    <x v="47"/>
    <x v="0"/>
    <s v="music/rock"/>
    <n v="102.35000000000001"/>
    <n v="196.82692307692307"/>
    <x v="4"/>
    <x v="11"/>
    <x v="1393"/>
    <d v="2016-08-01T10:22:03"/>
  </r>
  <r>
    <n v="1394"/>
    <s v="&quot;Intrusive Thoughts&quot;: first full LP by The Reckless Scamps"/>
    <s v="We've finally finished recording our first full length album! We're getting together all the merch to go along with the release."/>
    <n v="750"/>
    <n v="916"/>
    <x v="0"/>
    <x v="0"/>
    <s v="USD"/>
    <n v="1488337200"/>
    <n v="1484623726"/>
    <x v="0"/>
    <x v="57"/>
    <x v="0"/>
    <s v="music/rock"/>
    <n v="122.13333333333334"/>
    <n v="53.882352941176471"/>
    <x v="4"/>
    <x v="11"/>
    <x v="1394"/>
    <d v="2017-02-28T21:00:00"/>
  </r>
  <r>
    <n v="1395"/>
    <s v="Quiet Oaks Full Length Album"/>
    <s v="Help Quiet Oaks record their debut album!!!"/>
    <n v="3500"/>
    <n v="3916"/>
    <x v="0"/>
    <x v="0"/>
    <s v="USD"/>
    <n v="1484430481"/>
    <n v="1481838481"/>
    <x v="0"/>
    <x v="141"/>
    <x v="0"/>
    <s v="music/rock"/>
    <n v="111.88571428571427"/>
    <n v="47.756097560975611"/>
    <x v="4"/>
    <x v="11"/>
    <x v="1395"/>
    <d v="2017-01-14T15:48:01"/>
  </r>
  <r>
    <n v="1396"/>
    <s v="Bret Coats' &quot;Music For The People&quot; KickStarter"/>
    <s v="Bret Coats with producers Nick Jay &amp; Robert Coats resulting in an epic rock &amp; roll experience that has the makings of a true classic."/>
    <n v="6000"/>
    <n v="6438"/>
    <x v="0"/>
    <x v="0"/>
    <s v="USD"/>
    <n v="1423871882"/>
    <n v="1421279882"/>
    <x v="0"/>
    <x v="196"/>
    <x v="0"/>
    <s v="music/rock"/>
    <n v="107.3"/>
    <n v="88.191780821917803"/>
    <x v="4"/>
    <x v="11"/>
    <x v="1396"/>
    <d v="2015-02-13T17:58:02"/>
  </r>
  <r>
    <n v="1397"/>
    <s v="Halls of the Machine - All Tribal Dignitaries"/>
    <s v="HALLS OF THE MACHINE needs your support for the final production and release of their latest work titled, ALL TRIBAL DIGNITARIES."/>
    <n v="10000"/>
    <n v="11385"/>
    <x v="0"/>
    <x v="0"/>
    <s v="USD"/>
    <n v="1477603140"/>
    <n v="1475013710"/>
    <x v="0"/>
    <x v="150"/>
    <x v="0"/>
    <s v="music/rock"/>
    <n v="113.85000000000001"/>
    <n v="72.056962025316452"/>
    <x v="4"/>
    <x v="11"/>
    <x v="1397"/>
    <d v="2016-10-27T15:19:00"/>
  </r>
  <r>
    <n v="1398"/>
    <s v="We Invite You to Come &quot;Back to the 80's with StonyCold!&quot;"/>
    <s v="'StonyCold', a Kansas-based 80's Rock Band, is recording their first all-cover tunes CD, 'Back To the 80's With StonyCold!'"/>
    <n v="4400"/>
    <n v="4826"/>
    <x v="0"/>
    <x v="0"/>
    <s v="USD"/>
    <n v="1467752334"/>
    <n v="1465160334"/>
    <x v="0"/>
    <x v="71"/>
    <x v="0"/>
    <s v="music/rock"/>
    <n v="109.68181818181819"/>
    <n v="74.246153846153845"/>
    <x v="4"/>
    <x v="11"/>
    <x v="1398"/>
    <d v="2016-07-05T14:58:54"/>
  </r>
  <r>
    <n v="1399"/>
    <s v="Rocket And A Bomb Live DVD/Album + new Michael Knott 7&quot;EP"/>
    <s v="20 years of Rocket &amp; a Bomb live DVD and download + a brand new Michael Knott EP released on 7&quot; vinyl, Cd, and download!"/>
    <n v="9000"/>
    <n v="11353"/>
    <x v="0"/>
    <x v="0"/>
    <s v="USD"/>
    <n v="1412640373"/>
    <n v="1410048373"/>
    <x v="0"/>
    <x v="192"/>
    <x v="0"/>
    <s v="music/rock"/>
    <n v="126.14444444444443"/>
    <n v="61.701086956521742"/>
    <x v="4"/>
    <x v="11"/>
    <x v="1399"/>
    <d v="2014-10-06T18:06:13"/>
  </r>
  <r>
    <n v="1400"/>
    <s v="Stone Kings: From Creation To Devastation"/>
    <s v="We're looking to our fans to help partially fund the new album. It's 12 tracks in length &amp; will be a musical trip like no other!"/>
    <n v="350"/>
    <n v="586"/>
    <x v="0"/>
    <x v="1"/>
    <s v="GBP"/>
    <n v="1465709400"/>
    <n v="1462695073"/>
    <x v="0"/>
    <x v="69"/>
    <x v="0"/>
    <s v="music/rock"/>
    <n v="167.42857142857144"/>
    <n v="17.235294117647058"/>
    <x v="4"/>
    <x v="11"/>
    <x v="1400"/>
    <d v="2016-06-11T23: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x v="301"/>
    <x v="0"/>
    <s v="music/rock"/>
    <n v="496.52000000000004"/>
    <n v="51.720833333333331"/>
    <x v="4"/>
    <x v="11"/>
    <x v="1401"/>
    <d v="2013-05-26T17:54:34"/>
  </r>
  <r>
    <n v="1402"/>
    <s v="Nineteen Fifty Eight - Untitled EP"/>
    <s v="Help us fund our latest project - a 5 track EP: fast-paced, hard-hitting, female-fronted rock with catchy choruses and lyrics to match!"/>
    <n v="2500"/>
    <n v="2729"/>
    <x v="0"/>
    <x v="1"/>
    <s v="GBP"/>
    <n v="1430439411"/>
    <n v="1425259011"/>
    <x v="0"/>
    <x v="116"/>
    <x v="0"/>
    <s v="music/rock"/>
    <n v="109.16"/>
    <n v="24.150442477876105"/>
    <x v="4"/>
    <x v="11"/>
    <x v="1402"/>
    <d v="2015-04-30T18:16:51"/>
  </r>
  <r>
    <n v="1403"/>
    <s v="Gregorian Rock"/>
    <s v="Gregorian Rock merges Gregorian chant with modern music. It is serene, yet pummeling. It's not for everyone, but it might be for you."/>
    <n v="4000"/>
    <n v="4103"/>
    <x v="0"/>
    <x v="0"/>
    <s v="USD"/>
    <n v="1374802235"/>
    <n v="1372210235"/>
    <x v="0"/>
    <x v="36"/>
    <x v="0"/>
    <s v="music/rock"/>
    <n v="102.57499999999999"/>
    <n v="62.166666666666664"/>
    <x v="4"/>
    <x v="11"/>
    <x v="1403"/>
    <d v="2013-07-25T19:30:35"/>
  </r>
  <r>
    <n v="1404"/>
    <s v="3 Men and a Book"/>
    <s v="Translation &amp; publication of possibly the most famous piece of English literature - Act II Scene II of Romeo and Juliet into txt-speak."/>
    <n v="14500"/>
    <n v="241"/>
    <x v="2"/>
    <x v="1"/>
    <s v="GBP"/>
    <n v="1424607285"/>
    <n v="1422447285"/>
    <x v="1"/>
    <x v="81"/>
    <x v="1"/>
    <s v="publishing/translations"/>
    <n v="1.6620689655172414"/>
    <n v="48.2"/>
    <x v="3"/>
    <x v="22"/>
    <x v="1404"/>
    <d v="2015-02-22T06:14:45"/>
  </r>
  <r>
    <n v="1405"/>
    <s v="The Bible translated into Emoticons"/>
    <s v="Will more people read the Bible if it were translated into Emoticons?"/>
    <n v="25000"/>
    <n v="105"/>
    <x v="2"/>
    <x v="0"/>
    <s v="USD"/>
    <n v="1417195201"/>
    <n v="1414599601"/>
    <x v="1"/>
    <x v="57"/>
    <x v="1"/>
    <s v="publishing/translations"/>
    <n v="0.42"/>
    <n v="6.1764705882352944"/>
    <x v="3"/>
    <x v="22"/>
    <x v="1405"/>
    <d v="2014-11-28T11:20:01"/>
  </r>
  <r>
    <n v="1406"/>
    <s v="Man Down! Translation project"/>
    <s v="The White coat and the battle dress uniform"/>
    <n v="12000"/>
    <n v="15"/>
    <x v="2"/>
    <x v="13"/>
    <s v="EUR"/>
    <n v="1449914400"/>
    <n v="1445336607"/>
    <x v="0"/>
    <x v="83"/>
    <x v="1"/>
    <s v="publishing/translations"/>
    <n v="0.125"/>
    <n v="5"/>
    <x v="3"/>
    <x v="22"/>
    <x v="1406"/>
    <d v="2015-12-12T04:00:00"/>
  </r>
  <r>
    <n v="1407"/>
    <s v="My life, My travel, My past - time to share"/>
    <s v="I traveled, I took pictures, I met people, I ate. Then I wrote a travel journal that needs editing, translation, and publishing."/>
    <n v="3000"/>
    <n v="15"/>
    <x v="2"/>
    <x v="0"/>
    <s v="USD"/>
    <n v="1407847978"/>
    <n v="1405687978"/>
    <x v="0"/>
    <x v="84"/>
    <x v="1"/>
    <s v="publishing/translations"/>
    <n v="0.5"/>
    <n v="7.5"/>
    <x v="3"/>
    <x v="22"/>
    <x v="1407"/>
    <d v="2014-08-12T06:52:58"/>
  </r>
  <r>
    <n v="1408"/>
    <s v="General Treatise on Chess. Tactics. by R. Grau, translation"/>
    <s v="A translation of the legendary series of chess books &quot;General Treatise on Chess&quot; by R. Grau. A complete chess course for all levels."/>
    <n v="1000"/>
    <n v="72"/>
    <x v="2"/>
    <x v="1"/>
    <s v="GBP"/>
    <n v="1447451756"/>
    <n v="1444856156"/>
    <x v="0"/>
    <x v="79"/>
    <x v="1"/>
    <s v="publishing/translations"/>
    <n v="7.1999999999999993"/>
    <n v="12"/>
    <x v="3"/>
    <x v="22"/>
    <x v="1408"/>
    <d v="2015-11-13T15:55:56"/>
  </r>
  <r>
    <n v="1409"/>
    <s v="Modern Literal Torah Translation: Genesis"/>
    <s v="Modern Literal Translation of the 1st Book of the Torah in English and Russian with sub-linear and interlinear layout."/>
    <n v="4000"/>
    <n v="0"/>
    <x v="2"/>
    <x v="0"/>
    <s v="USD"/>
    <n v="1420085535"/>
    <n v="1414897935"/>
    <x v="0"/>
    <x v="78"/>
    <x v="1"/>
    <s v="publishing/translations"/>
    <n v="0"/>
    <n v="0"/>
    <x v="3"/>
    <x v="22"/>
    <x v="1409"/>
    <d v="2014-12-31T22:12:15"/>
  </r>
  <r>
    <n v="1410"/>
    <s v="Existence Space and Office (English translation)"/>
    <s v="Let's translate this book! A fundamental guide to existential workspaces: how to recover efficiency generating environmental well-being"/>
    <n v="6000"/>
    <n v="1"/>
    <x v="2"/>
    <x v="13"/>
    <s v="EUR"/>
    <n v="1464939520"/>
    <n v="1461051520"/>
    <x v="0"/>
    <x v="29"/>
    <x v="1"/>
    <s v="publishing/translations"/>
    <n v="1.6666666666666666E-2"/>
    <n v="1"/>
    <x v="3"/>
    <x v="22"/>
    <x v="1410"/>
    <d v="2016-06-03T01:38:40"/>
  </r>
  <r>
    <n v="1411"/>
    <s v="The Divine Comedy- A New English Translation"/>
    <s v="There have been an exorbident number of translations of this most beautiful poem though none have ever been done by a nineteen year old"/>
    <n v="3000"/>
    <n v="7"/>
    <x v="2"/>
    <x v="1"/>
    <s v="GBP"/>
    <n v="1423185900"/>
    <n v="1420766700"/>
    <x v="0"/>
    <x v="83"/>
    <x v="1"/>
    <s v="publishing/translations"/>
    <n v="0.23333333333333336"/>
    <n v="2.3333333333333335"/>
    <x v="3"/>
    <x v="22"/>
    <x v="1411"/>
    <d v="2015-02-05T19:25:00"/>
  </r>
  <r>
    <n v="1412"/>
    <s v="For overseas shogi fans! Shogi novel translation project"/>
    <s v="â€œClimbing Silver!â€- An English translation of the Young Adult Shogi novella"/>
    <n v="7000"/>
    <n v="320"/>
    <x v="2"/>
    <x v="0"/>
    <s v="USD"/>
    <n v="1417656699"/>
    <n v="1415064699"/>
    <x v="0"/>
    <x v="62"/>
    <x v="1"/>
    <s v="publishing/translations"/>
    <n v="4.5714285714285712"/>
    <n v="24.615384615384617"/>
    <x v="3"/>
    <x v="22"/>
    <x v="1412"/>
    <d v="2014-12-03T19:31:39"/>
  </r>
  <r>
    <n v="1413"/>
    <s v="LE NUVOLE DEL CIELO-CLOUDS OF THE SKY"/>
    <s v="I need funds to publish a book based on a selection of sentences from the Gospel demonstrating that Christianity is a strong religion."/>
    <n v="2000"/>
    <n v="100"/>
    <x v="2"/>
    <x v="13"/>
    <s v="EUR"/>
    <n v="1455964170"/>
    <n v="1450780170"/>
    <x v="0"/>
    <x v="29"/>
    <x v="1"/>
    <s v="publishing/translations"/>
    <n v="5"/>
    <n v="100"/>
    <x v="3"/>
    <x v="22"/>
    <x v="1413"/>
    <d v="2016-02-20T04:29:30"/>
  </r>
  <r>
    <n v="1414"/>
    <s v="Database of Interlinear Greek Words"/>
    <s v="Create an open source &quot;interlinear&quot; translation fo the Greek New Testament in re-publishable and open source database format."/>
    <n v="500"/>
    <n v="1"/>
    <x v="2"/>
    <x v="0"/>
    <s v="USD"/>
    <n v="1483423467"/>
    <n v="1480831467"/>
    <x v="0"/>
    <x v="29"/>
    <x v="1"/>
    <s v="publishing/translations"/>
    <n v="0.2"/>
    <n v="1"/>
    <x v="3"/>
    <x v="22"/>
    <x v="1414"/>
    <d v="2017-01-03T00:04:27"/>
  </r>
  <r>
    <n v="1415"/>
    <s v="The Complete Homilies of Blessed Oscar Romero: Volume 2"/>
    <s v="This is a Series of 6 Books on Blessed Oscar A. Romero`s Writings. This Project will help to pay the translation costs of Volume 2."/>
    <n v="4400"/>
    <n v="800"/>
    <x v="2"/>
    <x v="0"/>
    <s v="USD"/>
    <n v="1439741591"/>
    <n v="1436285591"/>
    <x v="0"/>
    <x v="82"/>
    <x v="1"/>
    <s v="publishing/translations"/>
    <n v="18.181818181818183"/>
    <n v="88.888888888888886"/>
    <x v="3"/>
    <x v="22"/>
    <x v="1415"/>
    <d v="2015-08-16T10:13:11"/>
  </r>
  <r>
    <n v="1416"/>
    <s v="Glenn's  little book of  quotes"/>
    <s v="glenn's  book of quotes is designed to give the readers a thought for the day , lighten the mood  and put a smile  on their faces."/>
    <n v="50000"/>
    <n v="0"/>
    <x v="2"/>
    <x v="0"/>
    <s v="USD"/>
    <n v="1448147619"/>
    <n v="1445552019"/>
    <x v="0"/>
    <x v="78"/>
    <x v="1"/>
    <s v="publishing/translations"/>
    <n v="0"/>
    <n v="0"/>
    <x v="3"/>
    <x v="22"/>
    <x v="1416"/>
    <d v="2015-11-21T17:13:39"/>
  </r>
  <r>
    <n v="1417"/>
    <s v="Digitizing 8 Rare Siddha Yoga Books"/>
    <s v="Digitization of 8 rare Siddha Yoga books written by a Yogi - coming in the lineage of Sri Sri Sri Sadhasiva Brahmendra himself!"/>
    <n v="4500"/>
    <n v="55"/>
    <x v="2"/>
    <x v="0"/>
    <s v="USD"/>
    <n v="1442315460"/>
    <n v="1439696174"/>
    <x v="0"/>
    <x v="84"/>
    <x v="1"/>
    <s v="publishing/translations"/>
    <n v="1.2222222222222223"/>
    <n v="27.5"/>
    <x v="3"/>
    <x v="22"/>
    <x v="1417"/>
    <d v="2015-09-15T05:11:00"/>
  </r>
  <r>
    <n v="1418"/>
    <s v="Realidades del Hombre"/>
    <s v="Â¿Y si hubiera una camino intermedio entre ciencia y religion?_x000a_Descubre la respuesta ayudando a publicar y traducir este libro."/>
    <n v="3000"/>
    <n v="6"/>
    <x v="2"/>
    <x v="3"/>
    <s v="EUR"/>
    <n v="1456397834"/>
    <n v="1453805834"/>
    <x v="0"/>
    <x v="29"/>
    <x v="1"/>
    <s v="publishing/translations"/>
    <n v="0.2"/>
    <n v="6"/>
    <x v="3"/>
    <x v="22"/>
    <x v="1418"/>
    <d v="2016-02-25T04: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x v="73"/>
    <x v="1"/>
    <s v="publishing/translations"/>
    <n v="7.0634920634920633"/>
    <n v="44.5"/>
    <x v="3"/>
    <x v="22"/>
    <x v="1419"/>
    <d v="2016-10-09T04:56:59"/>
  </r>
  <r>
    <n v="1420"/>
    <s v="Shakespeare in the Hood - Romeo and Juliet"/>
    <s v="Help me butcher Shakespeare in a satirical fashion."/>
    <n v="110"/>
    <n v="3"/>
    <x v="2"/>
    <x v="0"/>
    <s v="USD"/>
    <n v="1467129686"/>
    <n v="1464969686"/>
    <x v="0"/>
    <x v="83"/>
    <x v="1"/>
    <s v="publishing/translations"/>
    <n v="2.7272727272727271"/>
    <n v="1"/>
    <x v="3"/>
    <x v="22"/>
    <x v="1420"/>
    <d v="2016-06-28T10: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x v="84"/>
    <x v="1"/>
    <s v="publishing/translations"/>
    <n v="0.1"/>
    <n v="100"/>
    <x v="3"/>
    <x v="22"/>
    <x v="1421"/>
    <d v="2015-02-08T15: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x v="84"/>
    <x v="1"/>
    <s v="publishing/translations"/>
    <n v="0.104"/>
    <n v="13"/>
    <x v="3"/>
    <x v="22"/>
    <x v="1422"/>
    <d v="2016-09-20T23:45:04"/>
  </r>
  <r>
    <n v="1423"/>
    <s v="Progressive King James Version New Testament"/>
    <s v="Help fund me to destroy the monopoly Rupert Murdoch has over the publication of modern bibles. I have a new one to rival the NKJV."/>
    <n v="30000"/>
    <n v="100"/>
    <x v="2"/>
    <x v="2"/>
    <s v="AUD"/>
    <n v="1451637531"/>
    <n v="1449045531"/>
    <x v="0"/>
    <x v="29"/>
    <x v="1"/>
    <s v="publishing/translations"/>
    <n v="0.33333333333333337"/>
    <n v="100"/>
    <x v="3"/>
    <x v="22"/>
    <x v="1423"/>
    <d v="2016-01-01T02:38:51"/>
  </r>
  <r>
    <n v="1424"/>
    <s v="Subway Mantras"/>
    <s v="A short book of practical mantras that can be used every day of the week. Mantras are cogwheels of universal engines."/>
    <n v="7500"/>
    <n v="1527"/>
    <x v="2"/>
    <x v="0"/>
    <s v="USD"/>
    <n v="1479233602"/>
    <n v="1478106802"/>
    <x v="0"/>
    <x v="25"/>
    <x v="1"/>
    <s v="publishing/translations"/>
    <n v="20.36"/>
    <n v="109.07142857142857"/>
    <x v="3"/>
    <x v="22"/>
    <x v="1424"/>
    <d v="2016-11-15T12:13:22"/>
  </r>
  <r>
    <n v="1425"/>
    <s v="Hello!(Sawadee).&quot;.America&quot;   BOOK"/>
    <s v="Translation  Thai language to English and other languages of the story (written by me) about&quot; Promote Travel &amp; Business in America&quot;"/>
    <n v="13000"/>
    <n v="0"/>
    <x v="2"/>
    <x v="0"/>
    <s v="USD"/>
    <n v="1430276959"/>
    <n v="1427684959"/>
    <x v="0"/>
    <x v="78"/>
    <x v="1"/>
    <s v="publishing/translations"/>
    <n v="0"/>
    <n v="0"/>
    <x v="3"/>
    <x v="22"/>
    <x v="1425"/>
    <d v="2015-04-28T21:09:19"/>
  </r>
  <r>
    <n v="1426"/>
    <s v="Die Welt der Haie in Englisch (The World of Sharks)"/>
    <s v="The World of Sharks is an interactive eBook for the iPad and Mac. It shall be translated into english to make it available worldwide."/>
    <n v="1000"/>
    <n v="0"/>
    <x v="2"/>
    <x v="12"/>
    <s v="EUR"/>
    <n v="1440408120"/>
    <n v="1435224120"/>
    <x v="0"/>
    <x v="78"/>
    <x v="1"/>
    <s v="publishing/translations"/>
    <n v="0"/>
    <n v="0"/>
    <x v="3"/>
    <x v="22"/>
    <x v="1426"/>
    <d v="2015-08-24T03:22:00"/>
  </r>
  <r>
    <n v="1427"/>
    <s v="WHAT CAN I DO?..."/>
    <s v="The book with advices that can save many lives._x000a_You will find here many case studies, extreme situations and solutions."/>
    <n v="5000"/>
    <n v="419"/>
    <x v="2"/>
    <x v="12"/>
    <s v="EUR"/>
    <n v="1474230385"/>
    <n v="1471638385"/>
    <x v="0"/>
    <x v="80"/>
    <x v="1"/>
    <s v="publishing/translations"/>
    <n v="8.3800000000000008"/>
    <n v="104.75"/>
    <x v="3"/>
    <x v="22"/>
    <x v="1427"/>
    <d v="2016-09-18T14:26:25"/>
  </r>
  <r>
    <n v="1428"/>
    <s v="Translation of the book &quot;He sees me with his Heart&quot;"/>
    <s v="My father wrote a book about raising a blind child. I, as a professional translator, am going to write it in English for everyone."/>
    <n v="1000"/>
    <n v="45"/>
    <x v="2"/>
    <x v="3"/>
    <s v="EUR"/>
    <n v="1459584417"/>
    <n v="1456996017"/>
    <x v="0"/>
    <x v="83"/>
    <x v="1"/>
    <s v="publishing/translations"/>
    <n v="4.5"/>
    <n v="15"/>
    <x v="3"/>
    <x v="22"/>
    <x v="1428"/>
    <d v="2016-04-02T02:06:57"/>
  </r>
  <r>
    <n v="1429"/>
    <s v="10 P.M."/>
    <s v="A guy in his 30's tries to live his &quot;American Dream&quot;, but quickly it turns into a nightmare. (A Novel)"/>
    <n v="10000"/>
    <n v="0"/>
    <x v="2"/>
    <x v="0"/>
    <s v="USD"/>
    <n v="1428629242"/>
    <n v="1426037242"/>
    <x v="0"/>
    <x v="78"/>
    <x v="1"/>
    <s v="publishing/translations"/>
    <n v="0"/>
    <n v="0"/>
    <x v="3"/>
    <x v="22"/>
    <x v="1429"/>
    <d v="2015-04-09T19:27:22"/>
  </r>
  <r>
    <n v="1430"/>
    <s v="Esoteric Project Management"/>
    <s v="Profesional translation and publishing of the book on unique synthesis of project management and meditation"/>
    <n v="5000"/>
    <n v="403"/>
    <x v="2"/>
    <x v="0"/>
    <s v="USD"/>
    <n v="1419017488"/>
    <n v="1416339088"/>
    <x v="0"/>
    <x v="81"/>
    <x v="1"/>
    <s v="publishing/translations"/>
    <n v="8.06"/>
    <n v="80.599999999999994"/>
    <x v="3"/>
    <x v="22"/>
    <x v="1430"/>
    <d v="2014-12-19T13:31:28"/>
  </r>
  <r>
    <n v="1431"/>
    <s v="Publishing Persian version of IT AIN'T SO AWFUL, FALAFEL"/>
    <s v="Iran does not adhere to International Copyright Laws. Please help me publish a Persian translation before it is illegally translated."/>
    <n v="17000"/>
    <n v="5431"/>
    <x v="2"/>
    <x v="0"/>
    <s v="USD"/>
    <n v="1448517816"/>
    <n v="1445922216"/>
    <x v="0"/>
    <x v="5"/>
    <x v="1"/>
    <s v="publishing/translations"/>
    <n v="31.94705882352941"/>
    <n v="115.55319148936171"/>
    <x v="3"/>
    <x v="22"/>
    <x v="1431"/>
    <d v="2015-11-26T00:03:36"/>
  </r>
  <r>
    <n v="1432"/>
    <s v="The Holy Bib-el"/>
    <s v="THE HOLY BIB-EL Translated By Leon Cook. The Creation: CHAPTER 1.  1* In the beginning Gods created The Heavens and The Planet Earth."/>
    <n v="40000"/>
    <n v="0"/>
    <x v="2"/>
    <x v="0"/>
    <s v="USD"/>
    <n v="1437417828"/>
    <n v="1434825828"/>
    <x v="0"/>
    <x v="78"/>
    <x v="1"/>
    <s v="publishing/translations"/>
    <n v="0"/>
    <n v="0"/>
    <x v="3"/>
    <x v="22"/>
    <x v="1432"/>
    <d v="2015-07-20T12:43:48"/>
  </r>
  <r>
    <n v="1433"/>
    <s v="The Gayatri Mantra for Jhansi, India"/>
    <s v="Publish my book on the Gayatri Mantra in English for the benefit of the readers and the children at the orphanage in Jhansi, India"/>
    <n v="12000"/>
    <n v="805"/>
    <x v="2"/>
    <x v="13"/>
    <s v="EUR"/>
    <n v="1481367600"/>
    <n v="1477839675"/>
    <x v="0"/>
    <x v="73"/>
    <x v="1"/>
    <s v="publishing/translations"/>
    <n v="6.708333333333333"/>
    <n v="80.5"/>
    <x v="3"/>
    <x v="22"/>
    <x v="1433"/>
    <d v="2016-12-10T05:00:00"/>
  </r>
  <r>
    <n v="1434"/>
    <s v="Translation of 'SOCIALCAPITALISM' (2014)"/>
    <s v="Interest from abroad to publish my book SOCIALCAPITALISM. Need translation to English master. Help appreciated."/>
    <n v="82000"/>
    <n v="8190"/>
    <x v="2"/>
    <x v="8"/>
    <s v="DKK"/>
    <n v="1433775600"/>
    <n v="1431973478"/>
    <x v="0"/>
    <x v="202"/>
    <x v="1"/>
    <s v="publishing/translations"/>
    <n v="9.9878048780487809"/>
    <n v="744.5454545454545"/>
    <x v="3"/>
    <x v="22"/>
    <x v="1434"/>
    <d v="2015-06-08T09:00:00"/>
  </r>
  <r>
    <n v="1435"/>
    <s v="Trilogy of Crystals, book 1, translation"/>
    <s v="English translation of the first book from a sword and sorcery Fantasy trilogy, by Paolo Parente"/>
    <n v="15000"/>
    <n v="15"/>
    <x v="2"/>
    <x v="13"/>
    <s v="EUR"/>
    <n v="1444589020"/>
    <n v="1441997020"/>
    <x v="0"/>
    <x v="84"/>
    <x v="1"/>
    <s v="publishing/translations"/>
    <n v="0.1"/>
    <n v="7.5"/>
    <x v="3"/>
    <x v="22"/>
    <x v="1435"/>
    <d v="2015-10-11T12:43:40"/>
  </r>
  <r>
    <n v="1436"/>
    <s v="Translation of an interactive eLearning-website for surgery"/>
    <s v="Help us to get www.mySurgery.de, an interactive eLearning-Website for general and visceral surgery, translated to english language."/>
    <n v="10000"/>
    <n v="77"/>
    <x v="2"/>
    <x v="12"/>
    <s v="EUR"/>
    <n v="1456043057"/>
    <n v="1453451057"/>
    <x v="0"/>
    <x v="84"/>
    <x v="1"/>
    <s v="publishing/translations"/>
    <n v="0.77"/>
    <n v="38.5"/>
    <x v="3"/>
    <x v="22"/>
    <x v="1436"/>
    <d v="2016-02-21T02:24:17"/>
  </r>
  <r>
    <n v="1437"/>
    <s v="THE BACHELOR KNOWS NO BORDERS"/>
    <s v="Introducing A True Story That Bridges Borders: Join Us As We Translate THE BACHELOR CHAPTERS: A THINKING WOMAN'S ROMANCE Into Spanish!"/>
    <n v="3000"/>
    <n v="807"/>
    <x v="2"/>
    <x v="0"/>
    <s v="USD"/>
    <n v="1405227540"/>
    <n v="1402058739"/>
    <x v="0"/>
    <x v="19"/>
    <x v="1"/>
    <s v="publishing/translations"/>
    <n v="26.900000000000002"/>
    <n v="36.68181818181818"/>
    <x v="3"/>
    <x v="22"/>
    <x v="1437"/>
    <d v="2014-07-12T22:59:00"/>
  </r>
  <r>
    <n v="1438"/>
    <s v="Felting tutorials - worldwide wool craft - translation"/>
    <s v="Feltmaking is an acient yet modern craft using wool in creative ways. Our thorough guides should be for people all over the world."/>
    <n v="20000"/>
    <n v="600"/>
    <x v="2"/>
    <x v="8"/>
    <s v="DKK"/>
    <n v="1461765300"/>
    <n v="1459198499"/>
    <x v="0"/>
    <x v="22"/>
    <x v="1"/>
    <s v="publishing/translations"/>
    <n v="3"/>
    <n v="75"/>
    <x v="3"/>
    <x v="22"/>
    <x v="1438"/>
    <d v="2016-04-27T07:55:00"/>
  </r>
  <r>
    <n v="1439"/>
    <s v="Watermark the truth beneath the surface - Translate"/>
    <s v="My English  novel has received excellent reviews. To address the great interest from Germany I want to translate it into German."/>
    <n v="2725"/>
    <n v="180"/>
    <x v="2"/>
    <x v="5"/>
    <s v="CAD"/>
    <n v="1425758101"/>
    <n v="1423166101"/>
    <x v="0"/>
    <x v="79"/>
    <x v="1"/>
    <s v="publishing/translations"/>
    <n v="6.6055045871559637"/>
    <n v="30"/>
    <x v="3"/>
    <x v="22"/>
    <x v="1439"/>
    <d v="2015-03-07T13:55:01"/>
  </r>
  <r>
    <n v="1440"/>
    <s v="Perfume Collectibles - Vintage Bottles - History of Perfume"/>
    <s v="The Museum of Perfume in Milan has been publishing its own magazine since 1998 in Italian. We would like to translate it English."/>
    <n v="13000"/>
    <n v="1"/>
    <x v="2"/>
    <x v="13"/>
    <s v="EUR"/>
    <n v="1464285463"/>
    <n v="1461693463"/>
    <x v="0"/>
    <x v="29"/>
    <x v="1"/>
    <s v="publishing/translations"/>
    <n v="7.6923076923076927E-3"/>
    <n v="1"/>
    <x v="3"/>
    <x v="22"/>
    <x v="1440"/>
    <d v="2016-05-26T11:57:43"/>
  </r>
  <r>
    <n v="1441"/>
    <s v="Sikh Police: Guru Granth Sahib Project"/>
    <s v="Guru Granth Sahib; User Friendly. A book which captures the essence of the Guru Granth Sahib in modern English and also made digital."/>
    <n v="180000"/>
    <n v="2020"/>
    <x v="2"/>
    <x v="1"/>
    <s v="GBP"/>
    <n v="1441995769"/>
    <n v="1436811769"/>
    <x v="0"/>
    <x v="83"/>
    <x v="1"/>
    <s v="publishing/translations"/>
    <n v="1.1222222222222222"/>
    <n v="673.33333333333337"/>
    <x v="3"/>
    <x v="22"/>
    <x v="1441"/>
    <d v="2015-09-11T12:22:49"/>
  </r>
  <r>
    <n v="1442"/>
    <s v="Alternative Economics: Reversing Stagnation on Smashwords"/>
    <s v="If people contribute on Kickstarter, I will be able to give this 159-page e-book anthology away free to libraries and e-bookreaders.  I"/>
    <n v="1500"/>
    <n v="0"/>
    <x v="2"/>
    <x v="0"/>
    <s v="USD"/>
    <n v="1464190158"/>
    <n v="1461598158"/>
    <x v="0"/>
    <x v="78"/>
    <x v="1"/>
    <s v="publishing/translations"/>
    <n v="0"/>
    <n v="0"/>
    <x v="3"/>
    <x v="22"/>
    <x v="1442"/>
    <d v="2016-05-25T09:29:18"/>
  </r>
  <r>
    <n v="1443"/>
    <s v="Translate my Saga Fantasy : Icarus Ã  l'Ã©cole des dieux"/>
    <s v="Hello everyone !_x000a_I need your help for translate my saga Fantasy : Icarus at the school of the gods - Book 1&quot;."/>
    <n v="13000"/>
    <n v="0"/>
    <x v="2"/>
    <x v="6"/>
    <s v="EUR"/>
    <n v="1483395209"/>
    <n v="1480803209"/>
    <x v="0"/>
    <x v="78"/>
    <x v="1"/>
    <s v="publishing/translations"/>
    <n v="0"/>
    <n v="0"/>
    <x v="3"/>
    <x v="22"/>
    <x v="1443"/>
    <d v="2017-01-02T16:13:29"/>
  </r>
  <r>
    <n v="1444"/>
    <s v="Expand the MillionairesLetter in the US Market!"/>
    <s v="We as a successfull german stock market newsletter publisher want expand in the US market!"/>
    <n v="4950"/>
    <n v="0"/>
    <x v="2"/>
    <x v="12"/>
    <s v="EUR"/>
    <n v="1442091462"/>
    <n v="1436907462"/>
    <x v="0"/>
    <x v="78"/>
    <x v="1"/>
    <s v="publishing/translations"/>
    <n v="0"/>
    <n v="0"/>
    <x v="3"/>
    <x v="22"/>
    <x v="1444"/>
    <d v="2015-09-12T14:57:42"/>
  </r>
  <r>
    <n v="1445"/>
    <s v="Finnegans Wake von James Joyce - deutsche Ãœbersetzung"/>
    <s v="Erstellung einer deutschen Ãœbersetzung ( Lesbarmachung ) des Buches Finnegans Wake von James Joyce. Die Umsetzung erfolgt 1 zu 1."/>
    <n v="130000"/>
    <n v="0"/>
    <x v="2"/>
    <x v="12"/>
    <s v="EUR"/>
    <n v="1434286855"/>
    <n v="1431694855"/>
    <x v="0"/>
    <x v="78"/>
    <x v="1"/>
    <s v="publishing/translations"/>
    <n v="0"/>
    <n v="0"/>
    <x v="3"/>
    <x v="22"/>
    <x v="1445"/>
    <d v="2015-06-14T07:00:55"/>
  </r>
  <r>
    <n v="1446"/>
    <s v="Italian Manual Kickstarter - Manuale Italiano non ufficiale"/>
    <s v="All backers can help us with 1â‚¬ to create the 1st Italian Manual Kickstarter - Per chi vuole finanziare le proprie idee con successo"/>
    <n v="900"/>
    <n v="0"/>
    <x v="2"/>
    <x v="13"/>
    <s v="EUR"/>
    <n v="1461235478"/>
    <n v="1459507478"/>
    <x v="0"/>
    <x v="78"/>
    <x v="1"/>
    <s v="publishing/translations"/>
    <n v="0"/>
    <n v="0"/>
    <x v="3"/>
    <x v="22"/>
    <x v="1446"/>
    <d v="2016-04-21T04:44:38"/>
  </r>
  <r>
    <n v="1447"/>
    <s v="Indian Language Dictionary"/>
    <s v="I'm creating a dictionary of multiple Indian languages."/>
    <n v="500000"/>
    <n v="75"/>
    <x v="2"/>
    <x v="0"/>
    <s v="USD"/>
    <n v="1467999134"/>
    <n v="1465407134"/>
    <x v="0"/>
    <x v="83"/>
    <x v="1"/>
    <s v="publishing/translations"/>
    <n v="1.4999999999999999E-2"/>
    <n v="25"/>
    <x v="3"/>
    <x v="22"/>
    <x v="1447"/>
    <d v="2016-07-08T11:32:14"/>
  </r>
  <r>
    <n v="1448"/>
    <s v="Focus on changing your situation"/>
    <s v="For people in schools to the retired._x000a_Aim is to get in to schools,gyms,work places and to travel all over the world doing talks on it."/>
    <n v="200000"/>
    <n v="0"/>
    <x v="2"/>
    <x v="2"/>
    <s v="AUD"/>
    <n v="1432272300"/>
    <n v="1429655318"/>
    <x v="0"/>
    <x v="78"/>
    <x v="1"/>
    <s v="publishing/translations"/>
    <n v="0"/>
    <n v="0"/>
    <x v="3"/>
    <x v="22"/>
    <x v="1448"/>
    <d v="2015-05-21T23:25:00"/>
  </r>
  <r>
    <n v="1449"/>
    <s v="MamaCheng's International Shopping Concierge Services"/>
    <s v="Calling out Backers throughout the world. We are here to provide an intermediate channel to offer U.S. products worldwide. PLEASE READ!"/>
    <n v="8888"/>
    <n v="0"/>
    <x v="2"/>
    <x v="0"/>
    <s v="USD"/>
    <n v="1431286105"/>
    <n v="1427138905"/>
    <x v="0"/>
    <x v="78"/>
    <x v="1"/>
    <s v="publishing/translations"/>
    <n v="0"/>
    <n v="0"/>
    <x v="3"/>
    <x v="22"/>
    <x v="1449"/>
    <d v="2015-05-10T13:28:25"/>
  </r>
  <r>
    <n v="1450"/>
    <s v="The Art of the Dill"/>
    <s v="A book of pickle recipes narrated by a mama grizzly speaking in incomplete and run-on sentences and her orangutan friend. #Artofthedill"/>
    <n v="100000"/>
    <n v="1"/>
    <x v="2"/>
    <x v="0"/>
    <s v="USD"/>
    <n v="1455941197"/>
    <n v="1453349197"/>
    <x v="0"/>
    <x v="29"/>
    <x v="1"/>
    <s v="publishing/translations"/>
    <n v="1E-3"/>
    <n v="1"/>
    <x v="3"/>
    <x v="22"/>
    <x v="1450"/>
    <d v="2016-02-19T22:06:37"/>
  </r>
  <r>
    <n v="1451"/>
    <s v="Modern Literal Torah Translation (Canceled)"/>
    <s v="Modern Literal Translation of the Torah in English and Russian with sub-linear and interlinear layout."/>
    <n v="18950"/>
    <n v="2"/>
    <x v="1"/>
    <x v="0"/>
    <s v="USD"/>
    <n v="1416355259"/>
    <n v="1413759659"/>
    <x v="0"/>
    <x v="84"/>
    <x v="1"/>
    <s v="publishing/translations"/>
    <n v="1.0554089709762533E-2"/>
    <n v="1"/>
    <x v="3"/>
    <x v="22"/>
    <x v="1451"/>
    <d v="2014-11-18T18:00:59"/>
  </r>
  <r>
    <n v="1452"/>
    <s v="The Judo Preservation Project (Canceled)"/>
    <s v="I am gathering rare, out-of-print Judo books for preservation, translation and sharing."/>
    <n v="14000"/>
    <n v="0"/>
    <x v="1"/>
    <x v="0"/>
    <s v="USD"/>
    <n v="1406566363"/>
    <n v="1403974363"/>
    <x v="0"/>
    <x v="78"/>
    <x v="1"/>
    <s v="publishing/translations"/>
    <n v="0"/>
    <n v="0"/>
    <x v="3"/>
    <x v="22"/>
    <x v="1452"/>
    <d v="2014-07-28T10: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x v="78"/>
    <x v="1"/>
    <s v="publishing/translations"/>
    <n v="0"/>
    <n v="0"/>
    <x v="3"/>
    <x v="22"/>
    <x v="1453"/>
    <d v="2017-04-15T09: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x v="29"/>
    <x v="1"/>
    <s v="publishing/translations"/>
    <n v="0.85714285714285721"/>
    <n v="15"/>
    <x v="3"/>
    <x v="22"/>
    <x v="1454"/>
    <d v="2016-04-24T15:59:00"/>
  </r>
  <r>
    <n v="1455"/>
    <s v="Heart Jewel: Advice from a Modern Tibetan Master (Canceled)"/>
    <s v="The teachings of Tulku Sanjay Tsering, the body, speech and mind emanation of the esteemed 20th century Dzogchen Master Khenpo Ngaga"/>
    <n v="15000"/>
    <n v="1575"/>
    <x v="1"/>
    <x v="0"/>
    <s v="USD"/>
    <n v="1409924340"/>
    <n v="1405181320"/>
    <x v="0"/>
    <x v="63"/>
    <x v="1"/>
    <s v="publishing/translations"/>
    <n v="10.5"/>
    <n v="225"/>
    <x v="3"/>
    <x v="22"/>
    <x v="1455"/>
    <d v="2014-09-05T07:39:00"/>
  </r>
  <r>
    <n v="1456"/>
    <s v="Sometimes you don't need love (Canceled)"/>
    <s v="English Version of my auto-published novel"/>
    <n v="5000"/>
    <n v="145"/>
    <x v="1"/>
    <x v="13"/>
    <s v="EUR"/>
    <n v="1483459365"/>
    <n v="1480867365"/>
    <x v="0"/>
    <x v="83"/>
    <x v="1"/>
    <s v="publishing/translations"/>
    <n v="2.9000000000000004"/>
    <n v="48.333333333333336"/>
    <x v="3"/>
    <x v="22"/>
    <x v="1456"/>
    <d v="2017-01-03T10:02:45"/>
  </r>
  <r>
    <n v="1457"/>
    <s v="Hey! I&quot;m not invisable, I am Just Old (Canceled)"/>
    <s v="Age is more than just a number, I hope your younger than you feel."/>
    <n v="6000"/>
    <n v="0"/>
    <x v="1"/>
    <x v="0"/>
    <s v="USD"/>
    <n v="1447281044"/>
    <n v="1444685444"/>
    <x v="0"/>
    <x v="78"/>
    <x v="1"/>
    <s v="publishing/translations"/>
    <n v="0"/>
    <n v="0"/>
    <x v="3"/>
    <x v="22"/>
    <x v="1457"/>
    <d v="2015-11-11T16:30:44"/>
  </r>
  <r>
    <n v="1458"/>
    <s v="The Atheist/Agnostic Translation Guide to the AA's Big Book"/>
    <s v="I decided to get help. I respect AA and recognize the value of it's methods but the overwhelming religious language is a big hurdle. ."/>
    <n v="5000"/>
    <n v="0"/>
    <x v="1"/>
    <x v="0"/>
    <s v="USD"/>
    <n v="1407729600"/>
    <n v="1405097760"/>
    <x v="0"/>
    <x v="78"/>
    <x v="1"/>
    <s v="publishing/translations"/>
    <n v="0"/>
    <n v="0"/>
    <x v="3"/>
    <x v="22"/>
    <x v="1458"/>
    <d v="2014-08-10T22:00:00"/>
  </r>
  <r>
    <n v="1459"/>
    <s v="Like all the others (Canceled)"/>
    <s v="What if you suddenly found out, that your life wasnÂ´t the life you thought you had? What if you were like all the others!"/>
    <n v="37000"/>
    <n v="0"/>
    <x v="1"/>
    <x v="8"/>
    <s v="DKK"/>
    <n v="1449077100"/>
    <n v="1446612896"/>
    <x v="0"/>
    <x v="78"/>
    <x v="1"/>
    <s v="publishing/translations"/>
    <n v="0"/>
    <n v="0"/>
    <x v="3"/>
    <x v="22"/>
    <x v="1459"/>
    <d v="2015-12-02T11:25:00"/>
  </r>
  <r>
    <n v="1460"/>
    <s v="KJV2015 (Canceled)"/>
    <s v="KJV2015 Easier to understand for our kids and family not leaving out one verse or changing a meaning one bit."/>
    <n v="25000000"/>
    <n v="0"/>
    <x v="1"/>
    <x v="0"/>
    <s v="USD"/>
    <n v="1417391100"/>
    <n v="1412371898"/>
    <x v="0"/>
    <x v="78"/>
    <x v="1"/>
    <s v="publishing/translations"/>
    <n v="0"/>
    <n v="0"/>
    <x v="3"/>
    <x v="22"/>
    <x v="1460"/>
    <d v="2014-11-30T17:45:00"/>
  </r>
  <r>
    <n v="1461"/>
    <s v="Relatively Prime Series 2"/>
    <s v="Series 2 of Relatively Prime, a podcast of stories from the Mathematical Domain"/>
    <n v="15000"/>
    <n v="15186.69"/>
    <x v="0"/>
    <x v="0"/>
    <s v="USD"/>
    <n v="1413849600"/>
    <n v="1410967754"/>
    <x v="1"/>
    <x v="158"/>
    <x v="0"/>
    <s v="publishing/radio &amp; podcasts"/>
    <n v="101.24459999999999"/>
    <n v="44.66673529411765"/>
    <x v="3"/>
    <x v="23"/>
    <x v="1461"/>
    <d v="2014-10-20T18:00:00"/>
  </r>
  <r>
    <n v="1462"/>
    <s v="Unbound: Fiction on the Radio"/>
    <s v="A new radio show focused on short fiction produced by Louisville Public Media"/>
    <n v="4000"/>
    <n v="4340.7"/>
    <x v="0"/>
    <x v="0"/>
    <s v="USD"/>
    <n v="1365609271"/>
    <n v="1363017271"/>
    <x v="1"/>
    <x v="3"/>
    <x v="0"/>
    <s v="publishing/radio &amp; podcasts"/>
    <n v="108.5175"/>
    <n v="28.937999999999999"/>
    <x v="3"/>
    <x v="23"/>
    <x v="1462"/>
    <d v="2013-04-10T09:54:31"/>
  </r>
  <r>
    <n v="1463"/>
    <s v="The River Runs Through Us, a Six-Part Public Radio Series"/>
    <s v="The River Runs Through Us is a six-part, yearlong radio series exploring the meaning and metaphor of the Connecticut River."/>
    <n v="600"/>
    <n v="886"/>
    <x v="0"/>
    <x v="0"/>
    <s v="USD"/>
    <n v="1365367938"/>
    <n v="1361483538"/>
    <x v="1"/>
    <x v="20"/>
    <x v="0"/>
    <s v="publishing/radio &amp; podcasts"/>
    <n v="147.66666666666666"/>
    <n v="35.44"/>
    <x v="3"/>
    <x v="23"/>
    <x v="1463"/>
    <d v="2013-04-07T14:52:18"/>
  </r>
  <r>
    <n v="1464"/>
    <s v="Science Studio"/>
    <s v="The Best Science Media on the Web"/>
    <n v="5000"/>
    <n v="8160"/>
    <x v="0"/>
    <x v="0"/>
    <s v="USD"/>
    <n v="1361029958"/>
    <n v="1358437958"/>
    <x v="1"/>
    <x v="302"/>
    <x v="0"/>
    <s v="publishing/radio &amp; podcasts"/>
    <n v="163.19999999999999"/>
    <n v="34.871794871794869"/>
    <x v="3"/>
    <x v="23"/>
    <x v="1464"/>
    <d v="2013-02-16T09:52:38"/>
  </r>
  <r>
    <n v="1465"/>
    <s v="Idle Thumbs Video Game Podcast"/>
    <s v="Idle Thumbs was a podcast that ran for two years. People liked it, and we liked doing it. We want to bring it back, better than before."/>
    <n v="30000"/>
    <n v="136924.35"/>
    <x v="0"/>
    <x v="0"/>
    <s v="USD"/>
    <n v="1332385200"/>
    <n v="1329759452"/>
    <x v="1"/>
    <x v="303"/>
    <x v="0"/>
    <s v="publishing/radio &amp; podcasts"/>
    <n v="456.41449999999998"/>
    <n v="52.622732513451197"/>
    <x v="3"/>
    <x v="23"/>
    <x v="1465"/>
    <d v="2012-03-21T21:00:00"/>
  </r>
  <r>
    <n v="1466"/>
    <s v="WAYO 104.3 FM ROCHESTER, NY"/>
    <s v="WAYO needs your financial support to operate in 2016. Help keep the creativity and ideas of the Rochester community on the radio!"/>
    <n v="16000"/>
    <n v="17260.37"/>
    <x v="0"/>
    <x v="0"/>
    <s v="USD"/>
    <n v="1452574800"/>
    <n v="1449029266"/>
    <x v="1"/>
    <x v="290"/>
    <x v="0"/>
    <s v="publishing/radio &amp; podcasts"/>
    <n v="107.87731249999999"/>
    <n v="69.598266129032254"/>
    <x v="3"/>
    <x v="23"/>
    <x v="1466"/>
    <d v="2016-01-11T23:00:00"/>
  </r>
  <r>
    <n v="1467"/>
    <s v="Radio Ambulante"/>
    <s v="We are a new Spanish language podcast telling uniquely Latin American stories."/>
    <n v="40000"/>
    <n v="46032"/>
    <x v="0"/>
    <x v="0"/>
    <s v="USD"/>
    <n v="1332699285"/>
    <n v="1327518885"/>
    <x v="1"/>
    <x v="304"/>
    <x v="0"/>
    <s v="publishing/radio &amp; podcasts"/>
    <n v="115.08"/>
    <n v="76.72"/>
    <x v="3"/>
    <x v="23"/>
    <x v="1467"/>
    <d v="2012-03-25T12:14:45"/>
  </r>
  <r>
    <n v="1468"/>
    <s v="A New Season of Destination DIY"/>
    <s v="Destination DIY is a radio show &amp; podcast showcasing all kinds of creativity. Please help us make a new season of shows for your ears!"/>
    <n v="9500"/>
    <n v="9725"/>
    <x v="0"/>
    <x v="0"/>
    <s v="USD"/>
    <n v="1307838049"/>
    <n v="1302654049"/>
    <x v="1"/>
    <x v="305"/>
    <x v="0"/>
    <s v="publishing/radio &amp; podcasts"/>
    <n v="102.36842105263158"/>
    <n v="33.191126279863482"/>
    <x v="3"/>
    <x v="23"/>
    <x v="1468"/>
    <d v="2011-06-11T18:20:49"/>
  </r>
  <r>
    <n v="1469"/>
    <s v="The Local Global Mashup Show"/>
    <s v="Get the inside edge on the stories that connect Americans to the world -- in your ear every week."/>
    <n v="44250"/>
    <n v="47978"/>
    <x v="0"/>
    <x v="0"/>
    <s v="USD"/>
    <n v="1360938109"/>
    <n v="1358346109"/>
    <x v="1"/>
    <x v="306"/>
    <x v="0"/>
    <s v="publishing/radio &amp; podcasts"/>
    <n v="108.42485875706214"/>
    <n v="149.46417445482865"/>
    <x v="3"/>
    <x v="23"/>
    <x v="1469"/>
    <d v="2013-02-15T08:21:49"/>
  </r>
  <r>
    <n v="1470"/>
    <s v="The CASAMENA Radio Hour Volume 1 CDx2"/>
    <s v="Carlos Mena presents the CASAMENA Radio Hour Vol 1, a  2-CD Mix and Compilation featuring new and unreleased Deep and Afro house."/>
    <n v="1500"/>
    <n v="1877"/>
    <x v="0"/>
    <x v="0"/>
    <s v="USD"/>
    <n v="1356724263"/>
    <n v="1354909863"/>
    <x v="1"/>
    <x v="75"/>
    <x v="0"/>
    <s v="publishing/radio &amp; podcasts"/>
    <n v="125.13333333333334"/>
    <n v="23.172839506172838"/>
    <x v="3"/>
    <x v="23"/>
    <x v="1470"/>
    <d v="2012-12-28T13:51:03"/>
  </r>
  <r>
    <n v="1471"/>
    <s v="93.5 KNCE: True Taos Radio"/>
    <s v="Help improve the equipment, signal, and reach of 93.5 KNCE True Taos Radio, a new experiment in grassroots community media."/>
    <n v="32000"/>
    <n v="33229"/>
    <x v="0"/>
    <x v="0"/>
    <s v="USD"/>
    <n v="1428620334"/>
    <n v="1426028334"/>
    <x v="1"/>
    <x v="307"/>
    <x v="0"/>
    <s v="publishing/radio &amp; podcasts"/>
    <n v="103.840625"/>
    <n v="96.877551020408163"/>
    <x v="3"/>
    <x v="23"/>
    <x v="1471"/>
    <d v="2015-04-09T16:58:54"/>
  </r>
  <r>
    <n v="1472"/>
    <s v="The Longest Shortest Time: Season 2"/>
    <s v="A podcast about surprising struggles in early parenthood, created and hosted by award-winning author and radio producer Hillary Frank."/>
    <n v="25000"/>
    <n v="34676"/>
    <x v="0"/>
    <x v="0"/>
    <s v="USD"/>
    <n v="1381928503"/>
    <n v="1379336503"/>
    <x v="1"/>
    <x v="226"/>
    <x v="0"/>
    <s v="publishing/radio &amp; podcasts"/>
    <n v="138.70400000000001"/>
    <n v="103.20238095238095"/>
    <x v="3"/>
    <x v="23"/>
    <x v="1472"/>
    <d v="2013-10-16T07:01:43"/>
  </r>
  <r>
    <n v="1473"/>
    <s v="ONE LOVES ONLY FORM"/>
    <s v="Public Radio Project"/>
    <n v="1500"/>
    <n v="1807.74"/>
    <x v="0"/>
    <x v="0"/>
    <s v="USD"/>
    <n v="1330644639"/>
    <n v="1328052639"/>
    <x v="1"/>
    <x v="5"/>
    <x v="0"/>
    <s v="publishing/radio &amp; podcasts"/>
    <n v="120.51600000000001"/>
    <n v="38.462553191489363"/>
    <x v="3"/>
    <x v="23"/>
    <x v="1473"/>
    <d v="2012-03-01T17:30:39"/>
  </r>
  <r>
    <n v="1474"/>
    <s v="Bring the Seattle Geekly podcast back!"/>
    <s v="We ended the Seattle Geekly podcast back in mid 2011, We've been thinking of bringing it back but we need help monetarily."/>
    <n v="3000"/>
    <n v="3368"/>
    <x v="0"/>
    <x v="0"/>
    <s v="USD"/>
    <n v="1379093292"/>
    <n v="1376501292"/>
    <x v="1"/>
    <x v="88"/>
    <x v="0"/>
    <s v="publishing/radio &amp; podcasts"/>
    <n v="112.26666666666667"/>
    <n v="44.315789473684212"/>
    <x v="3"/>
    <x v="23"/>
    <x v="1474"/>
    <d v="2013-09-13T11:28:12"/>
  </r>
  <r>
    <n v="1475"/>
    <s v="30-Hour Comedy Podcast Marathon and Tour"/>
    <s v="We're raising money to create a 30-hour comedy marathon and an upcoming tour to celebrate our 10-year podcast anniversary."/>
    <n v="15000"/>
    <n v="28300.45"/>
    <x v="0"/>
    <x v="0"/>
    <s v="USD"/>
    <n v="1419051540"/>
    <n v="1416244863"/>
    <x v="1"/>
    <x v="308"/>
    <x v="0"/>
    <s v="publishing/radio &amp; podcasts"/>
    <n v="188.66966666666667"/>
    <n v="64.173356009070289"/>
    <x v="3"/>
    <x v="23"/>
    <x v="1475"/>
    <d v="2014-12-19T22:59:00"/>
  </r>
  <r>
    <n v="1476"/>
    <s v="The Comedy Button Podcast"/>
    <s v="The Comedy Button is a brand new nerd pop culture podcast with weekly video sketches."/>
    <n v="6000"/>
    <n v="39693.279999999999"/>
    <x v="0"/>
    <x v="0"/>
    <s v="USD"/>
    <n v="1315616422"/>
    <n v="1313024422"/>
    <x v="1"/>
    <x v="309"/>
    <x v="0"/>
    <s v="publishing/radio &amp; podcasts"/>
    <n v="661.55466666666666"/>
    <n v="43.333275109170302"/>
    <x v="3"/>
    <x v="23"/>
    <x v="1476"/>
    <d v="2011-09-09T19:00:22"/>
  </r>
  <r>
    <n v="1477"/>
    <s v="Keep Live Music on WMSE"/>
    <s v="WMSE, a community-funded radio station in Milwaukee, WI needs to replace its in-house digital studio to keep live music on the air."/>
    <n v="30000"/>
    <n v="33393"/>
    <x v="0"/>
    <x v="0"/>
    <s v="USD"/>
    <n v="1324609200"/>
    <n v="1319467604"/>
    <x v="1"/>
    <x v="232"/>
    <x v="0"/>
    <s v="publishing/radio &amp; podcasts"/>
    <n v="111.31"/>
    <n v="90.495934959349597"/>
    <x v="3"/>
    <x v="23"/>
    <x v="1477"/>
    <d v="2011-12-22T21:00:00"/>
  </r>
  <r>
    <n v="1478"/>
    <s v="Planet Money T-shirt"/>
    <s v="We are a team of multimedia reporters covering the global economy. We are going to make a t-shirt and tell the story of its creation."/>
    <n v="50000"/>
    <n v="590807.11"/>
    <x v="0"/>
    <x v="0"/>
    <s v="USD"/>
    <n v="1368564913"/>
    <n v="1367355313"/>
    <x v="1"/>
    <x v="310"/>
    <x v="0"/>
    <s v="publishing/radio &amp; podcasts"/>
    <n v="1181.6142199999999"/>
    <n v="29.187190495010373"/>
    <x v="3"/>
    <x v="23"/>
    <x v="1478"/>
    <d v="2013-05-14T14:55:13"/>
  </r>
  <r>
    <n v="1479"/>
    <s v="Let's Talk Calmly About Security and Privacy"/>
    <s v="A former intelligence analyst/government transparency advocate talks to his colleagues about the past year's NSA revelations."/>
    <n v="1600"/>
    <n v="2198"/>
    <x v="0"/>
    <x v="0"/>
    <s v="USD"/>
    <n v="1399694340"/>
    <n v="1398448389"/>
    <x v="1"/>
    <x v="26"/>
    <x v="0"/>
    <s v="publishing/radio &amp; podcasts"/>
    <n v="137.375"/>
    <n v="30.95774647887324"/>
    <x v="3"/>
    <x v="23"/>
    <x v="1479"/>
    <d v="2014-05-09T21:59:00"/>
  </r>
  <r>
    <n v="1480"/>
    <s v="The Stage at KDHX"/>
    <s v="The Stage at KDHX will be a beacon for artistic independence in the heart of the country, showcasing new artists and old favorites."/>
    <n v="50000"/>
    <n v="58520.2"/>
    <x v="0"/>
    <x v="0"/>
    <s v="USD"/>
    <n v="1374858000"/>
    <n v="1373408699"/>
    <x v="1"/>
    <x v="311"/>
    <x v="0"/>
    <s v="publishing/radio &amp; podcasts"/>
    <n v="117.04040000000001"/>
    <n v="92.157795275590544"/>
    <x v="3"/>
    <x v="23"/>
    <x v="1480"/>
    <d v="2013-07-26T11:00:00"/>
  </r>
  <r>
    <n v="1481"/>
    <s v="Downloads From My Mind - Science Fiction Short Stories"/>
    <s v="This will be my first collection of short stories, written from ideas and scraps of ideas that I've had since I was a young child."/>
    <n v="5000"/>
    <n v="105"/>
    <x v="2"/>
    <x v="5"/>
    <s v="CAD"/>
    <n v="1383430145"/>
    <n v="1380838145"/>
    <x v="0"/>
    <x v="79"/>
    <x v="1"/>
    <s v="publishing/fiction"/>
    <n v="2.1"/>
    <n v="17.5"/>
    <x v="3"/>
    <x v="10"/>
    <x v="1481"/>
    <d v="2013-11-02T16:09:05"/>
  </r>
  <r>
    <n v="1482"/>
    <s v="Black Matter: Reality is in the eyes of the beholder"/>
    <s v="Those who believe, call them Gods._x000a_Those who don't believe, call them aliens._x000a_Either way, you can't stop the war."/>
    <n v="5000"/>
    <n v="5"/>
    <x v="2"/>
    <x v="0"/>
    <s v="USD"/>
    <n v="1347004260"/>
    <n v="1345062936"/>
    <x v="0"/>
    <x v="29"/>
    <x v="1"/>
    <s v="publishing/fiction"/>
    <n v="0.1"/>
    <n v="5"/>
    <x v="3"/>
    <x v="10"/>
    <x v="1482"/>
    <d v="2012-09-07T01:51:00"/>
  </r>
  <r>
    <n v="1483"/>
    <s v="The Book Club Rebellion"/>
    <s v="When three social outcasts discover that Fictional characters are invading their world, they must form a team to stop this evil force."/>
    <n v="7000"/>
    <n v="50"/>
    <x v="2"/>
    <x v="0"/>
    <s v="USD"/>
    <n v="1469162275"/>
    <n v="1467002275"/>
    <x v="0"/>
    <x v="84"/>
    <x v="1"/>
    <s v="publishing/fiction"/>
    <n v="0.7142857142857143"/>
    <n v="25"/>
    <x v="3"/>
    <x v="10"/>
    <x v="1483"/>
    <d v="2016-07-21T22:37:55"/>
  </r>
  <r>
    <n v="1484"/>
    <s v="a book called filtered down thru the stars"/>
    <s v="The mussings of an old wizard"/>
    <n v="2000"/>
    <n v="0"/>
    <x v="2"/>
    <x v="0"/>
    <s v="USD"/>
    <n v="1342882260"/>
    <n v="1337834963"/>
    <x v="0"/>
    <x v="78"/>
    <x v="1"/>
    <s v="publishing/fiction"/>
    <n v="0"/>
    <n v="0"/>
    <x v="3"/>
    <x v="10"/>
    <x v="1484"/>
    <d v="2012-07-21T08:51:00"/>
  </r>
  <r>
    <n v="1485"/>
    <s v="Covenant Kept - A Christian novel"/>
    <s v="Covenant Kept is a unique story that follows an ordinary woman through an extraordinary spiritual journey. Please help fund me."/>
    <n v="6700"/>
    <n v="150"/>
    <x v="2"/>
    <x v="0"/>
    <s v="USD"/>
    <n v="1434827173"/>
    <n v="1430939173"/>
    <x v="0"/>
    <x v="83"/>
    <x v="1"/>
    <s v="publishing/fiction"/>
    <n v="2.2388059701492535"/>
    <n v="50"/>
    <x v="3"/>
    <x v="10"/>
    <x v="1485"/>
    <d v="2015-06-20T13:06:13"/>
  </r>
  <r>
    <n v="1486"/>
    <s v="I Died. Yesterday by Pamela Norton Docken"/>
    <s v="Follow the intimate and intense journey of a young woman's last moments of her unexpected death and journey to the continuance of life."/>
    <n v="20000"/>
    <n v="48"/>
    <x v="2"/>
    <x v="0"/>
    <s v="USD"/>
    <n v="1425009761"/>
    <n v="1422417761"/>
    <x v="0"/>
    <x v="83"/>
    <x v="1"/>
    <s v="publishing/fiction"/>
    <n v="0.24"/>
    <n v="16"/>
    <x v="3"/>
    <x v="10"/>
    <x v="1486"/>
    <d v="2015-02-26T22:02:41"/>
  </r>
  <r>
    <n v="1487"/>
    <s v="You Killed Me First"/>
    <s v="A lover becomes an enemy when a line has been crossed. Torn between memories and reality, his mask of sanity is slipping."/>
    <n v="10000"/>
    <n v="0"/>
    <x v="2"/>
    <x v="0"/>
    <s v="USD"/>
    <n v="1470175271"/>
    <n v="1467583271"/>
    <x v="0"/>
    <x v="78"/>
    <x v="1"/>
    <s v="publishing/fiction"/>
    <n v="0"/>
    <n v="0"/>
    <x v="3"/>
    <x v="10"/>
    <x v="1487"/>
    <d v="2016-08-02T16:01:11"/>
  </r>
  <r>
    <n v="1488"/>
    <s v="Nanolution"/>
    <s v="A blockbuster sci-fi adventure. What would you do if one day your life changed to beyond the imaginable?"/>
    <n v="15000"/>
    <n v="360"/>
    <x v="2"/>
    <x v="2"/>
    <s v="AUD"/>
    <n v="1388928660"/>
    <n v="1386336660"/>
    <x v="0"/>
    <x v="79"/>
    <x v="1"/>
    <s v="publishing/fiction"/>
    <n v="2.4"/>
    <n v="60"/>
    <x v="3"/>
    <x v="10"/>
    <x v="1488"/>
    <d v="2014-01-05T07:31:00"/>
  </r>
  <r>
    <n v="1489"/>
    <s v="QUIET ENJOYMENT, a novel of two gay friends, life and AIDS"/>
    <s v="My project is a novel, QUIET ENJOYMENT. It is a funny and serious story of one friend helping another deal with AIDS."/>
    <n v="5000"/>
    <n v="0"/>
    <x v="2"/>
    <x v="0"/>
    <s v="USD"/>
    <n v="1352994052"/>
    <n v="1350398452"/>
    <x v="0"/>
    <x v="78"/>
    <x v="1"/>
    <s v="publishing/fiction"/>
    <n v="0"/>
    <n v="0"/>
    <x v="3"/>
    <x v="10"/>
    <x v="1489"/>
    <d v="2012-11-15T09:40:52"/>
  </r>
  <r>
    <n v="1490"/>
    <s v="Publishing Book ll of The Merlin Chronicles Trilogy"/>
    <s v="Book ll of The Merlin Chronicles is ready to publish- just need that great cover art like Book l has: Kickstarter Book Cover Project"/>
    <n v="2900"/>
    <n v="895"/>
    <x v="2"/>
    <x v="0"/>
    <s v="USD"/>
    <n v="1380720474"/>
    <n v="1378214874"/>
    <x v="0"/>
    <x v="10"/>
    <x v="1"/>
    <s v="publishing/fiction"/>
    <n v="30.862068965517242"/>
    <n v="47.10526315789474"/>
    <x v="3"/>
    <x v="10"/>
    <x v="1490"/>
    <d v="2013-10-02T07:27:54"/>
  </r>
  <r>
    <n v="1491"/>
    <s v="Tales of guns, gold and a beagle in the Old West"/>
    <s v="What do you get when you take outlaws, guns, gold and and old beagle in the old west? Adventure!"/>
    <n v="1200"/>
    <n v="100"/>
    <x v="2"/>
    <x v="0"/>
    <s v="USD"/>
    <n v="1424014680"/>
    <n v="1418922443"/>
    <x v="0"/>
    <x v="29"/>
    <x v="1"/>
    <s v="publishing/fiction"/>
    <n v="8.3333333333333321"/>
    <n v="100"/>
    <x v="3"/>
    <x v="10"/>
    <x v="1491"/>
    <d v="2015-02-15T09:38:00"/>
  </r>
  <r>
    <n v="1492"/>
    <s v="The Grym Brothers Series"/>
    <s v="The Grym Brothers is a series about two brothers who are grim reapers, hunting down souls that canâ€™t or wonâ€™t move on the afterlife."/>
    <n v="4000"/>
    <n v="30"/>
    <x v="2"/>
    <x v="0"/>
    <s v="USD"/>
    <n v="1308431646"/>
    <n v="1305839646"/>
    <x v="0"/>
    <x v="84"/>
    <x v="1"/>
    <s v="publishing/fiction"/>
    <n v="0.75"/>
    <n v="15"/>
    <x v="3"/>
    <x v="10"/>
    <x v="1492"/>
    <d v="2011-06-18T15:14:06"/>
  </r>
  <r>
    <n v="1493"/>
    <s v="The Great Grand Zeppelin Chase"/>
    <s v="Help illustrate the sequel to the bestselling _x000a_The Transylvania Flying Squad of Detectives"/>
    <n v="2400"/>
    <n v="0"/>
    <x v="2"/>
    <x v="0"/>
    <s v="USD"/>
    <n v="1371415675"/>
    <n v="1368823675"/>
    <x v="0"/>
    <x v="78"/>
    <x v="1"/>
    <s v="publishing/fiction"/>
    <n v="0"/>
    <n v="0"/>
    <x v="3"/>
    <x v="10"/>
    <x v="1493"/>
    <d v="2013-06-16T14:47:55"/>
  </r>
  <r>
    <n v="1494"/>
    <s v="Six Days in September: A Civil War Novel"/>
    <s v="Help this story of the 1862 Confederate invasion of Maryland be published! It is to Sharpsburg as The Killer Angels is to Gettysburg."/>
    <n v="5000"/>
    <n v="445"/>
    <x v="2"/>
    <x v="0"/>
    <s v="USD"/>
    <n v="1428075480"/>
    <n v="1425489613"/>
    <x v="0"/>
    <x v="202"/>
    <x v="1"/>
    <s v="publishing/fiction"/>
    <n v="8.9"/>
    <n v="40.454545454545453"/>
    <x v="3"/>
    <x v="10"/>
    <x v="1494"/>
    <d v="2015-04-03T09:38:00"/>
  </r>
  <r>
    <n v="1495"/>
    <s v="A Magical Bildungsroman with a Female Heroine"/>
    <s v="The Adventures of Penelope Hawthorne. Part One: The Spellbook of Dracone."/>
    <n v="2000"/>
    <n v="0"/>
    <x v="2"/>
    <x v="0"/>
    <s v="USD"/>
    <n v="1314471431"/>
    <n v="1311879431"/>
    <x v="0"/>
    <x v="78"/>
    <x v="1"/>
    <s v="publishing/fiction"/>
    <n v="0"/>
    <n v="0"/>
    <x v="3"/>
    <x v="10"/>
    <x v="1495"/>
    <d v="2011-08-27T12:57:11"/>
  </r>
  <r>
    <n v="1496"/>
    <s v="Tainted Steel (Series 1 - 4)"/>
    <s v="Capturing the awe-inspiring magic of the likes of LoTR, Tainted Steel tells the story of one mans' struggle against Destiny."/>
    <n v="1500"/>
    <n v="0"/>
    <x v="2"/>
    <x v="0"/>
    <s v="USD"/>
    <n v="1410866659"/>
    <n v="1405682659"/>
    <x v="0"/>
    <x v="78"/>
    <x v="1"/>
    <s v="publishing/fiction"/>
    <n v="0"/>
    <n v="0"/>
    <x v="3"/>
    <x v="10"/>
    <x v="1496"/>
    <d v="2014-09-16T05:24:19"/>
  </r>
  <r>
    <n v="1497"/>
    <s v="Daddy"/>
    <s v="After 25 years apart, a father and son's reunion is less magical and more explosive as the revelations come out and the gloves come off"/>
    <n v="15000"/>
    <n v="1"/>
    <x v="2"/>
    <x v="0"/>
    <s v="USD"/>
    <n v="1375299780"/>
    <n v="1371655522"/>
    <x v="0"/>
    <x v="29"/>
    <x v="1"/>
    <s v="publishing/fiction"/>
    <n v="6.6666666666666671E-3"/>
    <n v="1"/>
    <x v="3"/>
    <x v="10"/>
    <x v="1497"/>
    <d v="2013-07-31T13:43:00"/>
  </r>
  <r>
    <n v="1498"/>
    <s v="Alexis' Aggravation: Murder in the Southwest. A Crime Novel"/>
    <s v="Is a dead body in her bar enough to make this cop return to the force? She tried to retire . . but can she? A page-turning crime novel."/>
    <n v="3000"/>
    <n v="57"/>
    <x v="2"/>
    <x v="0"/>
    <s v="USD"/>
    <n v="1409787378"/>
    <n v="1405899378"/>
    <x v="0"/>
    <x v="83"/>
    <x v="1"/>
    <s v="publishing/fiction"/>
    <n v="1.9"/>
    <n v="19"/>
    <x v="3"/>
    <x v="10"/>
    <x v="1498"/>
    <d v="2014-09-03T17:36:18"/>
  </r>
  <r>
    <n v="1499"/>
    <s v="The Second Renaissance"/>
    <s v="Coming soon, a new science fiction novel about human evolution and sorcery. In the near future, you are either forced to adapt or die"/>
    <n v="2000"/>
    <n v="5"/>
    <x v="2"/>
    <x v="0"/>
    <s v="USD"/>
    <n v="1470355833"/>
    <n v="1465171833"/>
    <x v="0"/>
    <x v="29"/>
    <x v="1"/>
    <s v="publishing/fiction"/>
    <n v="0.25"/>
    <n v="5"/>
    <x v="3"/>
    <x v="10"/>
    <x v="1499"/>
    <d v="2016-08-04T18:10:33"/>
  </r>
  <r>
    <n v="1500"/>
    <s v="Tarnish: A Fantasy Novel by J. D. Brink"/>
    <s v="A young hero, sword play, epic tales, swamp monsters, a gang of thieves, and romance and betrayal. Forging your own destiny ain't easy."/>
    <n v="2800"/>
    <n v="701"/>
    <x v="2"/>
    <x v="0"/>
    <s v="USD"/>
    <n v="1367444557"/>
    <n v="1364852557"/>
    <x v="0"/>
    <x v="41"/>
    <x v="1"/>
    <s v="publishing/fiction"/>
    <n v="25.035714285714285"/>
    <n v="46.733333333333334"/>
    <x v="3"/>
    <x v="10"/>
    <x v="1500"/>
    <d v="2013-05-01T15:42:37"/>
  </r>
  <r>
    <n v="1501"/>
    <s v="This is Nowhere"/>
    <s v="A hardcover book of surf, outdoor and nature photos from the British Columbia coast."/>
    <n v="52000"/>
    <n v="86492"/>
    <x v="0"/>
    <x v="5"/>
    <s v="CAD"/>
    <n v="1436364023"/>
    <n v="1433772023"/>
    <x v="1"/>
    <x v="312"/>
    <x v="0"/>
    <s v="photography/photobooks"/>
    <n v="166.33076923076925"/>
    <n v="97.731073446327684"/>
    <x v="8"/>
    <x v="20"/>
    <x v="1501"/>
    <d v="2015-07-08T08:00:23"/>
  </r>
  <r>
    <n v="1502"/>
    <s v="Cosmic Surgery"/>
    <s v="Cosmic Surgery is a photo book, set in the not too distant future where the world of cosmetic surgery is about to be transformed"/>
    <n v="22000"/>
    <n v="22318"/>
    <x v="0"/>
    <x v="1"/>
    <s v="GBP"/>
    <n v="1458943200"/>
    <n v="1456491680"/>
    <x v="1"/>
    <x v="313"/>
    <x v="0"/>
    <s v="photography/photobooks"/>
    <n v="101.44545454545455"/>
    <n v="67.835866261398181"/>
    <x v="8"/>
    <x v="20"/>
    <x v="1502"/>
    <d v="2016-03-25T16:00:00"/>
  </r>
  <r>
    <n v="1503"/>
    <s v="&quot;Iconic Sea Birds&quot; a photobook project"/>
    <s v="A self-published photobook starring the Puffin and the Gannet and the islands they live on; Skokholm Island (Wales) and Helgoland."/>
    <n v="3750"/>
    <n v="4045.93"/>
    <x v="0"/>
    <x v="18"/>
    <s v="EUR"/>
    <n v="1477210801"/>
    <n v="1472026801"/>
    <x v="1"/>
    <x v="26"/>
    <x v="0"/>
    <s v="photography/photobooks"/>
    <n v="107.89146666666667"/>
    <n v="56.98492957746479"/>
    <x v="8"/>
    <x v="20"/>
    <x v="1503"/>
    <d v="2016-10-23T02:20:01"/>
  </r>
  <r>
    <n v="1504"/>
    <s v="RYU X RIO"/>
    <s v="A football photography book like no other about the 2014 World Cup in Brazil, by Ryu Voelkel."/>
    <n v="6500"/>
    <n v="18066"/>
    <x v="0"/>
    <x v="1"/>
    <s v="GBP"/>
    <n v="1402389180"/>
    <n v="1399996024"/>
    <x v="1"/>
    <x v="314"/>
    <x v="0"/>
    <s v="photography/photobooks"/>
    <n v="277.93846153846158"/>
    <n v="67.159851301115239"/>
    <x v="8"/>
    <x v="20"/>
    <x v="1504"/>
    <d v="2014-06-10T02:33:00"/>
  </r>
  <r>
    <n v="1505"/>
    <s v="Clear of People â€” A photobook by Michal Iwanowski"/>
    <s v="Michal Iwanowskiâ€™s photobook documents a 2,200 km solitary journey that echoes his grandfatherâ€™s daring escape from a PoW camp."/>
    <n v="16000"/>
    <n v="16573"/>
    <x v="0"/>
    <x v="12"/>
    <s v="EUR"/>
    <n v="1458676860"/>
    <n v="1455446303"/>
    <x v="1"/>
    <x v="315"/>
    <x v="0"/>
    <s v="photography/photobooks"/>
    <n v="103.58125"/>
    <n v="48.037681159420288"/>
    <x v="8"/>
    <x v="20"/>
    <x v="1505"/>
    <d v="2016-03-22T14:01:00"/>
  </r>
  <r>
    <n v="1506"/>
    <s v="Holden Lane High School photobook"/>
    <s v="A photographic book consisting of 36 colour photographs that explore Holden Lane High School in its final state."/>
    <n v="1500"/>
    <n v="1671"/>
    <x v="0"/>
    <x v="1"/>
    <s v="GBP"/>
    <n v="1406227904"/>
    <n v="1403635904"/>
    <x v="1"/>
    <x v="68"/>
    <x v="0"/>
    <s v="photography/photobooks"/>
    <n v="111.4"/>
    <n v="38.860465116279073"/>
    <x v="8"/>
    <x v="20"/>
    <x v="1506"/>
    <d v="2014-07-24T12:51:44"/>
  </r>
  <r>
    <n v="1507"/>
    <s v="It's Better In The Wind - A Documentary Photobook!"/>
    <s v="This project is for the production of a photobook at the culmination of a photo documentary that is known as &quot;It's Better In The Wind.&quot;"/>
    <n v="1200"/>
    <n v="2580"/>
    <x v="0"/>
    <x v="0"/>
    <s v="USD"/>
    <n v="1273911000"/>
    <n v="1268822909"/>
    <x v="1"/>
    <x v="51"/>
    <x v="0"/>
    <s v="photography/photobooks"/>
    <n v="215"/>
    <n v="78.181818181818187"/>
    <x v="8"/>
    <x v="20"/>
    <x v="1507"/>
    <d v="2010-05-15T02:10:00"/>
  </r>
  <r>
    <n v="1508"/>
    <s v="Destino by Michelle Frankfurter: A Photo Book About Destiny"/>
    <s v="Destino tells the story of Central American migrants on the arduous trek across Mexico in pursuit of the American Dream."/>
    <n v="18500"/>
    <n v="20491"/>
    <x v="0"/>
    <x v="0"/>
    <s v="USD"/>
    <n v="1403880281"/>
    <n v="1401201881"/>
    <x v="1"/>
    <x v="263"/>
    <x v="0"/>
    <s v="photography/photobooks"/>
    <n v="110.76216216216217"/>
    <n v="97.113744075829388"/>
    <x v="8"/>
    <x v="20"/>
    <x v="1508"/>
    <d v="2014-06-27T08:44:41"/>
  </r>
  <r>
    <n v="1509"/>
    <s v="Claudius Schulze: STATE OF NATURE"/>
    <s v="A photobook about climate change, natural catastrophes, and to what extent disaster management became part of our landscape."/>
    <n v="17500"/>
    <n v="21637.22"/>
    <x v="0"/>
    <x v="12"/>
    <s v="EUR"/>
    <n v="1487113140"/>
    <n v="1484570885"/>
    <x v="1"/>
    <x v="193"/>
    <x v="0"/>
    <s v="photography/photobooks"/>
    <n v="123.64125714285714"/>
    <n v="110.39397959183674"/>
    <x v="8"/>
    <x v="20"/>
    <x v="1509"/>
    <d v="2017-02-14T16:59:00"/>
  </r>
  <r>
    <n v="1510"/>
    <s v="OUT OF ORDER - NEW REVISED EDITION"/>
    <s v="A unique insider 10-year photo-diary of rave culture-people-places. 1st edition sold out; new edition available in the USA &amp; Europe."/>
    <n v="16000"/>
    <n v="16165.6"/>
    <x v="0"/>
    <x v="1"/>
    <s v="GBP"/>
    <n v="1405761278"/>
    <n v="1403169278"/>
    <x v="1"/>
    <x v="316"/>
    <x v="0"/>
    <s v="photography/photobooks"/>
    <n v="101.03500000000001"/>
    <n v="39.91506172839506"/>
    <x v="8"/>
    <x v="20"/>
    <x v="1510"/>
    <d v="2014-07-19T03:14:38"/>
  </r>
  <r>
    <n v="1511"/>
    <s v="Hidden Mother"/>
    <s v="A book that presents an account of my daughterâ€™s adoption through an examination of 19th-century &quot;hidden mother&quot; photographs"/>
    <n v="14000"/>
    <n v="15651"/>
    <x v="0"/>
    <x v="0"/>
    <s v="USD"/>
    <n v="1447858804"/>
    <n v="1445263204"/>
    <x v="1"/>
    <x v="190"/>
    <x v="0"/>
    <s v="photography/photobooks"/>
    <n v="111.79285714285714"/>
    <n v="75.975728155339809"/>
    <x v="8"/>
    <x v="20"/>
    <x v="1511"/>
    <d v="2015-11-18T09:00:04"/>
  </r>
  <r>
    <n v="1512"/>
    <s v="UnPresidented: Trump's Inaugural &amp; the People's Response"/>
    <s v="DC's top street photographers document the inauguration of Donald J. Trump -- 3 days that will rock a nation and change the world."/>
    <n v="3500"/>
    <n v="19557"/>
    <x v="0"/>
    <x v="0"/>
    <s v="USD"/>
    <n v="1486311939"/>
    <n v="1483719939"/>
    <x v="1"/>
    <x v="317"/>
    <x v="0"/>
    <s v="photography/photobooks"/>
    <n v="558.7714285714286"/>
    <n v="58.379104477611939"/>
    <x v="8"/>
    <x v="20"/>
    <x v="1512"/>
    <d v="2017-02-05T10:25:39"/>
  </r>
  <r>
    <n v="1513"/>
    <s v="Russian Interiors"/>
    <s v="An intimate portrait of Russian women in their private spaces by late photographer Andy Rocchelli published by Cesura."/>
    <n v="8000"/>
    <n v="12001.5"/>
    <x v="0"/>
    <x v="1"/>
    <s v="GBP"/>
    <n v="1405523866"/>
    <n v="1402931866"/>
    <x v="1"/>
    <x v="224"/>
    <x v="0"/>
    <s v="photography/photobooks"/>
    <n v="150.01875000000001"/>
    <n v="55.82093023255814"/>
    <x v="8"/>
    <x v="20"/>
    <x v="1513"/>
    <d v="2014-07-16T09:17:46"/>
  </r>
  <r>
    <n v="1514"/>
    <s v="Racing Age"/>
    <s v="Racing Age is a documentary photography book about masters track &amp; field athletes of retirement age and older."/>
    <n v="25000"/>
    <n v="26619"/>
    <x v="0"/>
    <x v="0"/>
    <s v="USD"/>
    <n v="1443363640"/>
    <n v="1439907640"/>
    <x v="1"/>
    <x v="282"/>
    <x v="0"/>
    <s v="photography/photobooks"/>
    <n v="106.476"/>
    <n v="151.24431818181819"/>
    <x v="8"/>
    <x v="20"/>
    <x v="1514"/>
    <d v="2015-09-27T08:20:40"/>
  </r>
  <r>
    <n v="1515"/>
    <s v="Eyes as Big as Plates"/>
    <s v="Eyes as Big as Plates - The book! Featuring over 50 portraits, field notes and behind the scenes stories from seniors around the world."/>
    <n v="300000"/>
    <n v="471567"/>
    <x v="0"/>
    <x v="10"/>
    <s v="NOK"/>
    <n v="1458104697"/>
    <n v="1455516297"/>
    <x v="1"/>
    <x v="160"/>
    <x v="0"/>
    <s v="photography/photobooks"/>
    <n v="157.18899999999999"/>
    <n v="849.67027027027029"/>
    <x v="8"/>
    <x v="20"/>
    <x v="1515"/>
    <d v="2016-03-15T23:04:57"/>
  </r>
  <r>
    <n v="1516"/>
    <s v="WELCOME HOME // a multipath photobook by Judith Stenneken"/>
    <s v="'Everything flows' - Heraclitus   // A visual poem on lifeâ€™s transitory nature, told through the lens of a contemporary nomad."/>
    <n v="17000"/>
    <n v="18472"/>
    <x v="0"/>
    <x v="0"/>
    <s v="USD"/>
    <n v="1475762400"/>
    <n v="1473160292"/>
    <x v="1"/>
    <x v="318"/>
    <x v="0"/>
    <s v="photography/photobooks"/>
    <n v="108.65882352941176"/>
    <n v="159.24137931034483"/>
    <x v="8"/>
    <x v="20"/>
    <x v="1516"/>
    <d v="2016-10-06T08:00:00"/>
  </r>
  <r>
    <n v="1517"/>
    <s v="THE WATCHERS:  a book of the Wait Watchers photographs"/>
    <s v="THE WATCHERS is the first book of photos by Haley Morris-Cafiero.  It will contain the images from Wait Watchers and new photos."/>
    <n v="15000"/>
    <n v="24297"/>
    <x v="0"/>
    <x v="0"/>
    <s v="USD"/>
    <n v="1417845600"/>
    <n v="1415194553"/>
    <x v="1"/>
    <x v="319"/>
    <x v="0"/>
    <s v="photography/photobooks"/>
    <n v="161.97999999999999"/>
    <n v="39.507317073170732"/>
    <x v="8"/>
    <x v="20"/>
    <x v="1517"/>
    <d v="2014-12-06T00:00:00"/>
  </r>
  <r>
    <n v="1518"/>
    <s v="Amelia and the Animals: Photographs by Robin Schwartz"/>
    <s v="A photobook of Robin Schwartz's ongoing series with her daughter Amelia."/>
    <n v="15000"/>
    <n v="30805"/>
    <x v="0"/>
    <x v="0"/>
    <s v="USD"/>
    <n v="1401565252"/>
    <n v="1398973252"/>
    <x v="1"/>
    <x v="163"/>
    <x v="0"/>
    <s v="photography/photobooks"/>
    <n v="205.36666666666665"/>
    <n v="130.52966101694915"/>
    <x v="8"/>
    <x v="20"/>
    <x v="1518"/>
    <d v="2014-05-31T13:40:52"/>
  </r>
  <r>
    <n v="1519"/>
    <s v="Jesus Days, 1978-1983"/>
    <s v="A documentary photobook that captures the late 70s in evangelical America seen thru the eyes of a closeted and religious young man."/>
    <n v="9000"/>
    <n v="9302.75"/>
    <x v="0"/>
    <x v="0"/>
    <s v="USD"/>
    <n v="1403301540"/>
    <n v="1400867283"/>
    <x v="1"/>
    <x v="108"/>
    <x v="0"/>
    <s v="photography/photobooks"/>
    <n v="103.36388888888889"/>
    <n v="64.156896551724131"/>
    <x v="8"/>
    <x v="20"/>
    <x v="1519"/>
    <d v="2014-06-20T15:59:00"/>
  </r>
  <r>
    <n v="1520"/>
    <s v="TULIPS"/>
    <s v="A self-published photography book by Andrew Miksys from his new series about Belarus"/>
    <n v="18000"/>
    <n v="18625"/>
    <x v="0"/>
    <x v="0"/>
    <s v="USD"/>
    <n v="1418961600"/>
    <n v="1415824513"/>
    <x v="1"/>
    <x v="157"/>
    <x v="0"/>
    <s v="photography/photobooks"/>
    <n v="103.47222222222223"/>
    <n v="111.52694610778443"/>
    <x v="8"/>
    <x v="20"/>
    <x v="1520"/>
    <d v="2014-12-18T22:00:00"/>
  </r>
  <r>
    <n v="1521"/>
    <s v="STREET, New York City, The 70's, 80's, 90's"/>
    <s v="STREET, a hard-bound book 9 1/2&quot;x 11&quot; 106 black and white photographs shot in New York City from 1975 through 1998."/>
    <n v="37500"/>
    <n v="40055"/>
    <x v="0"/>
    <x v="0"/>
    <s v="USD"/>
    <n v="1465272091"/>
    <n v="1462248091"/>
    <x v="1"/>
    <x v="97"/>
    <x v="0"/>
    <s v="photography/photobooks"/>
    <n v="106.81333333333333"/>
    <n v="170.44680851063831"/>
    <x v="8"/>
    <x v="20"/>
    <x v="1521"/>
    <d v="2016-06-06T22:01:31"/>
  </r>
  <r>
    <n v="1522"/>
    <s v="INSIDE TRACKS: Alone Across the Outback"/>
    <s v="A stunning Smartphone enabled coffee table book based on Robyn Davidsonâ€™s legendary 1,700 mile camel trek across the Australian Outback"/>
    <n v="43500"/>
    <n v="60450.1"/>
    <x v="0"/>
    <x v="0"/>
    <s v="USD"/>
    <n v="1413575739"/>
    <n v="1410983739"/>
    <x v="1"/>
    <x v="320"/>
    <x v="0"/>
    <s v="photography/photobooks"/>
    <n v="138.96574712643678"/>
    <n v="133.7391592920354"/>
    <x v="8"/>
    <x v="20"/>
    <x v="1522"/>
    <d v="2014-10-17T13:55:39"/>
  </r>
  <r>
    <n v="1523"/>
    <s v="Contact by Jake Shivery"/>
    <s v="Monograph featuring PDX photographer Jake Shivery's 8x10 contact portraits; 1/2 plates and 1/2 extensive essay.  Approx. 9x12, 108 pgs."/>
    <n v="18500"/>
    <n v="23096"/>
    <x v="0"/>
    <x v="0"/>
    <s v="USD"/>
    <n v="1419292800"/>
    <n v="1416592916"/>
    <x v="1"/>
    <x v="198"/>
    <x v="0"/>
    <s v="photography/photobooks"/>
    <n v="124.84324324324325"/>
    <n v="95.834024896265561"/>
    <x v="8"/>
    <x v="20"/>
    <x v="1523"/>
    <d v="2014-12-22T18:00:00"/>
  </r>
  <r>
    <n v="1524"/>
    <s v="Heath - Limited Edition Split Zine - Make 100"/>
    <s v="Limited edition split zine by photographers AdeY and Kersti K. 100 signed and hand numbered copies!"/>
    <n v="3000"/>
    <n v="6210"/>
    <x v="0"/>
    <x v="11"/>
    <s v="SEK"/>
    <n v="1487592090"/>
    <n v="1485000090"/>
    <x v="1"/>
    <x v="33"/>
    <x v="0"/>
    <s v="photography/photobooks"/>
    <n v="206.99999999999997"/>
    <n v="221.78571428571428"/>
    <x v="8"/>
    <x v="20"/>
    <x v="1524"/>
    <d v="2017-02-20T06:01:30"/>
  </r>
  <r>
    <n v="1525"/>
    <s v="Silver Hour: a photo book by Alex Westfall"/>
    <s v="With content created in Iceland, Silver Hour is a book of photographs, journal entries, and drawings about light and the landscape."/>
    <n v="2600"/>
    <n v="4524.1499999999996"/>
    <x v="0"/>
    <x v="0"/>
    <s v="USD"/>
    <n v="1471539138"/>
    <n v="1468947138"/>
    <x v="1"/>
    <x v="205"/>
    <x v="0"/>
    <s v="photography/photobooks"/>
    <n v="174.00576923076923"/>
    <n v="32.315357142857138"/>
    <x v="8"/>
    <x v="20"/>
    <x v="1525"/>
    <d v="2016-08-18T10:52:18"/>
  </r>
  <r>
    <n v="1526"/>
    <s v="BODYSCAPES II: Theater of Life"/>
    <s v="Landscapes &amp; human bodies; striking images from Jean-Paul Bourdier. What you see is real; no digital altering; all analog photography."/>
    <n v="23000"/>
    <n v="27675"/>
    <x v="0"/>
    <x v="0"/>
    <s v="USD"/>
    <n v="1453185447"/>
    <n v="1448951847"/>
    <x v="1"/>
    <x v="321"/>
    <x v="0"/>
    <s v="photography/photobooks"/>
    <n v="120.32608695652173"/>
    <n v="98.839285714285708"/>
    <x v="8"/>
    <x v="20"/>
    <x v="1526"/>
    <d v="2016-01-19T00:37:27"/>
  </r>
  <r>
    <n v="1527"/>
    <s v="Island - Japan, from the view point of many"/>
    <s v="Eight creatives visited Japan. This is a unique photo-book of their separate but collected experiences."/>
    <n v="3500"/>
    <n v="3865.55"/>
    <x v="0"/>
    <x v="0"/>
    <s v="USD"/>
    <n v="1489497886"/>
    <n v="1487082286"/>
    <x v="1"/>
    <x v="16"/>
    <x v="0"/>
    <s v="photography/photobooks"/>
    <n v="110.44428571428573"/>
    <n v="55.222142857142863"/>
    <x v="8"/>
    <x v="20"/>
    <x v="1527"/>
    <d v="2017-03-14T07:24:46"/>
  </r>
  <r>
    <n v="1528"/>
    <s v="Don't Go Outside: Tokyo Street Photos"/>
    <s v="A book of street photos from around Shibuya that I've made between 2011-2016."/>
    <n v="3000"/>
    <n v="8447"/>
    <x v="0"/>
    <x v="0"/>
    <s v="USD"/>
    <n v="1485907200"/>
    <n v="1483292122"/>
    <x v="1"/>
    <x v="322"/>
    <x v="0"/>
    <s v="photography/photobooks"/>
    <n v="281.56666666666666"/>
    <n v="52.793750000000003"/>
    <x v="8"/>
    <x v="20"/>
    <x v="1528"/>
    <d v="2017-01-31T18:00:00"/>
  </r>
  <r>
    <n v="1529"/>
    <s v="&quot;(more than) dust.&quot; - a feminist photo book"/>
    <s v="An empowering photo book that transforms hurtful experiences into strength and solidarity."/>
    <n v="19000"/>
    <n v="19129"/>
    <x v="0"/>
    <x v="0"/>
    <s v="USD"/>
    <n v="1426773920"/>
    <n v="1424185520"/>
    <x v="1"/>
    <x v="261"/>
    <x v="0"/>
    <s v="photography/photobooks"/>
    <n v="100.67894736842105"/>
    <n v="135.66666666666666"/>
    <x v="8"/>
    <x v="20"/>
    <x v="1529"/>
    <d v="2015-03-19T08:05:20"/>
  </r>
  <r>
    <n v="1530"/>
    <s v="A 4-year-old's Portrait of the American West"/>
    <s v="A photobook made by 4-year-old Hawkeye Huey: National Geographic's youngest photographer and Rolling Stone's top 100 on Instagram"/>
    <n v="35000"/>
    <n v="47189"/>
    <x v="0"/>
    <x v="0"/>
    <s v="USD"/>
    <n v="1445624695"/>
    <n v="1443464695"/>
    <x v="1"/>
    <x v="323"/>
    <x v="0"/>
    <s v="photography/photobooks"/>
    <n v="134.82571428571427"/>
    <n v="53.991990846681922"/>
    <x v="8"/>
    <x v="20"/>
    <x v="1530"/>
    <d v="2015-10-23T12:24:55"/>
  </r>
  <r>
    <n v="1531"/>
    <s v="Smell the [City of] Roses"/>
    <s v="A street level, film, photographic representation of the character of the City of Roses, from a native Portlander's honest perspective."/>
    <n v="2350"/>
    <n v="4135"/>
    <x v="0"/>
    <x v="0"/>
    <s v="USD"/>
    <n v="1417402800"/>
    <n v="1414610126"/>
    <x v="1"/>
    <x v="196"/>
    <x v="0"/>
    <s v="photography/photobooks"/>
    <n v="175.95744680851064"/>
    <n v="56.643835616438359"/>
    <x v="8"/>
    <x v="20"/>
    <x v="1531"/>
    <d v="2014-11-30T21:00:00"/>
  </r>
  <r>
    <n v="1532"/>
    <s v="Geiko and Maiko of Kyoto"/>
    <s v="Award winning photography celebrating the artistry of geiko and maiko and the exquisite traditions of their Kyoto communities."/>
    <n v="5000"/>
    <n v="24201"/>
    <x v="0"/>
    <x v="2"/>
    <s v="AUD"/>
    <n v="1455548400"/>
    <n v="1453461865"/>
    <x v="1"/>
    <x v="324"/>
    <x v="0"/>
    <s v="photography/photobooks"/>
    <n v="484.02000000000004"/>
    <n v="82.316326530612244"/>
    <x v="8"/>
    <x v="20"/>
    <x v="1532"/>
    <d v="2016-02-15T09:00:00"/>
  </r>
  <r>
    <n v="1533"/>
    <s v="The Cancer Family Book Project"/>
    <s v="This is an intimate story about a family, focusing on their love and strength in the face of mortality."/>
    <n v="45000"/>
    <n v="65313"/>
    <x v="0"/>
    <x v="0"/>
    <s v="USD"/>
    <n v="1462161540"/>
    <n v="1457913777"/>
    <x v="1"/>
    <x v="325"/>
    <x v="0"/>
    <s v="photography/photobooks"/>
    <n v="145.14000000000001"/>
    <n v="88.26081081081081"/>
    <x v="8"/>
    <x v="20"/>
    <x v="1533"/>
    <d v="2016-05-01T21:59:00"/>
  </r>
  <r>
    <n v="1534"/>
    <s v="The Art of Abandonment - Photo Book by Walter Arnold"/>
    <s v="The Art of Abandonment is an award winning photographic series that explores the beauty and history of our modern ruins."/>
    <n v="7500"/>
    <n v="31330"/>
    <x v="0"/>
    <x v="0"/>
    <s v="USD"/>
    <n v="1441383062"/>
    <n v="1438791062"/>
    <x v="1"/>
    <x v="232"/>
    <x v="0"/>
    <s v="photography/photobooks"/>
    <n v="417.73333333333335"/>
    <n v="84.905149051490511"/>
    <x v="8"/>
    <x v="20"/>
    <x v="1534"/>
    <d v="2015-09-04T10:11:02"/>
  </r>
  <r>
    <n v="1535"/>
    <s v="Small Steps Are Giant Leaps"/>
    <s v="&quot;Small Steps are Giant Leaps&quot; is about reminding parents that to our kids this is a new and exciting world just waiting to be explored."/>
    <n v="4000"/>
    <n v="5297"/>
    <x v="0"/>
    <x v="0"/>
    <s v="USD"/>
    <n v="1464040800"/>
    <n v="1461527631"/>
    <x v="1"/>
    <x v="238"/>
    <x v="0"/>
    <s v="photography/photobooks"/>
    <n v="132.42499999999998"/>
    <n v="48.154545454545456"/>
    <x v="8"/>
    <x v="20"/>
    <x v="1535"/>
    <d v="2016-05-23T16: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x v="326"/>
    <x v="0"/>
    <s v="photography/photobooks"/>
    <n v="250.30841666666666"/>
    <n v="66.015406593406595"/>
    <x v="8"/>
    <x v="20"/>
    <x v="1536"/>
    <d v="2015-08-27T13:15:10"/>
  </r>
  <r>
    <n v="1537"/>
    <s v="FACE TO FAITH | MOUNT KAILASH | TIBET photobook"/>
    <s v="A Photobook about one of the most fascinating places on earth -     the sacred Mount Kailash in Tibet."/>
    <n v="12000"/>
    <n v="21588"/>
    <x v="0"/>
    <x v="12"/>
    <s v="EUR"/>
    <n v="1470506400"/>
    <n v="1467358427"/>
    <x v="1"/>
    <x v="291"/>
    <x v="0"/>
    <s v="photography/photobooks"/>
    <n v="179.9"/>
    <n v="96.375"/>
    <x v="8"/>
    <x v="20"/>
    <x v="1537"/>
    <d v="2016-08-06T12:00:00"/>
  </r>
  <r>
    <n v="1538"/>
    <s v="US National Parks: Picturing the Little Things"/>
    <s v="I want to travel through the National Parks to take pictures of the little things, the &quot;missed&quot; things, that people overlook."/>
    <n v="7000"/>
    <n v="7184"/>
    <x v="0"/>
    <x v="0"/>
    <s v="USD"/>
    <n v="1421952370"/>
    <n v="1418064370"/>
    <x v="1"/>
    <x v="67"/>
    <x v="0"/>
    <s v="photography/photobooks"/>
    <n v="102.62857142857142"/>
    <n v="156.17391304347825"/>
    <x v="8"/>
    <x v="20"/>
    <x v="1538"/>
    <d v="2015-01-22T12:46:10"/>
  </r>
  <r>
    <n v="1539"/>
    <s v="The Music Never Stopped:Epic Live Music Photos by Bob Minkin"/>
    <s v="Stunning hardcover coffee table book spanning over 25 years of music photography and stories in Marin County, CA by Bob Minkin"/>
    <n v="20000"/>
    <n v="27197.22"/>
    <x v="0"/>
    <x v="0"/>
    <s v="USD"/>
    <n v="1483481019"/>
    <n v="1480629819"/>
    <x v="0"/>
    <x v="4"/>
    <x v="0"/>
    <s v="photography/photobooks"/>
    <n v="135.98609999999999"/>
    <n v="95.764859154929582"/>
    <x v="8"/>
    <x v="20"/>
    <x v="1539"/>
    <d v="2017-01-03T16: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x v="15"/>
    <x v="0"/>
    <s v="photography/photobooks"/>
    <n v="117.86666666666667"/>
    <n v="180.40816326530611"/>
    <x v="8"/>
    <x v="20"/>
    <x v="1540"/>
    <d v="2014-11-25T19:15:00"/>
  </r>
  <r>
    <n v="1541"/>
    <s v="The Panama Canal Bridge of the Americas"/>
    <s v="My Goal is to travel across Panama with my team and capture the beauty and wildlife throughout the canal."/>
    <n v="18000"/>
    <n v="6"/>
    <x v="2"/>
    <x v="0"/>
    <s v="USD"/>
    <n v="1420045538"/>
    <n v="1417453538"/>
    <x v="0"/>
    <x v="84"/>
    <x v="1"/>
    <s v="photography/nature"/>
    <n v="3.3333333333333333E-2"/>
    <n v="3"/>
    <x v="8"/>
    <x v="24"/>
    <x v="1541"/>
    <d v="2014-12-31T11:05:38"/>
  </r>
  <r>
    <n v="1542"/>
    <s v="From student to beekeeper"/>
    <s v="The photography project aims to show challenges &amp; successes of a  student attempting to continue his family beekeeping heritage."/>
    <n v="500"/>
    <n v="20"/>
    <x v="2"/>
    <x v="5"/>
    <s v="CAD"/>
    <n v="1435708500"/>
    <n v="1434412500"/>
    <x v="0"/>
    <x v="29"/>
    <x v="1"/>
    <s v="photography/nature"/>
    <n v="4"/>
    <n v="20"/>
    <x v="8"/>
    <x v="24"/>
    <x v="1542"/>
    <d v="2015-06-30T17:55:00"/>
  </r>
  <r>
    <n v="1543"/>
    <s v="Sunrises in the MidWest"/>
    <s v="I plan to take pictures of the sunrise in the MidWest every day in 2015 and compile them in a slide show for distribution."/>
    <n v="2250"/>
    <n v="10"/>
    <x v="2"/>
    <x v="0"/>
    <s v="USD"/>
    <n v="1416662034"/>
    <n v="1414066434"/>
    <x v="0"/>
    <x v="29"/>
    <x v="1"/>
    <s v="photography/nature"/>
    <n v="0.44444444444444442"/>
    <n v="10"/>
    <x v="8"/>
    <x v="24"/>
    <x v="1543"/>
    <d v="2014-11-22T07:13:54"/>
  </r>
  <r>
    <n v="1544"/>
    <s v="LaFee Photography"/>
    <s v="My name is Travis LaFee, I live in beautiful McCall, Idaho. I wish to display the beauty of valley county by taking pics outdoors."/>
    <n v="1000"/>
    <n v="0"/>
    <x v="2"/>
    <x v="0"/>
    <s v="USD"/>
    <n v="1427847480"/>
    <n v="1424222024"/>
    <x v="0"/>
    <x v="78"/>
    <x v="1"/>
    <s v="photography/nature"/>
    <n v="0"/>
    <n v="0"/>
    <x v="8"/>
    <x v="24"/>
    <x v="1544"/>
    <d v="2015-03-31T18:18:00"/>
  </r>
  <r>
    <n v="1545"/>
    <s v="Nevada County Hearts"/>
    <s v="&quot;He will not be a wise man who does not study human hearts!&quot;_x000a_Hope in natural art, creation!"/>
    <n v="3000"/>
    <n v="1"/>
    <x v="2"/>
    <x v="0"/>
    <s v="USD"/>
    <n v="1425330960"/>
    <n v="1422393234"/>
    <x v="0"/>
    <x v="29"/>
    <x v="1"/>
    <s v="photography/nature"/>
    <n v="3.3333333333333333E-2"/>
    <n v="1"/>
    <x v="8"/>
    <x v="24"/>
    <x v="1545"/>
    <d v="2015-03-02T15:16:00"/>
  </r>
  <r>
    <n v="1546"/>
    <s v="Hen Harrier Wildlife Sanctuary"/>
    <s v="Buy and maintain 6 acres of land in West Ireland as a Wildlife Refuge for an endangered species of native Raptor called the Hen Harrier"/>
    <n v="1000"/>
    <n v="289"/>
    <x v="2"/>
    <x v="1"/>
    <s v="GBP"/>
    <n v="1410930399"/>
    <n v="1405746399"/>
    <x v="0"/>
    <x v="202"/>
    <x v="1"/>
    <s v="photography/nature"/>
    <n v="28.9"/>
    <n v="26.272727272727273"/>
    <x v="8"/>
    <x v="24"/>
    <x v="1546"/>
    <d v="2014-09-16T23:06:39"/>
  </r>
  <r>
    <n v="1547"/>
    <s v="Sound Photography"/>
    <s v="I have produced a limited number (100) of five 8x10 prints of mixed photography I would like to share with you."/>
    <n v="20"/>
    <n v="0"/>
    <x v="2"/>
    <x v="0"/>
    <s v="USD"/>
    <n v="1487844882"/>
    <n v="1487240082"/>
    <x v="0"/>
    <x v="78"/>
    <x v="1"/>
    <s v="photography/nature"/>
    <n v="0"/>
    <n v="0"/>
    <x v="8"/>
    <x v="24"/>
    <x v="1547"/>
    <d v="2017-02-23T04:14:42"/>
  </r>
  <r>
    <n v="1548"/>
    <s v="Change the World through Color"/>
    <s v="Beauty is in the eye of the beholder and I want to inspire conservation through color."/>
    <n v="700"/>
    <n v="60"/>
    <x v="2"/>
    <x v="0"/>
    <s v="USD"/>
    <n v="1447020620"/>
    <n v="1444425020"/>
    <x v="0"/>
    <x v="29"/>
    <x v="1"/>
    <s v="photography/nature"/>
    <n v="8.5714285714285712"/>
    <n v="60"/>
    <x v="8"/>
    <x v="24"/>
    <x v="1548"/>
    <d v="2015-11-08T16:10:20"/>
  </r>
  <r>
    <n v="1549"/>
    <s v="2016 Calendar:  Wonders of Nature"/>
    <s v="A 2016 calendar collection of landscape and wildlife photographs from award winning photographer, Steve Marler."/>
    <n v="500"/>
    <n v="170"/>
    <x v="2"/>
    <x v="0"/>
    <s v="USD"/>
    <n v="1446524159"/>
    <n v="1443928559"/>
    <x v="0"/>
    <x v="79"/>
    <x v="1"/>
    <s v="photography/nature"/>
    <n v="34"/>
    <n v="28.333333333333332"/>
    <x v="8"/>
    <x v="24"/>
    <x v="1549"/>
    <d v="2015-11-02T22:15:59"/>
  </r>
  <r>
    <n v="1550"/>
    <s v="It's not easy being green: Costa Rican froglife"/>
    <s v="A photographic journal of a Costa Rican frog survey: recording the effects of habitat fragmentation on these charismatic amphibians."/>
    <n v="750"/>
    <n v="101"/>
    <x v="2"/>
    <x v="1"/>
    <s v="GBP"/>
    <n v="1463050034"/>
    <n v="1460458034"/>
    <x v="0"/>
    <x v="63"/>
    <x v="1"/>
    <s v="photography/nature"/>
    <n v="13.466666666666665"/>
    <n v="14.428571428571429"/>
    <x v="8"/>
    <x v="24"/>
    <x v="1550"/>
    <d v="2016-05-12T04:47:14"/>
  </r>
  <r>
    <n v="1551"/>
    <s v="Randy Hoffman Photography"/>
    <s v="I can do it but help can't hurt. Sweet Montana photos like never seen before. Be a part of Randy Hoffman Photography and our activities"/>
    <n v="3500"/>
    <n v="0"/>
    <x v="2"/>
    <x v="0"/>
    <s v="USD"/>
    <n v="1432756039"/>
    <n v="1430164039"/>
    <x v="0"/>
    <x v="78"/>
    <x v="1"/>
    <s v="photography/nature"/>
    <n v="0"/>
    <n v="0"/>
    <x v="8"/>
    <x v="24"/>
    <x v="1551"/>
    <d v="2015-05-27T13:47:19"/>
  </r>
  <r>
    <n v="1552"/>
    <s v="Upstate Autumn: a photographic journey in Upstate New York"/>
    <s v="Help me spend this fall capturing autumnâ€™s spectacular season in detail so I can create high quality images for home dÃ©cor."/>
    <n v="4300"/>
    <n v="2115"/>
    <x v="2"/>
    <x v="0"/>
    <s v="USD"/>
    <n v="1412135940"/>
    <n v="1410366708"/>
    <x v="0"/>
    <x v="38"/>
    <x v="1"/>
    <s v="photography/nature"/>
    <n v="49.186046511627907"/>
    <n v="132.1875"/>
    <x v="8"/>
    <x v="24"/>
    <x v="1552"/>
    <d v="2014-09-30T21:59:00"/>
  </r>
  <r>
    <n v="1553"/>
    <s v="Avatar in Training: Mastering the Four Elements of Nature"/>
    <s v="This project is about exhibiting the raw beauty of the elements through highlining, surfing, fire spinning and rock climbing."/>
    <n v="6000"/>
    <n v="0"/>
    <x v="2"/>
    <x v="0"/>
    <s v="USD"/>
    <n v="1441176447"/>
    <n v="1438584447"/>
    <x v="0"/>
    <x v="78"/>
    <x v="1"/>
    <s v="photography/nature"/>
    <n v="0"/>
    <n v="0"/>
    <x v="8"/>
    <x v="24"/>
    <x v="1553"/>
    <d v="2015-09-02T00:47:27"/>
  </r>
  <r>
    <n v="1554"/>
    <s v="Barbara O'Donovan Designs"/>
    <s v="I create art by photographing flowers/seeds i would love to buy my own camera/computer/Photoshop and restore my old shed into my studio"/>
    <n v="20000"/>
    <n v="0"/>
    <x v="2"/>
    <x v="2"/>
    <s v="AUD"/>
    <n v="1438495390"/>
    <n v="1435903390"/>
    <x v="0"/>
    <x v="78"/>
    <x v="1"/>
    <s v="photography/nature"/>
    <n v="0"/>
    <n v="0"/>
    <x v="8"/>
    <x v="24"/>
    <x v="1554"/>
    <d v="2015-08-02T00:03:10"/>
  </r>
  <r>
    <n v="1555"/>
    <s v="Coffee Table Book of Maine"/>
    <s v="I am traveling the coastline of Maine and will be taking pictures of all the scenery and lighthouses in the area."/>
    <n v="750"/>
    <n v="0"/>
    <x v="2"/>
    <x v="0"/>
    <s v="USD"/>
    <n v="1442509200"/>
    <n v="1440513832"/>
    <x v="0"/>
    <x v="78"/>
    <x v="1"/>
    <s v="photography/nature"/>
    <n v="0"/>
    <n v="0"/>
    <x v="8"/>
    <x v="24"/>
    <x v="1555"/>
    <d v="2015-09-17T11:00:00"/>
  </r>
  <r>
    <n v="1556"/>
    <s v="West Canada - A Coffee Table Book"/>
    <s v="To gather a collection of photographs for a coffee table book that displays the beauty of Canada's west."/>
    <n v="1500"/>
    <n v="677"/>
    <x v="2"/>
    <x v="5"/>
    <s v="CAD"/>
    <n v="1467603624"/>
    <n v="1465011624"/>
    <x v="0"/>
    <x v="8"/>
    <x v="1"/>
    <s v="photography/nature"/>
    <n v="45.133333333333333"/>
    <n v="56.416666666666664"/>
    <x v="8"/>
    <x v="24"/>
    <x v="1556"/>
    <d v="2016-07-03T21:40:24"/>
  </r>
  <r>
    <n v="1557"/>
    <s v="Reflecting Light Photo"/>
    <s v="I have always been captivated by photography, Now I am trying to set up my own company and publish my pictures."/>
    <n v="2500"/>
    <n v="100"/>
    <x v="2"/>
    <x v="0"/>
    <s v="USD"/>
    <n v="1411227633"/>
    <n v="1408549233"/>
    <x v="0"/>
    <x v="29"/>
    <x v="1"/>
    <s v="photography/nature"/>
    <n v="4"/>
    <n v="100"/>
    <x v="8"/>
    <x v="24"/>
    <x v="1557"/>
    <d v="2014-09-20T09:40:33"/>
  </r>
  <r>
    <n v="1558"/>
    <s v="Lucy Wood's Calendar - English Countryside 2016"/>
    <s v="A large 2016 wall-calendar (A3 when open) featuring 12 stunning photographs by Lucy Wood."/>
    <n v="750"/>
    <n v="35"/>
    <x v="2"/>
    <x v="1"/>
    <s v="GBP"/>
    <n v="1440763920"/>
    <n v="1435656759"/>
    <x v="0"/>
    <x v="83"/>
    <x v="1"/>
    <s v="photography/nature"/>
    <n v="4.666666666666667"/>
    <n v="11.666666666666666"/>
    <x v="8"/>
    <x v="24"/>
    <x v="1558"/>
    <d v="2015-08-28T06:12:00"/>
  </r>
  <r>
    <n v="1559"/>
    <s v="North Cascades Bigfoot Photo Expedition"/>
    <s v="The goal of this project is to provide scientific evidence of bigfoot in the North Cascades."/>
    <n v="15000"/>
    <n v="50"/>
    <x v="2"/>
    <x v="0"/>
    <s v="USD"/>
    <n v="1430270199"/>
    <n v="1428974199"/>
    <x v="0"/>
    <x v="29"/>
    <x v="1"/>
    <s v="photography/nature"/>
    <n v="0.33333333333333337"/>
    <n v="50"/>
    <x v="8"/>
    <x v="24"/>
    <x v="1559"/>
    <d v="2015-04-28T19:16:39"/>
  </r>
  <r>
    <n v="1560"/>
    <s v="Fine Art Landscape 2015 Calendar"/>
    <s v="I would like to share my landscape photographic travels of 2014 with more than just family an friends. 12 months of images."/>
    <n v="2500"/>
    <n v="94"/>
    <x v="2"/>
    <x v="0"/>
    <s v="USD"/>
    <n v="1415842193"/>
    <n v="1414110593"/>
    <x v="0"/>
    <x v="80"/>
    <x v="1"/>
    <s v="photography/nature"/>
    <n v="3.7600000000000002"/>
    <n v="23.5"/>
    <x v="8"/>
    <x v="24"/>
    <x v="1560"/>
    <d v="2014-11-12T19: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x v="29"/>
    <x v="1"/>
    <s v="publishing/art books"/>
    <n v="0.67"/>
    <n v="67"/>
    <x v="3"/>
    <x v="25"/>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x v="78"/>
    <x v="1"/>
    <s v="publishing/art books"/>
    <n v="0"/>
    <n v="0"/>
    <x v="3"/>
    <x v="25"/>
    <x v="1562"/>
    <d v="2009-12-01T18:50:00"/>
  </r>
  <r>
    <n v="1563"/>
    <s v="Expedition into the Empty Quarter - The Book (Canceled)"/>
    <s v="Unique book revealing my discoveries in the Empty Quarter of Oman. Collection of travel writing, poetry, artwork and science!"/>
    <n v="6000"/>
    <n v="85"/>
    <x v="1"/>
    <x v="1"/>
    <s v="GBP"/>
    <n v="1394815751"/>
    <n v="1389635351"/>
    <x v="0"/>
    <x v="84"/>
    <x v="1"/>
    <s v="publishing/art books"/>
    <n v="1.4166666666666665"/>
    <n v="42.5"/>
    <x v="3"/>
    <x v="25"/>
    <x v="1563"/>
    <d v="2014-03-14T10:49:11"/>
  </r>
  <r>
    <n v="1564"/>
    <s v="coming apart at the stitches... (Canceled)"/>
    <s v="This is a book of art and poetry that highlights the highs and lows of a young 20 something coming to terms with her bipolar."/>
    <n v="10000"/>
    <n v="10"/>
    <x v="1"/>
    <x v="0"/>
    <s v="USD"/>
    <n v="1432843500"/>
    <n v="1430124509"/>
    <x v="0"/>
    <x v="29"/>
    <x v="1"/>
    <s v="publishing/art books"/>
    <n v="0.1"/>
    <n v="10"/>
    <x v="3"/>
    <x v="25"/>
    <x v="1564"/>
    <d v="2015-05-28T14:05:00"/>
  </r>
  <r>
    <n v="1565"/>
    <s v="The National Forests Passport Project (Canceled)"/>
    <s v="Award-winning artists compete to have their art featured in the National Forests Passport Book depicting 9 Forest Regions of the US."/>
    <n v="4000"/>
    <n v="100"/>
    <x v="1"/>
    <x v="0"/>
    <s v="USD"/>
    <n v="1307554261"/>
    <n v="1304962261"/>
    <x v="0"/>
    <x v="29"/>
    <x v="1"/>
    <s v="publishing/art books"/>
    <n v="2.5"/>
    <n v="100"/>
    <x v="3"/>
    <x v="25"/>
    <x v="1565"/>
    <d v="2011-06-08T11:31:01"/>
  </r>
  <r>
    <n v="1566"/>
    <s v="DeVito Art Skull Island Kongstarter (Canceled)"/>
    <s v="Joe DeVito's first Art Book and original King Kong novellas available in both Limited and Deluxe Editions."/>
    <n v="30000"/>
    <n v="6375"/>
    <x v="1"/>
    <x v="0"/>
    <s v="USD"/>
    <n v="1469656800"/>
    <n v="1467151204"/>
    <x v="0"/>
    <x v="211"/>
    <x v="1"/>
    <s v="publishing/art books"/>
    <n v="21.25"/>
    <n v="108.05084745762711"/>
    <x v="3"/>
    <x v="25"/>
    <x v="1566"/>
    <d v="2016-07-27T16:00:00"/>
  </r>
  <r>
    <n v="1567"/>
    <s v="Kickstart a Traveling Heart (Canceled)"/>
    <s v="Traveling to create a book of my photography! Help support my trip and buy a book! Also limited edition t-shirts and prints for sale!"/>
    <n v="8500"/>
    <n v="350"/>
    <x v="1"/>
    <x v="0"/>
    <s v="USD"/>
    <n v="1392595200"/>
    <n v="1391293745"/>
    <x v="0"/>
    <x v="62"/>
    <x v="1"/>
    <s v="publishing/art books"/>
    <n v="4.117647058823529"/>
    <n v="26.923076923076923"/>
    <x v="3"/>
    <x v="25"/>
    <x v="1567"/>
    <d v="2014-02-16T18:00:00"/>
  </r>
  <r>
    <n v="1568"/>
    <s v="Map &amp; Palette: Chronicling The Voyage of Three Young Artists"/>
    <s v="A world adventure to seek culture and inspiration through art. Putting a visual documentation of our journey into a book."/>
    <n v="25000"/>
    <n v="3410"/>
    <x v="1"/>
    <x v="0"/>
    <s v="USD"/>
    <n v="1419384585"/>
    <n v="1416360585"/>
    <x v="0"/>
    <x v="19"/>
    <x v="1"/>
    <s v="publishing/art books"/>
    <n v="13.639999999999999"/>
    <n v="155"/>
    <x v="3"/>
    <x v="25"/>
    <x v="1568"/>
    <d v="2014-12-23T19:29:45"/>
  </r>
  <r>
    <n v="1569"/>
    <s v="to be removed (Canceled)"/>
    <s v="to be removed"/>
    <n v="30000"/>
    <n v="0"/>
    <x v="1"/>
    <x v="0"/>
    <s v="USD"/>
    <n v="1369498714"/>
    <n v="1366906714"/>
    <x v="0"/>
    <x v="78"/>
    <x v="1"/>
    <s v="publishing/art books"/>
    <n v="0"/>
    <n v="0"/>
    <x v="3"/>
    <x v="25"/>
    <x v="1569"/>
    <d v="2013-05-25T10:18:34"/>
  </r>
  <r>
    <n v="1570"/>
    <s v="BEAUTIFUL DREAMERS: An Adult Coloring Book (Canceled)"/>
    <s v="A Coloring Book of Breathtaking Beauties_x000a_To Calm the Heart and Soul"/>
    <n v="6000"/>
    <n v="2484"/>
    <x v="1"/>
    <x v="0"/>
    <s v="USD"/>
    <n v="1460140282"/>
    <n v="1457551882"/>
    <x v="0"/>
    <x v="47"/>
    <x v="1"/>
    <s v="publishing/art books"/>
    <n v="41.4"/>
    <n v="47.769230769230766"/>
    <x v="3"/>
    <x v="25"/>
    <x v="1570"/>
    <d v="2016-04-08T12:31:22"/>
  </r>
  <r>
    <n v="1571"/>
    <s v="CAUCASUS - on the untrodden roads (Canceled)"/>
    <s v="An inspiring photo book about an unique Caucasus Expedition by two backpackers - Erna Gaspar (photographer) &amp; Adrian Lorincz (writer)."/>
    <n v="12100"/>
    <n v="80"/>
    <x v="1"/>
    <x v="1"/>
    <s v="GBP"/>
    <n v="1434738483"/>
    <n v="1432146483"/>
    <x v="0"/>
    <x v="80"/>
    <x v="1"/>
    <s v="publishing/art books"/>
    <n v="0.66115702479338845"/>
    <n v="20"/>
    <x v="3"/>
    <x v="25"/>
    <x v="1571"/>
    <d v="2015-06-19T12:28:03"/>
  </r>
  <r>
    <n v="1572"/>
    <s v="A Countrified Wedding: A Guide to an English Country Wedding"/>
    <s v="So many brides want a country wedding, but where to start? Whether you want a barn or a tipi, this guide can help you plan your day."/>
    <n v="2500"/>
    <n v="125"/>
    <x v="1"/>
    <x v="1"/>
    <s v="GBP"/>
    <n v="1456703940"/>
    <n v="1454546859"/>
    <x v="0"/>
    <x v="83"/>
    <x v="1"/>
    <s v="publishing/art books"/>
    <n v="5"/>
    <n v="41.666666666666664"/>
    <x v="3"/>
    <x v="25"/>
    <x v="1572"/>
    <d v="2016-02-28T17: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x v="83"/>
    <x v="1"/>
    <s v="publishing/art books"/>
    <n v="2.4777777777777779"/>
    <n v="74.333333333333329"/>
    <x v="3"/>
    <x v="25"/>
    <x v="1573"/>
    <d v="2017-03-31T21:59:00"/>
  </r>
  <r>
    <n v="1574"/>
    <s v="BLK/MTL the Illustrated Works of Carmine Diaz (Canceled)"/>
    <s v="BLK/MTL's Illustrated Works 100's of Hi-Res Pics ft. Custom Artist Carmine Diaz's popular Paintings packed into 1 Coffee table Art Book"/>
    <n v="10000"/>
    <n v="506"/>
    <x v="1"/>
    <x v="0"/>
    <s v="USD"/>
    <n v="1424211329"/>
    <n v="1421187329"/>
    <x v="0"/>
    <x v="79"/>
    <x v="1"/>
    <s v="publishing/art books"/>
    <n v="5.0599999999999996"/>
    <n v="84.333333333333329"/>
    <x v="3"/>
    <x v="25"/>
    <x v="1574"/>
    <d v="2015-02-17T16:15:29"/>
  </r>
  <r>
    <n v="1575"/>
    <s v="Underwater Colors Of The Channel Islands (Canceled)"/>
    <s v="A stunning, limited-edition photography book displaying the colorful and exotic marine life in the waters along the Channel Islands"/>
    <n v="10000"/>
    <n v="2291"/>
    <x v="1"/>
    <x v="0"/>
    <s v="USD"/>
    <n v="1404909296"/>
    <n v="1402317296"/>
    <x v="0"/>
    <x v="2"/>
    <x v="1"/>
    <s v="publishing/art books"/>
    <n v="22.91"/>
    <n v="65.457142857142856"/>
    <x v="3"/>
    <x v="25"/>
    <x v="1575"/>
    <d v="2014-07-09T06:34:56"/>
  </r>
  <r>
    <n v="1576"/>
    <s v="The Obsessive Line Collection (Canceled)"/>
    <s v="For the publication of my first 3 books: an Art book, a graphic novel, and a coloring book"/>
    <n v="5000"/>
    <n v="650"/>
    <x v="1"/>
    <x v="0"/>
    <s v="USD"/>
    <n v="1435698368"/>
    <n v="1431810368"/>
    <x v="0"/>
    <x v="73"/>
    <x v="1"/>
    <s v="publishing/art books"/>
    <n v="13"/>
    <n v="65"/>
    <x v="3"/>
    <x v="25"/>
    <x v="1576"/>
    <d v="2015-06-30T15:06:08"/>
  </r>
  <r>
    <n v="1577"/>
    <s v="Abstract Image Photography Coffee Table Book (Canceled)"/>
    <s v="I've been putting together a portfolio of fine abstract photography of the highest quality, color, and design. A vision of beauty!"/>
    <n v="10000"/>
    <n v="55"/>
    <x v="1"/>
    <x v="0"/>
    <s v="USD"/>
    <n v="1343161248"/>
    <n v="1337977248"/>
    <x v="0"/>
    <x v="84"/>
    <x v="1"/>
    <s v="publishing/art books"/>
    <n v="0.54999999999999993"/>
    <n v="27.5"/>
    <x v="3"/>
    <x v="25"/>
    <x v="1577"/>
    <d v="2012-07-24T14: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x v="80"/>
    <x v="1"/>
    <s v="publishing/art books"/>
    <n v="10.806536636794938"/>
    <n v="51.25"/>
    <x v="3"/>
    <x v="25"/>
    <x v="1578"/>
    <d v="2010-09-01T20:00:00"/>
  </r>
  <r>
    <n v="1579"/>
    <s v="psyÂ·choÂ·miÂ·metÂ·ic: The EsÂ·sence of Life (Canceled)"/>
    <s v="'Compilation of visual and literary art through fine art photography, graphic art, and poetry."/>
    <n v="3333"/>
    <n v="28"/>
    <x v="1"/>
    <x v="0"/>
    <s v="USD"/>
    <n v="1377734091"/>
    <n v="1374882891"/>
    <x v="0"/>
    <x v="84"/>
    <x v="1"/>
    <s v="publishing/art books"/>
    <n v="0.84008400840084008"/>
    <n v="14"/>
    <x v="3"/>
    <x v="25"/>
    <x v="1579"/>
    <d v="2013-08-28T17:54:51"/>
  </r>
  <r>
    <n v="1580"/>
    <s v="Faces &amp; Places In Brevard County (Canceled)"/>
    <s v="Creating my 2nd book depicting the people and places in Brevard County w/current images + traveling to obtain new ones."/>
    <n v="1750"/>
    <n v="0"/>
    <x v="1"/>
    <x v="0"/>
    <s v="USD"/>
    <n v="1337562726"/>
    <n v="1332378726"/>
    <x v="0"/>
    <x v="78"/>
    <x v="1"/>
    <s v="publishing/art books"/>
    <n v="0"/>
    <n v="0"/>
    <x v="3"/>
    <x v="25"/>
    <x v="1580"/>
    <d v="2012-05-20T19:12:06"/>
  </r>
  <r>
    <n v="1581"/>
    <s v="The Sharper Image"/>
    <s v="Photographic canvas prints depicting different scenes from around the globe, including local images taken in Sussex England."/>
    <n v="1000"/>
    <n v="5"/>
    <x v="2"/>
    <x v="1"/>
    <s v="GBP"/>
    <n v="1450521990"/>
    <n v="1447757190"/>
    <x v="0"/>
    <x v="29"/>
    <x v="1"/>
    <s v="photography/places"/>
    <n v="0.5"/>
    <n v="5"/>
    <x v="8"/>
    <x v="26"/>
    <x v="1581"/>
    <d v="2015-12-19T04:46:30"/>
  </r>
  <r>
    <n v="1582"/>
    <s v="Scenes from New Orleans"/>
    <s v="I create canvas prints of images from in and around New Orleans"/>
    <n v="1000"/>
    <n v="93"/>
    <x v="2"/>
    <x v="0"/>
    <s v="USD"/>
    <n v="1445894400"/>
    <n v="1440961053"/>
    <x v="0"/>
    <x v="83"/>
    <x v="1"/>
    <s v="photography/places"/>
    <n v="9.3000000000000007"/>
    <n v="31"/>
    <x v="8"/>
    <x v="26"/>
    <x v="1582"/>
    <d v="2015-10-26T15:20:00"/>
  </r>
  <r>
    <n v="1583"/>
    <s v="Follow in footsteps an awesome book adventure"/>
    <s v="I am a photographer who is inspired by the original Jules Verne story. I will make a thousands of photo and video materials for You."/>
    <n v="20000"/>
    <n v="15"/>
    <x v="2"/>
    <x v="1"/>
    <s v="GBP"/>
    <n v="1411681391"/>
    <n v="1409089391"/>
    <x v="0"/>
    <x v="29"/>
    <x v="1"/>
    <s v="photography/places"/>
    <n v="7.4999999999999997E-2"/>
    <n v="15"/>
    <x v="8"/>
    <x v="26"/>
    <x v="1583"/>
    <d v="2014-09-25T15:43:11"/>
  </r>
  <r>
    <n v="1584"/>
    <s v="Lets see Kansas together!"/>
    <s v="25 Kansas State Parks in the next year. What a great adventure to take together. Join me. Together we can photo this beautiful state."/>
    <n v="1200"/>
    <n v="0"/>
    <x v="2"/>
    <x v="0"/>
    <s v="USD"/>
    <n v="1401464101"/>
    <n v="1400600101"/>
    <x v="0"/>
    <x v="78"/>
    <x v="1"/>
    <s v="photography/places"/>
    <n v="0"/>
    <n v="0"/>
    <x v="8"/>
    <x v="26"/>
    <x v="1584"/>
    <d v="2014-05-30T09:35:01"/>
  </r>
  <r>
    <n v="1585"/>
    <s v="Live 4 The Rush: Palooza Pics"/>
    <s v="We've explored some of the most amazing places in New Zealand and can't think of a better way to share our experiences than a photo :)"/>
    <n v="2000"/>
    <n v="1580"/>
    <x v="2"/>
    <x v="5"/>
    <s v="CAD"/>
    <n v="1482663600"/>
    <n v="1480800568"/>
    <x v="0"/>
    <x v="8"/>
    <x v="1"/>
    <s v="photography/places"/>
    <n v="79"/>
    <n v="131.66666666666666"/>
    <x v="8"/>
    <x v="26"/>
    <x v="1585"/>
    <d v="2016-12-25T05:00:00"/>
  </r>
  <r>
    <n v="1586"/>
    <s v="Missouri In Pictures"/>
    <s v="Show the world the beauty that is in all of our back yards!"/>
    <n v="1500"/>
    <n v="0"/>
    <x v="2"/>
    <x v="0"/>
    <s v="USD"/>
    <n v="1428197422"/>
    <n v="1425609022"/>
    <x v="0"/>
    <x v="78"/>
    <x v="1"/>
    <s v="photography/places"/>
    <n v="0"/>
    <n v="0"/>
    <x v="8"/>
    <x v="26"/>
    <x v="1586"/>
    <d v="2015-04-04T19:30:22"/>
  </r>
  <r>
    <n v="1587"/>
    <s v="Aerial Photography :  Americas Most Impressive Structures"/>
    <s v="Aerial Photographs of Historical Structures and Landmarks across the US. Experience the Antique structures from the most Unique Angles!"/>
    <n v="7500"/>
    <n v="1"/>
    <x v="2"/>
    <x v="0"/>
    <s v="USD"/>
    <n v="1418510965"/>
    <n v="1415918965"/>
    <x v="0"/>
    <x v="29"/>
    <x v="1"/>
    <s v="photography/places"/>
    <n v="1.3333333333333334E-2"/>
    <n v="1"/>
    <x v="8"/>
    <x v="26"/>
    <x v="1587"/>
    <d v="2014-12-13T16:49:25"/>
  </r>
  <r>
    <n v="1588"/>
    <s v="The Right Side of Texas"/>
    <s v="Southeast Texas as seen through the lens of a cell phone camera"/>
    <n v="516"/>
    <n v="0"/>
    <x v="2"/>
    <x v="0"/>
    <s v="USD"/>
    <n v="1422735120"/>
    <n v="1420091999"/>
    <x v="0"/>
    <x v="78"/>
    <x v="1"/>
    <s v="photography/places"/>
    <n v="0"/>
    <n v="0"/>
    <x v="8"/>
    <x v="26"/>
    <x v="1588"/>
    <d v="2015-01-31T14:12:00"/>
  </r>
  <r>
    <n v="1589"/>
    <s v="A Side Of The World In Canvas"/>
    <s v="I want to be able to have my own photography inside a canvas and have it be displayed everywhere."/>
    <n v="1200"/>
    <n v="0"/>
    <x v="2"/>
    <x v="0"/>
    <s v="USD"/>
    <n v="1444433886"/>
    <n v="1441841886"/>
    <x v="0"/>
    <x v="78"/>
    <x v="1"/>
    <s v="photography/places"/>
    <n v="0"/>
    <n v="0"/>
    <x v="8"/>
    <x v="26"/>
    <x v="1589"/>
    <d v="2015-10-09T17:38:06"/>
  </r>
  <r>
    <n v="1590"/>
    <s v="An Italian Adventure"/>
    <s v="Discover Italy through photography."/>
    <n v="60000"/>
    <n v="1020"/>
    <x v="2"/>
    <x v="13"/>
    <s v="EUR"/>
    <n v="1443040464"/>
    <n v="1440448464"/>
    <x v="0"/>
    <x v="84"/>
    <x v="1"/>
    <s v="photography/places"/>
    <n v="1.7000000000000002"/>
    <n v="510"/>
    <x v="8"/>
    <x v="26"/>
    <x v="1590"/>
    <d v="2015-09-23T14:34:24"/>
  </r>
  <r>
    <n v="1591"/>
    <s v="Ireland from a Kite, a unique photographic book"/>
    <s v="Hi, my name is CiarÃ¡n May &amp; i'm a photographer from Co Fermanagh, Ireland. With your support  we can bring this wonderful book to life."/>
    <n v="14000"/>
    <n v="4092"/>
    <x v="2"/>
    <x v="1"/>
    <s v="GBP"/>
    <n v="1459700741"/>
    <n v="1457112341"/>
    <x v="0"/>
    <x v="297"/>
    <x v="1"/>
    <s v="photography/places"/>
    <n v="29.228571428571428"/>
    <n v="44.478260869565219"/>
    <x v="8"/>
    <x v="26"/>
    <x v="1591"/>
    <d v="2016-04-03T10:25:41"/>
  </r>
  <r>
    <n v="1592"/>
    <s v="The Views of Pittsburgh"/>
    <s v="A portfolio collage of beautiful pictures of authentic Pittsburgh locations and scenery."/>
    <n v="25"/>
    <n v="0"/>
    <x v="2"/>
    <x v="0"/>
    <s v="USD"/>
    <n v="1427503485"/>
    <n v="1423619085"/>
    <x v="0"/>
    <x v="78"/>
    <x v="1"/>
    <s v="photography/places"/>
    <n v="0"/>
    <n v="0"/>
    <x v="8"/>
    <x v="26"/>
    <x v="1592"/>
    <d v="2015-03-27T18:44:45"/>
  </r>
  <r>
    <n v="1593"/>
    <s v="Picturing Italy"/>
    <s v="A trip to fulfill a dream of capturing the wonders and history of ancient Italy in person."/>
    <n v="22000"/>
    <n v="3"/>
    <x v="2"/>
    <x v="0"/>
    <s v="USD"/>
    <n v="1425154655"/>
    <n v="1422562655"/>
    <x v="0"/>
    <x v="83"/>
    <x v="1"/>
    <s v="photography/places"/>
    <n v="1.3636363636363637E-2"/>
    <n v="1"/>
    <x v="8"/>
    <x v="26"/>
    <x v="1593"/>
    <d v="2015-02-28T14:17:35"/>
  </r>
  <r>
    <n v="1594"/>
    <s v="Scenes and Things from New Orleans"/>
    <s v="I photograph my love of New Orleans, create canvases and share those memories with you."/>
    <n v="1000"/>
    <n v="205"/>
    <x v="2"/>
    <x v="0"/>
    <s v="USD"/>
    <n v="1463329260"/>
    <n v="1458147982"/>
    <x v="0"/>
    <x v="73"/>
    <x v="1"/>
    <s v="photography/places"/>
    <n v="20.5"/>
    <n v="20.5"/>
    <x v="8"/>
    <x v="26"/>
    <x v="1594"/>
    <d v="2016-05-15T10:21:00"/>
  </r>
  <r>
    <n v="1595"/>
    <s v="Civil war battlefields and forts"/>
    <s v="To make a coffee table book,  displaying civil war battlefields and forts,  taken at the same time of year the battles were fought."/>
    <n v="100000"/>
    <n v="280"/>
    <x v="2"/>
    <x v="0"/>
    <s v="USD"/>
    <n v="1403122380"/>
    <n v="1400634728"/>
    <x v="0"/>
    <x v="63"/>
    <x v="1"/>
    <s v="photography/places"/>
    <n v="0.27999999999999997"/>
    <n v="40"/>
    <x v="8"/>
    <x v="26"/>
    <x v="1595"/>
    <d v="2014-06-18T14:13:00"/>
  </r>
  <r>
    <n v="1596"/>
    <s v="The Town We Live In"/>
    <s v="London is beautiful. I want to create a book of stunning images from in and around our great city"/>
    <n v="3250"/>
    <n v="75"/>
    <x v="2"/>
    <x v="1"/>
    <s v="GBP"/>
    <n v="1418469569"/>
    <n v="1414577969"/>
    <x v="0"/>
    <x v="83"/>
    <x v="1"/>
    <s v="photography/places"/>
    <n v="2.3076923076923079"/>
    <n v="25"/>
    <x v="8"/>
    <x v="26"/>
    <x v="1596"/>
    <d v="2014-12-13T05:19:29"/>
  </r>
  <r>
    <n v="1597"/>
    <s v="Vacation Days in Big Bear"/>
    <s v="We're starting up a new an improved way to do vacation rental management, but we need some funding to kick start it!"/>
    <n v="15000"/>
    <n v="0"/>
    <x v="2"/>
    <x v="0"/>
    <s v="USD"/>
    <n v="1474360197"/>
    <n v="1471768197"/>
    <x v="0"/>
    <x v="78"/>
    <x v="1"/>
    <s v="photography/places"/>
    <n v="0"/>
    <n v="0"/>
    <x v="8"/>
    <x v="26"/>
    <x v="1597"/>
    <d v="2016-09-20T02:29:57"/>
  </r>
  <r>
    <n v="1598"/>
    <s v="Dream TRIP to Tornado Alley"/>
    <s v="I want to get our there and expand my photography skills and take a trip to Tornado alley to get more shots of storms and hopefully to"/>
    <n v="800"/>
    <n v="1"/>
    <x v="2"/>
    <x v="0"/>
    <s v="USD"/>
    <n v="1437926458"/>
    <n v="1432742458"/>
    <x v="0"/>
    <x v="29"/>
    <x v="1"/>
    <s v="photography/places"/>
    <n v="0.125"/>
    <n v="1"/>
    <x v="8"/>
    <x v="26"/>
    <x v="1598"/>
    <d v="2015-07-26T10:00:58"/>
  </r>
  <r>
    <n v="1599"/>
    <s v="The Londoner: Prints &amp; Canvas"/>
    <s v="A London photographer trekking 5,895m up Africa's Mount Kilimanjaro to pursue and enrich a career."/>
    <n v="500"/>
    <n v="0"/>
    <x v="2"/>
    <x v="1"/>
    <s v="GBP"/>
    <n v="1460116576"/>
    <n v="1457528176"/>
    <x v="0"/>
    <x v="78"/>
    <x v="1"/>
    <s v="photography/places"/>
    <n v="0"/>
    <n v="0"/>
    <x v="8"/>
    <x v="26"/>
    <x v="1599"/>
    <d v="2016-04-08T05:56:16"/>
  </r>
  <r>
    <n v="1600"/>
    <s v="Organic in India"/>
    <s v="I plan to document volunteer work on an organic farm in rural India, and photograph the people and places I encounter during the trip."/>
    <n v="5000"/>
    <n v="367"/>
    <x v="2"/>
    <x v="0"/>
    <s v="USD"/>
    <n v="1405401060"/>
    <n v="1401585752"/>
    <x v="0"/>
    <x v="82"/>
    <x v="1"/>
    <s v="photography/places"/>
    <n v="7.3400000000000007"/>
    <n v="40.777777777777779"/>
    <x v="8"/>
    <x v="26"/>
    <x v="1600"/>
    <d v="2014-07-14T23:11:00"/>
  </r>
  <r>
    <n v="1601"/>
    <s v="Release Soundzero's Debut Album!"/>
    <s v="We're so close to releasing our long-awaited debut album! A little help will go a long way... let's do this!"/>
    <n v="2500"/>
    <n v="2706.23"/>
    <x v="0"/>
    <x v="0"/>
    <s v="USD"/>
    <n v="1304561633"/>
    <n v="1301969633"/>
    <x v="0"/>
    <x v="66"/>
    <x v="0"/>
    <s v="music/rock"/>
    <n v="108.2492"/>
    <n v="48.325535714285714"/>
    <x v="4"/>
    <x v="11"/>
    <x v="1601"/>
    <d v="2011-05-04T20:13:53"/>
  </r>
  <r>
    <n v="1602"/>
    <s v="The Material - Let You Down music video"/>
    <s v="We need the help of fans of both music and film alike to help us create our collective vision for this song."/>
    <n v="1500"/>
    <n v="1502.5"/>
    <x v="0"/>
    <x v="0"/>
    <s v="USD"/>
    <n v="1318633200"/>
    <n v="1314947317"/>
    <x v="0"/>
    <x v="58"/>
    <x v="0"/>
    <s v="music/rock"/>
    <n v="100.16666666666667"/>
    <n v="46.953125"/>
    <x v="4"/>
    <x v="11"/>
    <x v="1602"/>
    <d v="2011-10-14T17:00:00"/>
  </r>
  <r>
    <n v="1603"/>
    <s v="Max's First Solo Album!"/>
    <s v="An exercise in the wild and dangerous world of solo musicianship by Maxwell D Feinstein."/>
    <n v="2000"/>
    <n v="2000.66"/>
    <x v="0"/>
    <x v="0"/>
    <s v="USD"/>
    <n v="1327723459"/>
    <n v="1322539459"/>
    <x v="0"/>
    <x v="209"/>
    <x v="0"/>
    <s v="music/rock"/>
    <n v="100.03299999999999"/>
    <n v="66.688666666666663"/>
    <x v="4"/>
    <x v="11"/>
    <x v="1603"/>
    <d v="2012-01-27T22: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x v="16"/>
    <x v="0"/>
    <s v="music/rock"/>
    <n v="122.10714285714286"/>
    <n v="48.842857142857142"/>
    <x v="4"/>
    <x v="11"/>
    <x v="1604"/>
    <d v="2012-03-17T13:17:15"/>
  </r>
  <r>
    <n v="1605"/>
    <s v="A Band of Orcs Official Gaming Miniatures Presale"/>
    <s v="A Band of Orcs needs gas, tires &amp; tags to get to GenCon Indy for the debut of their 28 mm gaming miniatures and historic live concert!"/>
    <n v="6000"/>
    <n v="6041.6"/>
    <x v="0"/>
    <x v="0"/>
    <s v="USD"/>
    <n v="1312182000"/>
    <n v="1311380313"/>
    <x v="0"/>
    <x v="34"/>
    <x v="0"/>
    <s v="music/rock"/>
    <n v="100.69333333333334"/>
    <n v="137.30909090909091"/>
    <x v="4"/>
    <x v="11"/>
    <x v="1605"/>
    <d v="2011-08-01T01: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x v="297"/>
    <x v="0"/>
    <s v="music/rock"/>
    <n v="101.004125"/>
    <n v="87.829673913043479"/>
    <x v="4"/>
    <x v="11"/>
    <x v="1606"/>
    <d v="2011-03-23T19:40:38"/>
  </r>
  <r>
    <n v="1607"/>
    <s v="New Tour Bus for The Slants"/>
    <s v="The world's only all-Asian American dance rock band, The Slants, needs a bus to tour cons, shows, and festivals."/>
    <n v="10000"/>
    <n v="14511"/>
    <x v="0"/>
    <x v="0"/>
    <s v="USD"/>
    <n v="1339701851"/>
    <n v="1337887451"/>
    <x v="0"/>
    <x v="242"/>
    <x v="0"/>
    <s v="music/rock"/>
    <n v="145.11000000000001"/>
    <n v="70.785365853658533"/>
    <x v="4"/>
    <x v="11"/>
    <x v="1607"/>
    <d v="2012-06-14T13:24:11"/>
  </r>
  <r>
    <n v="1608"/>
    <s v="The Devil &amp; Me Debut Album, &quot;...It's Not A Dream&quot;"/>
    <s v="The Devil &amp; Me's Debut album, &quot;...It's Not A Dream&quot;, featuring 9 original, Hard Rock songs."/>
    <n v="1200"/>
    <n v="1215"/>
    <x v="0"/>
    <x v="0"/>
    <s v="USD"/>
    <n v="1388553960"/>
    <n v="1385754986"/>
    <x v="0"/>
    <x v="23"/>
    <x v="0"/>
    <s v="music/rock"/>
    <n v="101.25"/>
    <n v="52.826086956521742"/>
    <x v="4"/>
    <x v="11"/>
    <x v="1608"/>
    <d v="2013-12-31T23:26:00"/>
  </r>
  <r>
    <n v="1609"/>
    <s v="Get Still the Sky's Limit on the Road! (&amp; with a new album!)"/>
    <s v="Still the Sky's Limit is finishing their first full length album and going on a full US tour, and WE NEED YOUR HELP!"/>
    <n v="1500"/>
    <n v="1775"/>
    <x v="0"/>
    <x v="0"/>
    <s v="USD"/>
    <n v="1320220800"/>
    <n v="1315612909"/>
    <x v="0"/>
    <x v="80"/>
    <x v="0"/>
    <s v="music/rock"/>
    <n v="118.33333333333333"/>
    <n v="443.75"/>
    <x v="4"/>
    <x v="11"/>
    <x v="1609"/>
    <d v="2011-11-02T02:00:00"/>
  </r>
  <r>
    <n v="1610"/>
    <s v="So The Story Goes: The New Album by &quot;Just Joe&quot; Altier"/>
    <s v="So The Story Goes is the upcoming album from &quot;Just Joe&quot; Altier."/>
    <n v="2000"/>
    <n v="5437"/>
    <x v="0"/>
    <x v="0"/>
    <s v="USD"/>
    <n v="1355609510"/>
    <n v="1353017510"/>
    <x v="0"/>
    <x v="300"/>
    <x v="0"/>
    <s v="music/rock"/>
    <n v="271.85000000000002"/>
    <n v="48.544642857142854"/>
    <x v="4"/>
    <x v="11"/>
    <x v="1610"/>
    <d v="2012-12-15T16:11:50"/>
  </r>
  <r>
    <n v="1611"/>
    <s v="Skelton-Luns CD/7&quot;             No Big Deal."/>
    <s v="Skelton-Luns CD/7&quot; No Big Deal."/>
    <n v="800"/>
    <n v="1001"/>
    <x v="0"/>
    <x v="0"/>
    <s v="USD"/>
    <n v="1370390432"/>
    <n v="1368576032"/>
    <x v="0"/>
    <x v="74"/>
    <x v="0"/>
    <s v="music/rock"/>
    <n v="125.125"/>
    <n v="37.074074074074076"/>
    <x v="4"/>
    <x v="11"/>
    <x v="1611"/>
    <d v="2013-06-04T18:00:32"/>
  </r>
  <r>
    <n v="1612"/>
    <s v="Join AT THE WAYSIDE For The &quot;Ready...Set...Snow Tour!&quot;"/>
    <s v="Help us achieve our goal to get our van repaired, gassed up, and road-ready for our winter tour!"/>
    <n v="500"/>
    <n v="550"/>
    <x v="0"/>
    <x v="0"/>
    <s v="USD"/>
    <n v="1357160384"/>
    <n v="1354568384"/>
    <x v="0"/>
    <x v="202"/>
    <x v="0"/>
    <s v="music/rock"/>
    <n v="110.00000000000001"/>
    <n v="50"/>
    <x v="4"/>
    <x v="11"/>
    <x v="1612"/>
    <d v="2013-01-02T14:59:44"/>
  </r>
  <r>
    <n v="1613"/>
    <s v="New  E.P. mastering and recording"/>
    <s v="Ghosts and Paper Hearts are getting ready to release their new EP and we want it to be sent everywhere. Help us out PLEASE!!!!!"/>
    <n v="1000"/>
    <n v="1015"/>
    <x v="0"/>
    <x v="0"/>
    <s v="USD"/>
    <n v="1342921202"/>
    <n v="1340329202"/>
    <x v="0"/>
    <x v="55"/>
    <x v="0"/>
    <s v="music/rock"/>
    <n v="101.49999999999999"/>
    <n v="39.03846153846154"/>
    <x v="4"/>
    <x v="11"/>
    <x v="1613"/>
    <d v="2012-07-21T19: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x v="99"/>
    <x v="0"/>
    <s v="music/rock"/>
    <n v="102.69999999999999"/>
    <n v="66.688311688311686"/>
    <x v="4"/>
    <x v="11"/>
    <x v="1614"/>
    <d v="2014-08-03T11:00:00"/>
  </r>
  <r>
    <n v="1615"/>
    <s v="PRE ORDER Reno Divorce Digital CD &quot;Stuck On You&quot; $15 or more"/>
    <s v="We are Reno Divorce!! Here is a taste of our upcoming release and we invite you to be a part of it."/>
    <n v="8000"/>
    <n v="9130"/>
    <x v="0"/>
    <x v="0"/>
    <s v="USD"/>
    <n v="1323742396"/>
    <n v="1319850796"/>
    <x v="0"/>
    <x v="327"/>
    <x v="0"/>
    <s v="music/rock"/>
    <n v="114.12500000000001"/>
    <n v="67.132352941176464"/>
    <x v="4"/>
    <x v="11"/>
    <x v="1615"/>
    <d v="2011-12-12T20:13:16"/>
  </r>
  <r>
    <n v="1616"/>
    <s v="Aly Jados: the New EP rOckNrOLLa"/>
    <s v="HELP! We don't have much time.....Join Aly Jados in making her new EP a reality before the world ends!!!!"/>
    <n v="10000"/>
    <n v="10420"/>
    <x v="0"/>
    <x v="0"/>
    <s v="USD"/>
    <n v="1353621600"/>
    <n v="1350061821"/>
    <x v="0"/>
    <x v="328"/>
    <x v="0"/>
    <s v="music/rock"/>
    <n v="104.2"/>
    <n v="66.369426751592357"/>
    <x v="4"/>
    <x v="11"/>
    <x v="1616"/>
    <d v="2012-11-22T16:00:00"/>
  </r>
  <r>
    <n v="1617"/>
    <s v="The Coffis Brothers 2nd Album!"/>
    <s v="The Coffis Brothers &amp;The Mountain Men are recording a brand new full length record."/>
    <n v="7000"/>
    <n v="10210"/>
    <x v="0"/>
    <x v="0"/>
    <s v="USD"/>
    <n v="1383332400"/>
    <n v="1380470188"/>
    <x v="0"/>
    <x v="150"/>
    <x v="0"/>
    <s v="music/rock"/>
    <n v="145.85714285714286"/>
    <n v="64.620253164556956"/>
    <x v="4"/>
    <x v="11"/>
    <x v="1617"/>
    <d v="2013-11-01T13:00:00"/>
  </r>
  <r>
    <n v="1618"/>
    <s v="Janus Word Album"/>
    <s v="Janus Word combines hard rock with melodic acoustic music for a unique and awesome sound."/>
    <n v="1500"/>
    <n v="1576"/>
    <x v="0"/>
    <x v="0"/>
    <s v="USD"/>
    <n v="1362757335"/>
    <n v="1359301335"/>
    <x v="0"/>
    <x v="74"/>
    <x v="0"/>
    <s v="music/rock"/>
    <n v="105.06666666666666"/>
    <n v="58.370370370370374"/>
    <x v="4"/>
    <x v="11"/>
    <x v="1618"/>
    <d v="2013-03-08T09:42:15"/>
  </r>
  <r>
    <n v="1619"/>
    <s v="Casual Encounters: The Quest For a PA"/>
    <s v="Creating a live show experience that does justice to the musicianship and time spent rehearsing.  Help us weave this sonic tapestry!"/>
    <n v="1500"/>
    <n v="2000"/>
    <x v="0"/>
    <x v="0"/>
    <s v="USD"/>
    <n v="1410755286"/>
    <n v="1408940886"/>
    <x v="0"/>
    <x v="23"/>
    <x v="0"/>
    <s v="music/rock"/>
    <n v="133.33333333333331"/>
    <n v="86.956521739130437"/>
    <x v="4"/>
    <x v="11"/>
    <x v="1619"/>
    <d v="2014-09-14T22:28:06"/>
  </r>
  <r>
    <n v="1620"/>
    <s v="Kickstart my music career with 300 CDs"/>
    <s v="Kickstarting my music career with 300 hard copy CDs of my first release."/>
    <n v="1000"/>
    <n v="1130"/>
    <x v="0"/>
    <x v="0"/>
    <s v="USD"/>
    <n v="1361606940"/>
    <n v="1361002140"/>
    <x v="0"/>
    <x v="57"/>
    <x v="0"/>
    <s v="music/rock"/>
    <n v="112.99999999999999"/>
    <n v="66.470588235294116"/>
    <x v="4"/>
    <x v="11"/>
    <x v="1620"/>
    <d v="2013-02-23T02:09:00"/>
  </r>
  <r>
    <n v="1621"/>
    <s v="The First Full Length Fifth Freedom Album"/>
    <s v="Its long over due! Help us fund our debut album! We need all our friends and fans support on this! Lets make it happen!"/>
    <n v="5000"/>
    <n v="6060"/>
    <x v="0"/>
    <x v="0"/>
    <s v="USD"/>
    <n v="1338177540"/>
    <n v="1333550015"/>
    <x v="0"/>
    <x v="77"/>
    <x v="0"/>
    <s v="music/rock"/>
    <n v="121.2"/>
    <n v="163.78378378378378"/>
    <x v="4"/>
    <x v="11"/>
    <x v="1621"/>
    <d v="2012-05-27T21:59:00"/>
  </r>
  <r>
    <n v="1622"/>
    <s v="PrincessFrank's MASTERSLAVE Album, EP &amp; Tour"/>
    <s v="Join in PrincessFrank's conquest of the Rock&amp;Roll kingdom! Pledge your support and help him claim the throne of Rock!"/>
    <n v="6900"/>
    <n v="7019"/>
    <x v="0"/>
    <x v="0"/>
    <s v="USD"/>
    <n v="1418803140"/>
    <n v="1415343874"/>
    <x v="0"/>
    <x v="71"/>
    <x v="0"/>
    <s v="music/rock"/>
    <n v="101.72463768115942"/>
    <n v="107.98461538461538"/>
    <x v="4"/>
    <x v="11"/>
    <x v="1622"/>
    <d v="2014-12-17T01:59:00"/>
  </r>
  <r>
    <n v="1623"/>
    <s v="The Boogaloos need to record a 4-track CD of original music."/>
    <s v="We play covers of mod and ska classics to enthusiastic crowds. Now we want to leave our own original mark on mod musical history."/>
    <n v="750"/>
    <n v="758"/>
    <x v="0"/>
    <x v="1"/>
    <s v="GBP"/>
    <n v="1377621089"/>
    <n v="1372437089"/>
    <x v="0"/>
    <x v="59"/>
    <x v="0"/>
    <s v="music/rock"/>
    <n v="101.06666666666666"/>
    <n v="42.111111111111114"/>
    <x v="4"/>
    <x v="11"/>
    <x v="1623"/>
    <d v="2013-08-27T10:31:29"/>
  </r>
  <r>
    <n v="1624"/>
    <s v="Joey De Noble needs YOUR help!"/>
    <s v="Joey De Noble is raising money to help record his latest music, and he wants YOU to be a part of it!"/>
    <n v="1000"/>
    <n v="1180"/>
    <x v="0"/>
    <x v="0"/>
    <s v="USD"/>
    <n v="1357721335"/>
    <n v="1354265335"/>
    <x v="0"/>
    <x v="20"/>
    <x v="0"/>
    <s v="music/rock"/>
    <n v="118"/>
    <n v="47.2"/>
    <x v="4"/>
    <x v="11"/>
    <x v="1624"/>
    <d v="2013-01-09T02:48:55"/>
  </r>
  <r>
    <n v="1625"/>
    <s v="Redemption's New DVD!"/>
    <s v="Progressive metal band Redemption is preparing to film its second live DVD at the Progpower festival in Atlanta, GA in September, 2012."/>
    <n v="7500"/>
    <n v="11650"/>
    <x v="0"/>
    <x v="0"/>
    <s v="USD"/>
    <n v="1347382053"/>
    <n v="1344962853"/>
    <x v="0"/>
    <x v="201"/>
    <x v="0"/>
    <s v="music/rock"/>
    <n v="155.33333333333331"/>
    <n v="112.01923076923077"/>
    <x v="4"/>
    <x v="11"/>
    <x v="1625"/>
    <d v="2012-09-11T10:47:33"/>
  </r>
  <r>
    <n v="1626"/>
    <s v="The Protest's Next Album"/>
    <s v="Help Christian Rock Band &quot;The Protest&quot; fund their new album and further their mission of positively impacting lives."/>
    <n v="8000"/>
    <n v="8095"/>
    <x v="0"/>
    <x v="0"/>
    <s v="USD"/>
    <n v="1385932867"/>
    <n v="1383337267"/>
    <x v="0"/>
    <x v="52"/>
    <x v="0"/>
    <s v="music/rock"/>
    <n v="101.18750000000001"/>
    <n v="74.953703703703709"/>
    <x v="4"/>
    <x v="11"/>
    <x v="1626"/>
    <d v="2013-12-01T15:21:07"/>
  </r>
  <r>
    <n v="1627"/>
    <s v="River Of Thorns - First CD Release"/>
    <s v="River of Thorns is a recording duo based in southeast Michigan.  We're releasing a great sounding cd recorded in a tiny home studio!"/>
    <n v="2000"/>
    <n v="2340"/>
    <x v="0"/>
    <x v="0"/>
    <s v="USD"/>
    <n v="1353905940"/>
    <n v="1351011489"/>
    <x v="0"/>
    <x v="44"/>
    <x v="0"/>
    <s v="music/rock"/>
    <n v="117"/>
    <n v="61.578947368421055"/>
    <x v="4"/>
    <x v="11"/>
    <x v="1627"/>
    <d v="2012-11-25T22:59:00"/>
  </r>
  <r>
    <n v="1628"/>
    <s v="&quot;Songs for Tsippora&quot; Byronâ€™s DEBUT EP"/>
    <s v="Original Jewish rock music on human relationships and identity"/>
    <n v="4000"/>
    <n v="4037"/>
    <x v="0"/>
    <x v="0"/>
    <s v="USD"/>
    <n v="1403026882"/>
    <n v="1400175682"/>
    <x v="0"/>
    <x v="106"/>
    <x v="0"/>
    <s v="music/rock"/>
    <n v="100.925"/>
    <n v="45.875"/>
    <x v="4"/>
    <x v="11"/>
    <x v="1628"/>
    <d v="2014-06-17T11:41:22"/>
  </r>
  <r>
    <n v="1629"/>
    <s v="Off The Turnpike | A Loud New Way to Release Loud New Music"/>
    <s v="Help Off The Turnpike release new music, and set fire to everything!"/>
    <n v="6000"/>
    <n v="6220"/>
    <x v="0"/>
    <x v="0"/>
    <s v="USD"/>
    <n v="1392929333"/>
    <n v="1389041333"/>
    <x v="0"/>
    <x v="141"/>
    <x v="0"/>
    <s v="music/rock"/>
    <n v="103.66666666666666"/>
    <n v="75.853658536585371"/>
    <x v="4"/>
    <x v="11"/>
    <x v="1629"/>
    <d v="2014-02-20T14:48:53"/>
  </r>
  <r>
    <n v="1630"/>
    <s v="Golden Grenade Records Their Debut EP"/>
    <s v="Inspired by the legacy of Tex Tucker, Golden Grenade is setting out to record their first CD with heavy hearts and intense purpose."/>
    <n v="4000"/>
    <n v="10610"/>
    <x v="0"/>
    <x v="0"/>
    <s v="USD"/>
    <n v="1330671540"/>
    <n v="1328040375"/>
    <x v="0"/>
    <x v="149"/>
    <x v="0"/>
    <s v="music/rock"/>
    <n v="265.25"/>
    <n v="84.206349206349202"/>
    <x v="4"/>
    <x v="11"/>
    <x v="1630"/>
    <d v="2012-03-02T00:59:00"/>
  </r>
  <r>
    <n v="1631"/>
    <s v="The Sweet Remains record their sophomore studio album!"/>
    <s v="We're putting together our next studio album, and we want you to be a part of it. Check out the video for some clips from the studio."/>
    <n v="10000"/>
    <n v="15591"/>
    <x v="0"/>
    <x v="0"/>
    <s v="USD"/>
    <n v="1350074261"/>
    <n v="1347482261"/>
    <x v="0"/>
    <x v="182"/>
    <x v="0"/>
    <s v="music/rock"/>
    <n v="155.91"/>
    <n v="117.22556390977444"/>
    <x v="4"/>
    <x v="11"/>
    <x v="1631"/>
    <d v="2012-10-12T14:37:41"/>
  </r>
  <r>
    <n v="1632"/>
    <s v="Culprit needs a van!"/>
    <s v="Hey everyone! If you don't already know, we're Culprit, a 4-piece rock band from Los Angeles &amp; we are in dire need of a new tour van!"/>
    <n v="4000"/>
    <n v="4065"/>
    <x v="0"/>
    <x v="0"/>
    <s v="USD"/>
    <n v="1316851854"/>
    <n v="1311667854"/>
    <x v="0"/>
    <x v="5"/>
    <x v="0"/>
    <s v="music/rock"/>
    <n v="101.62500000000001"/>
    <n v="86.489361702127653"/>
    <x v="4"/>
    <x v="11"/>
    <x v="1632"/>
    <d v="2011-09-24T02:10:54"/>
  </r>
  <r>
    <n v="1633"/>
    <s v="ELIZABETH REX"/>
    <s v="We are a four piece rock band that has played shows in and around NYC including Mercury Lounge.  Two of our members are now in LA."/>
    <n v="10000"/>
    <n v="10000"/>
    <x v="0"/>
    <x v="0"/>
    <s v="USD"/>
    <n v="1326690000"/>
    <n v="1324329156"/>
    <x v="0"/>
    <x v="6"/>
    <x v="0"/>
    <s v="music/rock"/>
    <n v="100"/>
    <n v="172.41379310344828"/>
    <x v="4"/>
    <x v="11"/>
    <x v="1633"/>
    <d v="2012-01-15T23:00:00"/>
  </r>
  <r>
    <n v="1634"/>
    <s v="RUBEDO: Debut Full Length Album"/>
    <s v="Recording Debut  Album w/ Producer Ikey Owens from Free Moral Agents/ The Mars Volta"/>
    <n v="2000"/>
    <n v="2010"/>
    <x v="0"/>
    <x v="0"/>
    <s v="USD"/>
    <n v="1306994340"/>
    <n v="1303706001"/>
    <x v="0"/>
    <x v="58"/>
    <x v="0"/>
    <s v="music/rock"/>
    <n v="100.49999999999999"/>
    <n v="62.8125"/>
    <x v="4"/>
    <x v="11"/>
    <x v="1634"/>
    <d v="2011-06-01T23:59:00"/>
  </r>
  <r>
    <n v="1635"/>
    <s v="The World Over's New EP, &quot;MOUNTAINS&quot;."/>
    <s v="TWO will be recording their next album, MOUNTAINS, in July and need your help to make their vision a reality. Many perks are available!"/>
    <n v="2000"/>
    <n v="2506"/>
    <x v="0"/>
    <x v="0"/>
    <s v="USD"/>
    <n v="1468270261"/>
    <n v="1463086261"/>
    <x v="0"/>
    <x v="77"/>
    <x v="0"/>
    <s v="music/rock"/>
    <n v="125.29999999999998"/>
    <n v="67.729729729729726"/>
    <x v="4"/>
    <x v="11"/>
    <x v="1635"/>
    <d v="2016-07-11T14:51:01"/>
  </r>
  <r>
    <n v="1636"/>
    <s v="Butch County Rocks San Francisco Pride"/>
    <s v="Butch County is a hard rockin bunch of girls and boy-girls from Austin.  Help us show San Francisco  Pride how we do it in Texas!"/>
    <n v="4500"/>
    <n v="4660"/>
    <x v="0"/>
    <x v="0"/>
    <s v="USD"/>
    <n v="1307851200"/>
    <n v="1304129088"/>
    <x v="0"/>
    <x v="45"/>
    <x v="0"/>
    <s v="music/rock"/>
    <n v="103.55555555555556"/>
    <n v="53.5632183908046"/>
    <x v="4"/>
    <x v="11"/>
    <x v="1636"/>
    <d v="2011-06-11T22:00:00"/>
  </r>
  <r>
    <n v="1637"/>
    <s v="We Fly to Philly / Release new album / Tour west coast"/>
    <s v="We (the band Sunset) has been invited to play in Philadelphia.   Help us get there and you will receive special prizes."/>
    <n v="500"/>
    <n v="519"/>
    <x v="0"/>
    <x v="0"/>
    <s v="USD"/>
    <n v="1262302740"/>
    <n v="1257444140"/>
    <x v="0"/>
    <x v="41"/>
    <x v="0"/>
    <s v="music/rock"/>
    <n v="103.8"/>
    <n v="34.6"/>
    <x v="4"/>
    <x v="11"/>
    <x v="1637"/>
    <d v="2009-12-31T17:39:00"/>
  </r>
  <r>
    <n v="1638"/>
    <s v="Avenues EP 2013"/>
    <s v="Avenues will be going in to the studio to record a new EP with Matt Allison!"/>
    <n v="1000"/>
    <n v="1050"/>
    <x v="0"/>
    <x v="0"/>
    <s v="USD"/>
    <n v="1362086700"/>
    <n v="1358180968"/>
    <x v="0"/>
    <x v="74"/>
    <x v="0"/>
    <s v="music/rock"/>
    <n v="105"/>
    <n v="38.888888888888886"/>
    <x v="4"/>
    <x v="11"/>
    <x v="1638"/>
    <d v="2013-02-28T15:25:00"/>
  </r>
  <r>
    <n v="1639"/>
    <s v="The One Two 7s Are Recording an Album!"/>
    <s v="We've written the music and now it's time to record. We're excited to work with Nic at Different Fur studios but we need your help!"/>
    <n v="1800"/>
    <n v="1800"/>
    <x v="0"/>
    <x v="0"/>
    <s v="USD"/>
    <n v="1330789165"/>
    <n v="1328197165"/>
    <x v="0"/>
    <x v="10"/>
    <x v="0"/>
    <s v="music/rock"/>
    <n v="100"/>
    <n v="94.736842105263165"/>
    <x v="4"/>
    <x v="11"/>
    <x v="1639"/>
    <d v="2012-03-03T09:39:25"/>
  </r>
  <r>
    <n v="1640"/>
    <s v="Lovers and Poets- music video"/>
    <s v="We are a friendly neighborhood electronic pop duo from Los Angeles. We want to shoot a music video for a song from our debut album."/>
    <n v="400"/>
    <n v="679.44"/>
    <x v="0"/>
    <x v="0"/>
    <s v="USD"/>
    <n v="1280800740"/>
    <n v="1279603955"/>
    <x v="0"/>
    <x v="57"/>
    <x v="0"/>
    <s v="music/rock"/>
    <n v="169.86"/>
    <n v="39.967058823529413"/>
    <x v="4"/>
    <x v="11"/>
    <x v="1640"/>
    <d v="2010-08-02T19:59:00"/>
  </r>
  <r>
    <n v="1641"/>
    <s v="Tanya Dartson- Run for Your Life music video"/>
    <s v="Music Video For Upbeat and Inspiring Song - Run For Your Life"/>
    <n v="2500"/>
    <n v="2535"/>
    <x v="0"/>
    <x v="0"/>
    <s v="USD"/>
    <n v="1418998744"/>
    <n v="1416406744"/>
    <x v="0"/>
    <x v="55"/>
    <x v="0"/>
    <s v="music/pop"/>
    <n v="101.4"/>
    <n v="97.5"/>
    <x v="4"/>
    <x v="27"/>
    <x v="1641"/>
    <d v="2014-12-19T08:19:04"/>
  </r>
  <r>
    <n v="1642"/>
    <s v="Pop Garden Radio Presents: Season 2 CD"/>
    <s v="Pop Garden Radio Presents: The Rock on the Road Tour Season 2 CD. 23 great Pop tracks from independent Pop artists."/>
    <n v="1200"/>
    <n v="1200"/>
    <x v="0"/>
    <x v="0"/>
    <s v="USD"/>
    <n v="1308011727"/>
    <n v="1306283727"/>
    <x v="0"/>
    <x v="33"/>
    <x v="0"/>
    <s v="music/pop"/>
    <n v="100"/>
    <n v="42.857142857142854"/>
    <x v="4"/>
    <x v="27"/>
    <x v="1642"/>
    <d v="2011-06-13T18:35:27"/>
  </r>
  <r>
    <n v="1643"/>
    <s v="This Is All Now's Brand New Album!!"/>
    <s v="This Is All Now is putting out a brand new record, and we need YOUR help to do it!"/>
    <n v="5000"/>
    <n v="6235"/>
    <x v="0"/>
    <x v="0"/>
    <s v="USD"/>
    <n v="1348516012"/>
    <n v="1345924012"/>
    <x v="0"/>
    <x v="77"/>
    <x v="0"/>
    <s v="music/pop"/>
    <n v="124.70000000000002"/>
    <n v="168.51351351351352"/>
    <x v="4"/>
    <x v="27"/>
    <x v="1643"/>
    <d v="2012-09-24T13:46:52"/>
  </r>
  <r>
    <n v="1644"/>
    <s v="Kevin Wood - Out Among The Wolves"/>
    <s v="Be a part of helping Singer/Songwriter Kevin Wood bring his 3rd Album &quot;Out Among The Wolves&quot; from the studio to you!"/>
    <n v="10000"/>
    <n v="10950"/>
    <x v="0"/>
    <x v="0"/>
    <s v="USD"/>
    <n v="1353551160"/>
    <n v="1348363560"/>
    <x v="0"/>
    <x v="130"/>
    <x v="0"/>
    <s v="music/pop"/>
    <n v="109.5"/>
    <n v="85.546875"/>
    <x v="4"/>
    <x v="27"/>
    <x v="1644"/>
    <d v="2012-11-21T20:26:00"/>
  </r>
  <r>
    <n v="1645"/>
    <s v="John Clark Records His Debut Album â€œAll I Haveâ€"/>
    <s v="&quot;All I Have is filled with soaring pianos and bright guitars; heartfelt songs coupled with intuitive melodic compositions&quot;"/>
    <n v="5000"/>
    <n v="5540"/>
    <x v="0"/>
    <x v="0"/>
    <s v="USD"/>
    <n v="1379515740"/>
    <n v="1378306140"/>
    <x v="0"/>
    <x v="73"/>
    <x v="0"/>
    <s v="music/pop"/>
    <n v="110.80000000000001"/>
    <n v="554"/>
    <x v="4"/>
    <x v="27"/>
    <x v="1645"/>
    <d v="2013-09-18T08:49:00"/>
  </r>
  <r>
    <n v="1646"/>
    <s v="MADAM Album"/>
    <s v="Album 3 funds.We have 13 amazing songs ready to go . a fantastic engineer to mix them, James Aparicio(Depeche Mode/Liars.We need you xx"/>
    <n v="2000"/>
    <n v="2204"/>
    <x v="0"/>
    <x v="1"/>
    <s v="GBP"/>
    <n v="1408039860"/>
    <n v="1405248503"/>
    <x v="0"/>
    <x v="183"/>
    <x v="0"/>
    <s v="music/pop"/>
    <n v="110.2"/>
    <n v="26.554216867469879"/>
    <x v="4"/>
    <x v="27"/>
    <x v="1646"/>
    <d v="2014-08-14T12:11:00"/>
  </r>
  <r>
    <n v="1647"/>
    <s v="JAYSIN + HOT MUSIC VIDEO = EPICNESS!! GRAMMY POP SOUL"/>
    <s v="Grammy Pop Soul Artist Jaysin is raising funds to make the most EPIC Music Video ever and he wants to PUT YOU IN IT!"/>
    <n v="5000"/>
    <n v="5236"/>
    <x v="0"/>
    <x v="0"/>
    <s v="USD"/>
    <n v="1339235377"/>
    <n v="1336643377"/>
    <x v="0"/>
    <x v="67"/>
    <x v="0"/>
    <s v="music/pop"/>
    <n v="104.71999999999998"/>
    <n v="113.82608695652173"/>
    <x v="4"/>
    <x v="27"/>
    <x v="1647"/>
    <d v="2012-06-09T03:49:37"/>
  </r>
  <r>
    <n v="1648"/>
    <s v="Arches - Wide Awake on Vinyl "/>
    <s v="We've finished recording our debut LP &quot;Wide Awake&quot; and would love to have it pressed on vinyl, but we need your help"/>
    <n v="2300"/>
    <n v="2881"/>
    <x v="0"/>
    <x v="0"/>
    <s v="USD"/>
    <n v="1300636482"/>
    <n v="1298048082"/>
    <x v="0"/>
    <x v="240"/>
    <x v="0"/>
    <s v="music/pop"/>
    <n v="125.26086956521738"/>
    <n v="32.011111111111113"/>
    <x v="4"/>
    <x v="27"/>
    <x v="1648"/>
    <d v="2011-03-20T09:54:42"/>
  </r>
  <r>
    <n v="1649"/>
    <s v="Sam Lyons New Album - 2014"/>
    <s v="This is it! The new Sam Lyons album #3. Help me make it happen by pledging today - pre-order the CD and other cool stuff right here."/>
    <n v="3800"/>
    <n v="3822.33"/>
    <x v="0"/>
    <x v="0"/>
    <s v="USD"/>
    <n v="1400862355"/>
    <n v="1396974355"/>
    <x v="0"/>
    <x v="75"/>
    <x v="0"/>
    <s v="music/pop"/>
    <n v="100.58763157894737"/>
    <n v="47.189259259259259"/>
    <x v="4"/>
    <x v="27"/>
    <x v="1649"/>
    <d v="2014-05-23T10:25:55"/>
  </r>
  <r>
    <n v="1650"/>
    <s v="The Psalm Praise Project, Vol. 2"/>
    <s v="Help me record a CD that uses pop styling to give a fresh sound to ancient wisdom from scripture!"/>
    <n v="2000"/>
    <n v="2831"/>
    <x v="0"/>
    <x v="0"/>
    <s v="USD"/>
    <n v="1381314437"/>
    <n v="1378722437"/>
    <x v="0"/>
    <x v="58"/>
    <x v="0"/>
    <s v="music/pop"/>
    <n v="141.55000000000001"/>
    <n v="88.46875"/>
    <x v="4"/>
    <x v="27"/>
    <x v="1650"/>
    <d v="2013-10-09T04:27:17"/>
  </r>
  <r>
    <n v="1651"/>
    <s v="Music Video For &quot;Altruism (We Can Change The World)&quot;"/>
    <s v="Pop/Alternative/Classical/Electronic artist Dakota Lillie is making a music video for the opening track on his album &quot;The Dream&quot;"/>
    <n v="2000"/>
    <n v="2015"/>
    <x v="0"/>
    <x v="0"/>
    <s v="USD"/>
    <n v="1303801140"/>
    <n v="1300916220"/>
    <x v="0"/>
    <x v="9"/>
    <x v="0"/>
    <s v="music/pop"/>
    <n v="100.75"/>
    <n v="100.75"/>
    <x v="4"/>
    <x v="27"/>
    <x v="1651"/>
    <d v="2011-04-26T00:59:00"/>
  </r>
  <r>
    <n v="1652"/>
    <s v="Autumn Ashley: The Bold New EP &quot;Battle Grounds&quot;"/>
    <s v="A stunning musical story, telling of the triumphs and struggles we experience through our relationships with life, friends and lovers."/>
    <n v="4500"/>
    <n v="4530"/>
    <x v="0"/>
    <x v="0"/>
    <s v="USD"/>
    <n v="1385297393"/>
    <n v="1382701793"/>
    <x v="0"/>
    <x v="16"/>
    <x v="0"/>
    <s v="music/pop"/>
    <n v="100.66666666666666"/>
    <n v="64.714285714285708"/>
    <x v="4"/>
    <x v="27"/>
    <x v="1652"/>
    <d v="2013-11-24T06:49:53"/>
  </r>
  <r>
    <n v="1653"/>
    <s v="The Narrative 2011 Spring Tour with Eisley"/>
    <s v="On 4/26, The Narrative will head out on their 1st full US tour with Eisley and aim to raise $7,500 to cover tour expenses. "/>
    <n v="5000"/>
    <n v="8711.52"/>
    <x v="0"/>
    <x v="0"/>
    <s v="USD"/>
    <n v="1303675296"/>
    <n v="1300996896"/>
    <x v="0"/>
    <x v="129"/>
    <x v="0"/>
    <s v="music/pop"/>
    <n v="174.2304"/>
    <n v="51.854285714285716"/>
    <x v="4"/>
    <x v="27"/>
    <x v="1653"/>
    <d v="2011-04-24T14: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x v="69"/>
    <x v="0"/>
    <s v="music/pop"/>
    <n v="119.90909090909089"/>
    <n v="38.794117647058826"/>
    <x v="4"/>
    <x v="27"/>
    <x v="1654"/>
    <d v="2012-04-18T15:22:40"/>
  </r>
  <r>
    <n v="1655"/>
    <s v="Meg Porter Debut EP!"/>
    <s v="Berklee College of Music student, Meg Porter needs YOUR help to fund her very first EP!"/>
    <n v="1500"/>
    <n v="2143"/>
    <x v="0"/>
    <x v="0"/>
    <s v="USD"/>
    <n v="1333648820"/>
    <n v="1331060420"/>
    <x v="0"/>
    <x v="53"/>
    <x v="0"/>
    <s v="music/pop"/>
    <n v="142.86666666666667"/>
    <n v="44.645833333333336"/>
    <x v="4"/>
    <x v="27"/>
    <x v="1655"/>
    <d v="2012-04-05T12:00:20"/>
  </r>
  <r>
    <n v="1656"/>
    <s v="Jared Mitchell: The Maiden Voyage"/>
    <s v="The making of a quality, full length album journeying through a pop/folk/rock/americana sound_x000a_noisetrade.com/jaredmitchellmusic"/>
    <n v="7500"/>
    <n v="7525.12"/>
    <x v="0"/>
    <x v="0"/>
    <s v="USD"/>
    <n v="1355437052"/>
    <n v="1352845052"/>
    <x v="0"/>
    <x v="53"/>
    <x v="0"/>
    <s v="music/pop"/>
    <n v="100.33493333333334"/>
    <n v="156.77333333333334"/>
    <x v="4"/>
    <x v="27"/>
    <x v="1656"/>
    <d v="2012-12-13T16:17:32"/>
  </r>
  <r>
    <n v="1657"/>
    <s v="The Debut Album from Lynette!"/>
    <s v="The long anticipated debut album from singer/songwriter Lynette will be recorded this June in Nashville! You can help make it happen!"/>
    <n v="25000"/>
    <n v="26233.45"/>
    <x v="0"/>
    <x v="0"/>
    <s v="USD"/>
    <n v="1337885168"/>
    <n v="1335293168"/>
    <x v="0"/>
    <x v="170"/>
    <x v="0"/>
    <s v="music/pop"/>
    <n v="104.93380000000001"/>
    <n v="118.70339366515837"/>
    <x v="4"/>
    <x v="27"/>
    <x v="1657"/>
    <d v="2012-05-24T12:46:08"/>
  </r>
  <r>
    <n v="1658"/>
    <s v="New Amy Rivard album!!!"/>
    <s v="I've had numerous song ideas spinning around in my head for years now, please help me get them out- into a studio and into your homes!"/>
    <n v="6000"/>
    <n v="7934"/>
    <x v="0"/>
    <x v="0"/>
    <s v="USD"/>
    <n v="1355840400"/>
    <n v="1352524767"/>
    <x v="0"/>
    <x v="329"/>
    <x v="0"/>
    <s v="music/pop"/>
    <n v="132.23333333333335"/>
    <n v="74.149532710280369"/>
    <x v="4"/>
    <x v="27"/>
    <x v="1658"/>
    <d v="2012-12-18T08:20:00"/>
  </r>
  <r>
    <n v="1659"/>
    <s v="The Penny Arcade Quartet's Christmas EP"/>
    <s v="The long awaited Christmas EP is in session! We need your help to get it professionally mixed, produced and manufactured."/>
    <n v="500"/>
    <n v="564"/>
    <x v="0"/>
    <x v="1"/>
    <s v="GBP"/>
    <n v="1387281600"/>
    <n v="1384811721"/>
    <x v="0"/>
    <x v="43"/>
    <x v="0"/>
    <s v="music/pop"/>
    <n v="112.79999999999998"/>
    <n v="12.533333333333333"/>
    <x v="4"/>
    <x v="27"/>
    <x v="1659"/>
    <d v="2013-12-17T06:00:00"/>
  </r>
  <r>
    <n v="1660"/>
    <s v="Risotto fragole e champagne"/>
    <s v="Vogliamo realizzare un risotto fragole e champagne e condividerlo con i nostri fan. Faremo il risotto durante un concerto casalingo."/>
    <n v="80"/>
    <n v="1003"/>
    <x v="0"/>
    <x v="13"/>
    <s v="EUR"/>
    <n v="1462053540"/>
    <n v="1459355950"/>
    <x v="0"/>
    <x v="17"/>
    <x v="0"/>
    <s v="music/pop"/>
    <n v="1253.75"/>
    <n v="27.861111111111111"/>
    <x v="4"/>
    <x v="27"/>
    <x v="1660"/>
    <d v="2016-04-30T15:59:00"/>
  </r>
  <r>
    <n v="1661"/>
    <s v="Kyana"/>
    <s v="I am excited to present my debut pop project Kyana!_x000a_Piano and vocal sounds embedded in sophisticated, bold arrangements &amp; brisk beats"/>
    <n v="7900"/>
    <n v="8098"/>
    <x v="0"/>
    <x v="15"/>
    <s v="EUR"/>
    <n v="1453064400"/>
    <n v="1449359831"/>
    <x v="0"/>
    <x v="21"/>
    <x v="0"/>
    <s v="music/pop"/>
    <n v="102.50632911392405"/>
    <n v="80.178217821782184"/>
    <x v="4"/>
    <x v="27"/>
    <x v="1661"/>
    <d v="2016-01-17T15:00:00"/>
  </r>
  <r>
    <n v="1662"/>
    <s v="Miami Singer/Songwriter Cat Shell- Album &quot;Illusion&quot;"/>
    <s v="I am a singer/songwriter from Miami Beach working on my first fully produced album entitled &quot;Illusion&quot;. Support independent music!!"/>
    <n v="8000"/>
    <n v="8211"/>
    <x v="0"/>
    <x v="0"/>
    <s v="USD"/>
    <n v="1325310336"/>
    <n v="1320122736"/>
    <x v="0"/>
    <x v="95"/>
    <x v="0"/>
    <s v="music/pop"/>
    <n v="102.6375"/>
    <n v="132.43548387096774"/>
    <x v="4"/>
    <x v="27"/>
    <x v="1662"/>
    <d v="2011-12-30T23:45:36"/>
  </r>
  <r>
    <n v="1663"/>
    <s v="ghost -- a music video"/>
    <s v="music is as important to the eyes as it is to the ears. help bring ghost to life in front of your eyes."/>
    <n v="1000"/>
    <n v="1080"/>
    <x v="0"/>
    <x v="0"/>
    <s v="USD"/>
    <n v="1422750707"/>
    <n v="1420158707"/>
    <x v="0"/>
    <x v="58"/>
    <x v="0"/>
    <s v="music/pop"/>
    <n v="108"/>
    <n v="33.75"/>
    <x v="4"/>
    <x v="27"/>
    <x v="1663"/>
    <d v="2015-01-31T18:31:47"/>
  </r>
  <r>
    <n v="1664"/>
    <s v="Grace Sings Grace"/>
    <s v="Korean-American Soprano Grace's Debut Album - coming up in June 2012. Come and be part of this exciting project!"/>
    <n v="2500"/>
    <n v="3060.22"/>
    <x v="0"/>
    <x v="0"/>
    <s v="USD"/>
    <n v="1331870340"/>
    <n v="1328033818"/>
    <x v="0"/>
    <x v="30"/>
    <x v="0"/>
    <s v="music/pop"/>
    <n v="122.40879999999999"/>
    <n v="34.384494382022467"/>
    <x v="4"/>
    <x v="27"/>
    <x v="1664"/>
    <d v="2012-03-15T21:59:00"/>
  </r>
  <r>
    <n v="1665"/>
    <s v="Simply Put is recording an album!"/>
    <s v="Simply Put is recording our debut album and needs to raise funds for studio time, printing and possibly the start of a sound system.  "/>
    <n v="3500"/>
    <n v="4181"/>
    <x v="0"/>
    <x v="0"/>
    <s v="USD"/>
    <n v="1298343600"/>
    <n v="1295624113"/>
    <x v="0"/>
    <x v="251"/>
    <x v="0"/>
    <s v="music/pop"/>
    <n v="119.45714285714286"/>
    <n v="44.956989247311824"/>
    <x v="4"/>
    <x v="27"/>
    <x v="1665"/>
    <d v="2011-02-21T21:00:00"/>
  </r>
  <r>
    <n v="1666"/>
    <s v="Venus On Fire + Extraordinary Producer = Legendary New EP"/>
    <s v="Play a KEY role in Venus On Fire's success - Working with a World Class Producer to make a memorable EP."/>
    <n v="2500"/>
    <n v="4022"/>
    <x v="0"/>
    <x v="0"/>
    <s v="USD"/>
    <n v="1364447073"/>
    <n v="1361858673"/>
    <x v="0"/>
    <x v="15"/>
    <x v="0"/>
    <s v="music/pop"/>
    <n v="160.88"/>
    <n v="41.04081632653061"/>
    <x v="4"/>
    <x v="27"/>
    <x v="1666"/>
    <d v="2013-03-27T23: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x v="141"/>
    <x v="0"/>
    <s v="music/pop"/>
    <n v="126.85294117647059"/>
    <n v="52.597560975609753"/>
    <x v="4"/>
    <x v="27"/>
    <x v="1667"/>
    <d v="2014-03-11T00:59:00"/>
  </r>
  <r>
    <n v="1668"/>
    <s v="Jonathan Cody White Makes His Debut EP!!!"/>
    <s v="Making my debut EP &quot;Words Left In My Mind&quot; with the help of Kickstarter and all you awesome people! Thanks for the support!!"/>
    <n v="8000"/>
    <n v="8211"/>
    <x v="0"/>
    <x v="0"/>
    <s v="USD"/>
    <n v="1322454939"/>
    <n v="1319859339"/>
    <x v="0"/>
    <x v="318"/>
    <x v="0"/>
    <s v="music/pop"/>
    <n v="102.6375"/>
    <n v="70.784482758620683"/>
    <x v="4"/>
    <x v="27"/>
    <x v="1668"/>
    <d v="2011-11-27T22:35:39"/>
  </r>
  <r>
    <n v="1669"/>
    <s v="Summer Gill 'Stormy Weather' EP"/>
    <s v="Hi guys! I'll be recording a 6-7 song EP this summer and I need your help to make it happen! _x000a_Any support is appreciated!"/>
    <n v="2000"/>
    <n v="2795"/>
    <x v="0"/>
    <x v="0"/>
    <s v="USD"/>
    <n v="1464729276"/>
    <n v="1459545276"/>
    <x v="0"/>
    <x v="47"/>
    <x v="0"/>
    <s v="music/pop"/>
    <n v="139.75"/>
    <n v="53.75"/>
    <x v="4"/>
    <x v="27"/>
    <x v="1669"/>
    <d v="2016-05-31T15:14:36"/>
  </r>
  <r>
    <n v="1670"/>
    <s v="Help Launch Cities and Saints Debut Album!"/>
    <s v="We are ready to record our first album, but we need your help to make it a reality. Be an active part in producing this record and you'll be rewarded!"/>
    <n v="1000"/>
    <n v="1026"/>
    <x v="0"/>
    <x v="0"/>
    <s v="USD"/>
    <n v="1278302400"/>
    <n v="1273961999"/>
    <x v="0"/>
    <x v="23"/>
    <x v="0"/>
    <s v="music/pop"/>
    <n v="102.60000000000001"/>
    <n v="44.608695652173914"/>
    <x v="4"/>
    <x v="27"/>
    <x v="1670"/>
    <d v="2010-07-04T22:00:00"/>
  </r>
  <r>
    <n v="1671"/>
    <s v="Luke O'Brien's Kickstarter"/>
    <s v="I am seeking funding in order to help take my music from a hobby to a career."/>
    <n v="2000"/>
    <n v="2013.47"/>
    <x v="0"/>
    <x v="0"/>
    <s v="USD"/>
    <n v="1470056614"/>
    <n v="1467464614"/>
    <x v="0"/>
    <x v="99"/>
    <x v="0"/>
    <s v="music/pop"/>
    <n v="100.67349999999999"/>
    <n v="26.148961038961041"/>
    <x v="4"/>
    <x v="27"/>
    <x v="1671"/>
    <d v="2016-08-01T07:03:34"/>
  </r>
  <r>
    <n v="1672"/>
    <s v="High Altotude Debut Album"/>
    <s v="Sweet, sweet harmonies from Portland Oregon's premiere high school women's a cappella group."/>
    <n v="1700"/>
    <n v="1920"/>
    <x v="0"/>
    <x v="0"/>
    <s v="USD"/>
    <n v="1338824730"/>
    <n v="1336232730"/>
    <x v="0"/>
    <x v="72"/>
    <x v="0"/>
    <s v="music/pop"/>
    <n v="112.94117647058823"/>
    <n v="39.183673469387756"/>
    <x v="4"/>
    <x v="27"/>
    <x v="1672"/>
    <d v="2012-06-04T09:45:30"/>
  </r>
  <r>
    <n v="1673"/>
    <s v="Mastering and Vinyl Production for The Astronomer LP"/>
    <s v="After our exciting mixing session at the Wilco loft, we're ready to master and press vinyl for The Astronomer's newest record!"/>
    <n v="2100"/>
    <n v="2690"/>
    <x v="0"/>
    <x v="0"/>
    <s v="USD"/>
    <n v="1425675892"/>
    <n v="1423083892"/>
    <x v="0"/>
    <x v="211"/>
    <x v="0"/>
    <s v="music/pop"/>
    <n v="128.09523809523807"/>
    <n v="45.593220338983052"/>
    <x v="4"/>
    <x v="27"/>
    <x v="1673"/>
    <d v="2015-03-06T15:04:52"/>
  </r>
  <r>
    <n v="1674"/>
    <s v="Candice Russell New EP: IGNITE"/>
    <s v="This is my biggest project YET! The songs are recorded &amp; I need your help to package &amp; promote this music. Let's finish this together!"/>
    <n v="5000"/>
    <n v="10085"/>
    <x v="0"/>
    <x v="0"/>
    <s v="USD"/>
    <n v="1471503540"/>
    <n v="1468852306"/>
    <x v="0"/>
    <x v="116"/>
    <x v="0"/>
    <s v="music/pop"/>
    <n v="201.7"/>
    <n v="89.247787610619469"/>
    <x v="4"/>
    <x v="27"/>
    <x v="1674"/>
    <d v="2016-08-18T00:59:00"/>
  </r>
  <r>
    <n v="1675"/>
    <s v="The Great Party's Debut Album!"/>
    <s v="The Great Party is releasing their debut album. Here's your chance to be a part of it!"/>
    <n v="1000"/>
    <n v="1374.16"/>
    <x v="0"/>
    <x v="0"/>
    <s v="USD"/>
    <n v="1318802580"/>
    <n v="1316194540"/>
    <x v="0"/>
    <x v="69"/>
    <x v="0"/>
    <s v="music/pop"/>
    <n v="137.416"/>
    <n v="40.416470588235299"/>
    <x v="4"/>
    <x v="27"/>
    <x v="1675"/>
    <d v="2011-10-16T16:03:00"/>
  </r>
  <r>
    <n v="1676"/>
    <s v="Bridge 19 CD Release Tour"/>
    <s v="Help fund Bridge 19's tour in support of their first duo record, to be released in May 2012."/>
    <n v="3000"/>
    <n v="3460"/>
    <x v="0"/>
    <x v="0"/>
    <s v="USD"/>
    <n v="1334980740"/>
    <n v="1330968347"/>
    <x v="0"/>
    <x v="288"/>
    <x v="0"/>
    <s v="music/pop"/>
    <n v="115.33333333333333"/>
    <n v="82.38095238095238"/>
    <x v="4"/>
    <x v="27"/>
    <x v="1676"/>
    <d v="2012-04-20T21:59:00"/>
  </r>
  <r>
    <n v="1677"/>
    <s v="Andrius Pojavis new album &quot;Seven&quot;"/>
    <s v="It's time to record my new album. Studio, musicians and arranger are ready, are you coming on this journey with me?"/>
    <n v="6000"/>
    <n v="6700"/>
    <x v="0"/>
    <x v="3"/>
    <s v="EUR"/>
    <n v="1460786340"/>
    <n v="1455615976"/>
    <x v="0"/>
    <x v="288"/>
    <x v="0"/>
    <s v="music/pop"/>
    <n v="111.66666666666667"/>
    <n v="159.52380952380952"/>
    <x v="4"/>
    <x v="27"/>
    <x v="1677"/>
    <d v="2016-04-15T23:59:00"/>
  </r>
  <r>
    <n v="1678"/>
    <s v="Cassandra Violet &quot;Beyond the Fray&quot; Music Video"/>
    <s v="Help me make an amazing music video so that I can take my music to the next level and get a manager!"/>
    <n v="1500"/>
    <n v="1776"/>
    <x v="0"/>
    <x v="0"/>
    <s v="USD"/>
    <n v="1391718671"/>
    <n v="1390509071"/>
    <x v="0"/>
    <x v="72"/>
    <x v="0"/>
    <s v="music/pop"/>
    <n v="118.39999999999999"/>
    <n v="36.244897959183675"/>
    <x v="4"/>
    <x v="27"/>
    <x v="1678"/>
    <d v="2014-02-06T14:31:11"/>
  </r>
  <r>
    <n v="1679"/>
    <s v="Do You Want to Ride on my Rocket Ship? - An Album Pre-Order"/>
    <s v="Your ticket for an adventure in STEREOPHONIC, INTERSTELLAR  HI-FIDELITY_x000a_w/ your crooning Star-Captain, Jody Mulgrew. Pre-Order Today."/>
    <n v="2000"/>
    <n v="3500"/>
    <x v="0"/>
    <x v="0"/>
    <s v="USD"/>
    <n v="1311298745"/>
    <n v="1309311545"/>
    <x v="0"/>
    <x v="66"/>
    <x v="0"/>
    <s v="music/pop"/>
    <n v="175"/>
    <n v="62.5"/>
    <x v="4"/>
    <x v="27"/>
    <x v="1679"/>
    <d v="2011-07-21T19:39:05"/>
  </r>
  <r>
    <n v="1680"/>
    <s v="Kick Out a Record"/>
    <s v="Working Musician dilemma #164: how the taxman put Kick the Record 2.0 on hold"/>
    <n v="1000"/>
    <n v="1175"/>
    <x v="0"/>
    <x v="0"/>
    <s v="USD"/>
    <n v="1405188667"/>
    <n v="1402596667"/>
    <x v="0"/>
    <x v="20"/>
    <x v="0"/>
    <s v="music/pop"/>
    <n v="117.5"/>
    <n v="47"/>
    <x v="4"/>
    <x v="27"/>
    <x v="1680"/>
    <d v="2014-07-12T12:11:07"/>
  </r>
  <r>
    <n v="1681"/>
    <s v="Slugs and Bugs - TWO &quot;Sing the Bible&quot; CDs!"/>
    <s v="Slugs &amp; Bugs is making TWO NEW Sing the Bible CDs in 2017, with Scripture songs all about Jesus - His words, His life, and His mission."/>
    <n v="65000"/>
    <n v="65924.38"/>
    <x v="3"/>
    <x v="0"/>
    <s v="USD"/>
    <n v="1490752800"/>
    <n v="1486522484"/>
    <x v="0"/>
    <x v="330"/>
    <x v="1"/>
    <s v="music/faith"/>
    <n v="101.42212307692309"/>
    <n v="74.575090497737563"/>
    <x v="4"/>
    <x v="28"/>
    <x v="1681"/>
    <d v="2017-03-28T20:00:00"/>
  </r>
  <r>
    <n v="1682"/>
    <s v="Looking Up &amp; Holding On CD Project - Christian songwriter"/>
    <s v="Christian singer-wongerwriter searching for funding to record CD of original Christian music."/>
    <n v="6000"/>
    <n v="0"/>
    <x v="3"/>
    <x v="0"/>
    <s v="USD"/>
    <n v="1492142860"/>
    <n v="1486962460"/>
    <x v="0"/>
    <x v="78"/>
    <x v="1"/>
    <s v="music/faith"/>
    <n v="0"/>
    <n v="0"/>
    <x v="4"/>
    <x v="28"/>
    <x v="1682"/>
    <d v="2017-04-13T22:07:40"/>
  </r>
  <r>
    <n v="1683"/>
    <s v="Manman doudou tÃ©moignage d'une mÃ¨re Album"/>
    <s v="Rendre tÃ©moignage de ce que Dieu fait chaque jour pour moi et venir en  aide  aux autres, c'est  mon but."/>
    <n v="3500"/>
    <n v="760"/>
    <x v="3"/>
    <x v="6"/>
    <s v="EUR"/>
    <n v="1491590738"/>
    <n v="1489517138"/>
    <x v="0"/>
    <x v="73"/>
    <x v="1"/>
    <s v="music/faith"/>
    <n v="21.714285714285715"/>
    <n v="76"/>
    <x v="4"/>
    <x v="28"/>
    <x v="1683"/>
    <d v="2017-04-07T12:45:38"/>
  </r>
  <r>
    <n v="1684"/>
    <s v="Goodness &amp; Mercy EP - Marty Mikles"/>
    <s v="New Music from Marty Mikles!  A new EP all about God's Goodness &amp; Mercy."/>
    <n v="8000"/>
    <n v="8730"/>
    <x v="3"/>
    <x v="0"/>
    <s v="USD"/>
    <n v="1489775641"/>
    <n v="1487360041"/>
    <x v="0"/>
    <x v="21"/>
    <x v="1"/>
    <s v="music/faith"/>
    <n v="109.125"/>
    <n v="86.43564356435644"/>
    <x v="4"/>
    <x v="28"/>
    <x v="1684"/>
    <d v="2017-03-17T12:34:01"/>
  </r>
  <r>
    <n v="1685"/>
    <s v="Help Support Brad Dassey's Music"/>
    <s v="My name is Brad Dassey.  I've been composing and making music for 18 years now.  I want to get my music out there even further."/>
    <n v="350"/>
    <n v="360"/>
    <x v="3"/>
    <x v="0"/>
    <s v="USD"/>
    <n v="1490331623"/>
    <n v="1487743223"/>
    <x v="0"/>
    <x v="41"/>
    <x v="1"/>
    <s v="music/faith"/>
    <n v="102.85714285714285"/>
    <n v="24"/>
    <x v="4"/>
    <x v="28"/>
    <x v="1685"/>
    <d v="2017-03-23T23:00:23"/>
  </r>
  <r>
    <n v="1686"/>
    <s v="The Torah: World's First Complete Musical Transcription"/>
    <s v="I will transcribe, into Western musical notation and Romanized transliteration, the complete Torah as sung in the Ashkenazic tradition."/>
    <n v="5000"/>
    <n v="18"/>
    <x v="3"/>
    <x v="5"/>
    <s v="CAD"/>
    <n v="1493320519"/>
    <n v="1488140119"/>
    <x v="0"/>
    <x v="29"/>
    <x v="1"/>
    <s v="music/faith"/>
    <n v="0.36"/>
    <n v="18"/>
    <x v="4"/>
    <x v="28"/>
    <x v="1686"/>
    <d v="2017-04-27T13:15:19"/>
  </r>
  <r>
    <n v="1687"/>
    <s v="Fike // You Say Speak We Say Move"/>
    <s v="Be a part of bringing &quot;YOU SAY SPEAK WE SAY MOVE&quot; into existence with FIKE. This is our first album since moving back to Baton Rouge!"/>
    <n v="10000"/>
    <n v="3125"/>
    <x v="3"/>
    <x v="0"/>
    <s v="USD"/>
    <n v="1491855300"/>
    <n v="1488935245"/>
    <x v="0"/>
    <x v="70"/>
    <x v="1"/>
    <s v="music/faith"/>
    <n v="31.25"/>
    <n v="80.128205128205124"/>
    <x v="4"/>
    <x v="28"/>
    <x v="1687"/>
    <d v="2017-04-10T14:15:00"/>
  </r>
  <r>
    <n v="1688"/>
    <s v="Christofer Scott: Dive In EP"/>
    <s v="Professionally recording a worship and contemporary Christian music album that connects to people and connects their heart to God."/>
    <n v="4000"/>
    <n v="1772"/>
    <x v="3"/>
    <x v="0"/>
    <s v="USD"/>
    <n v="1491738594"/>
    <n v="1489150194"/>
    <x v="0"/>
    <x v="63"/>
    <x v="1"/>
    <s v="music/faith"/>
    <n v="44.3"/>
    <n v="253.14285714285714"/>
    <x v="4"/>
    <x v="28"/>
    <x v="1688"/>
    <d v="2017-04-09T05:49:54"/>
  </r>
  <r>
    <n v="1689"/>
    <s v="Fly Away"/>
    <s v="Praising the Living God in the second half of life."/>
    <n v="2400"/>
    <n v="2400"/>
    <x v="3"/>
    <x v="0"/>
    <s v="USD"/>
    <n v="1489700230"/>
    <n v="1487111830"/>
    <x v="0"/>
    <x v="25"/>
    <x v="1"/>
    <s v="music/faith"/>
    <n v="100"/>
    <n v="171.42857142857142"/>
    <x v="4"/>
    <x v="28"/>
    <x v="1689"/>
    <d v="2017-03-16T15:37:10"/>
  </r>
  <r>
    <n v="1690"/>
    <s v="NewKings Album &quot;Rise Up&quot;"/>
    <s v="Our newest project! We are hard at it trying to bring music that uplifts the spirit, and tells a story of life-changing love."/>
    <n v="2500"/>
    <n v="635"/>
    <x v="3"/>
    <x v="0"/>
    <s v="USD"/>
    <n v="1491470442"/>
    <n v="1488882042"/>
    <x v="0"/>
    <x v="202"/>
    <x v="1"/>
    <s v="music/faith"/>
    <n v="25.4"/>
    <n v="57.727272727272727"/>
    <x v="4"/>
    <x v="28"/>
    <x v="1690"/>
    <d v="2017-04-06T03:20:42"/>
  </r>
  <r>
    <n v="1691"/>
    <s v="Sing Like You Were Meant To!"/>
    <s v="TUV Online is making highly effective vocal training available &amp; affordable to churches, worship leaders and singers around the world!"/>
    <n v="30000"/>
    <n v="10042"/>
    <x v="3"/>
    <x v="0"/>
    <s v="USD"/>
    <n v="1491181200"/>
    <n v="1488387008"/>
    <x v="0"/>
    <x v="44"/>
    <x v="1"/>
    <s v="music/faith"/>
    <n v="33.473333333333329"/>
    <n v="264.26315789473682"/>
    <x v="4"/>
    <x v="28"/>
    <x v="1691"/>
    <d v="2017-04-02T19:00:00"/>
  </r>
  <r>
    <n v="1692"/>
    <s v="Get Your Hopes Up"/>
    <s v="After 3 years.....It's time for some new music! Album #2 is in motion and I can't wait to share it with all of you!"/>
    <n v="5000"/>
    <n v="2390"/>
    <x v="3"/>
    <x v="0"/>
    <s v="USD"/>
    <n v="1490572740"/>
    <n v="1487734667"/>
    <x v="0"/>
    <x v="41"/>
    <x v="1"/>
    <s v="music/faith"/>
    <n v="47.8"/>
    <n v="159.33333333333334"/>
    <x v="4"/>
    <x v="28"/>
    <x v="1692"/>
    <d v="2017-03-26T17:59:00"/>
  </r>
  <r>
    <n v="1693"/>
    <s v="Debut Studio EP // Sam Hibbard"/>
    <s v="Creating and playing music is what i love. I long to produce &amp; release fresh, raw and relevant songs that come straight from the heart."/>
    <n v="3000"/>
    <n v="280"/>
    <x v="3"/>
    <x v="1"/>
    <s v="GBP"/>
    <n v="1491768000"/>
    <n v="1489097112"/>
    <x v="0"/>
    <x v="22"/>
    <x v="1"/>
    <s v="music/faith"/>
    <n v="9.3333333333333339"/>
    <n v="35"/>
    <x v="4"/>
    <x v="28"/>
    <x v="1693"/>
    <d v="2017-04-09T14:00:00"/>
  </r>
  <r>
    <n v="1694"/>
    <s v="Thundercreek Studios"/>
    <s v="Hey all I'm building out my Christian Recording studio in a new building. I have the building but lack the funds to build it out!!!"/>
    <n v="10000"/>
    <n v="5"/>
    <x v="3"/>
    <x v="0"/>
    <s v="USD"/>
    <n v="1490589360"/>
    <n v="1488038674"/>
    <x v="0"/>
    <x v="29"/>
    <x v="1"/>
    <s v="music/faith"/>
    <n v="0.05"/>
    <n v="5"/>
    <x v="4"/>
    <x v="28"/>
    <x v="1694"/>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x v="0"/>
    <x v="23"/>
    <x v="1"/>
    <s v="music/faith"/>
    <n v="11.708333333333334"/>
    <n v="61.086956521739133"/>
    <x v="4"/>
    <x v="28"/>
    <x v="1695"/>
    <d v="2017-04-09T19:00:00"/>
  </r>
  <r>
    <n v="1696"/>
    <s v="Angel Talking truth to share with the world."/>
    <s v="I was dying. No will to live. Angel spoke to me. Changed my life. Help me to Share the message with the world. My life changing story."/>
    <n v="300000"/>
    <n v="0"/>
    <x v="3"/>
    <x v="0"/>
    <s v="USD"/>
    <n v="1491007211"/>
    <n v="1488418811"/>
    <x v="0"/>
    <x v="78"/>
    <x v="1"/>
    <s v="music/faith"/>
    <n v="0"/>
    <n v="0"/>
    <x v="4"/>
    <x v="28"/>
    <x v="1696"/>
    <d v="2017-03-31T18:40:11"/>
  </r>
  <r>
    <n v="1697"/>
    <s v="Undivided Heart - a worship album by John Gabriel Arends"/>
    <s v="You can help create an awesome new worship album and in return get exclusive rewards ONLY for backers of this project."/>
    <n v="12500"/>
    <n v="2526"/>
    <x v="3"/>
    <x v="0"/>
    <s v="USD"/>
    <n v="1491781648"/>
    <n v="1489193248"/>
    <x v="0"/>
    <x v="19"/>
    <x v="1"/>
    <s v="music/faith"/>
    <n v="20.208000000000002"/>
    <n v="114.81818181818181"/>
    <x v="4"/>
    <x v="28"/>
    <x v="1697"/>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x v="78"/>
    <x v="1"/>
    <s v="music/faith"/>
    <n v="0"/>
    <n v="0"/>
    <x v="4"/>
    <x v="28"/>
    <x v="1698"/>
    <d v="2017-03-25T21:33:00"/>
  </r>
  <r>
    <n v="1699"/>
    <s v="THE WORSHIP ALBUM!"/>
    <s v="Friends! Will you help me create a new worship album??! I want this album to give God the worship he deserves and draw people to Him."/>
    <n v="5105"/>
    <n v="216"/>
    <x v="3"/>
    <x v="0"/>
    <s v="USD"/>
    <n v="1491943445"/>
    <n v="1489351445"/>
    <x v="0"/>
    <x v="80"/>
    <x v="1"/>
    <s v="music/faith"/>
    <n v="4.2311459353574925"/>
    <n v="54"/>
    <x v="4"/>
    <x v="28"/>
    <x v="1699"/>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x v="0"/>
    <x v="1"/>
    <x v="1"/>
    <s v="music/faith"/>
    <n v="26.06"/>
    <n v="65.974683544303801"/>
    <x v="4"/>
    <x v="28"/>
    <x v="1700"/>
    <d v="2017-03-31T22: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x v="84"/>
    <x v="1"/>
    <s v="music/faith"/>
    <n v="0.19801980198019803"/>
    <n v="5"/>
    <x v="4"/>
    <x v="28"/>
    <x v="1701"/>
    <d v="2015-01-15T09:56:45"/>
  </r>
  <r>
    <n v="1702"/>
    <s v="lyndale lewis and new vision prosper cd release"/>
    <s v="I can do all things through christ jesus"/>
    <n v="16500"/>
    <n v="1"/>
    <x v="2"/>
    <x v="0"/>
    <s v="USD"/>
    <n v="1427745150"/>
    <n v="1425156750"/>
    <x v="0"/>
    <x v="29"/>
    <x v="1"/>
    <s v="music/faith"/>
    <n v="6.0606060606060606E-3"/>
    <n v="1"/>
    <x v="4"/>
    <x v="28"/>
    <x v="1702"/>
    <d v="2015-03-30T13:52:30"/>
  </r>
  <r>
    <n v="1703"/>
    <s v="Joy Full Noise!"/>
    <s v="I would love for you to be a part of helping me raise money for music and video production to launch my first Worship album!"/>
    <n v="5000"/>
    <n v="51"/>
    <x v="2"/>
    <x v="0"/>
    <s v="USD"/>
    <n v="1441003537"/>
    <n v="1435819537"/>
    <x v="0"/>
    <x v="84"/>
    <x v="1"/>
    <s v="music/faith"/>
    <n v="1.02"/>
    <n v="25.5"/>
    <x v="4"/>
    <x v="28"/>
    <x v="1703"/>
    <d v="2015-08-31T00:45:37"/>
  </r>
  <r>
    <n v="1704"/>
    <s v="Jericho Down Worship Album"/>
    <s v="We want to record an album of popular praise &amp; worship songs with our own influence and style."/>
    <n v="2000"/>
    <n v="1302"/>
    <x v="2"/>
    <x v="0"/>
    <s v="USD"/>
    <n v="1424056873"/>
    <n v="1421464873"/>
    <x v="0"/>
    <x v="202"/>
    <x v="1"/>
    <s v="music/faith"/>
    <n v="65.100000000000009"/>
    <n v="118.36363636363636"/>
    <x v="4"/>
    <x v="28"/>
    <x v="1704"/>
    <d v="2015-02-15T21:21:13"/>
  </r>
  <r>
    <n v="1705"/>
    <s v="Piano Prayer Album - Russ James"/>
    <s v="An instrumental album that ranges from hymns to contemporary music. All the music is recorded by myself."/>
    <n v="2000"/>
    <n v="0"/>
    <x v="2"/>
    <x v="0"/>
    <s v="USD"/>
    <n v="1441814400"/>
    <n v="1440807846"/>
    <x v="0"/>
    <x v="78"/>
    <x v="1"/>
    <s v="music/faith"/>
    <n v="0"/>
    <n v="0"/>
    <x v="4"/>
    <x v="28"/>
    <x v="1705"/>
    <d v="2015-09-09T10:00:00"/>
  </r>
  <r>
    <n v="1706"/>
    <s v="Gemeinde in Bremen"/>
    <s v="Unsere &quot;Aufgabe&quot; ist es, fÃ¼r Christen da zu sein die keiner Gemeinde angehÃ¶ren. Zudem spielt Lobpreis eine Zentrale Rolle."/>
    <n v="5500"/>
    <n v="0"/>
    <x v="2"/>
    <x v="12"/>
    <s v="EUR"/>
    <n v="1440314472"/>
    <n v="1435130472"/>
    <x v="0"/>
    <x v="78"/>
    <x v="1"/>
    <s v="music/faith"/>
    <n v="0"/>
    <n v="0"/>
    <x v="4"/>
    <x v="28"/>
    <x v="1706"/>
    <d v="2015-08-23T01:21:12"/>
  </r>
  <r>
    <n v="1707"/>
    <s v="Hurricanes and Coastal Storms- Chapel Studio Project"/>
    <s v="We exist to proclaim the love of Christ through music! Partner with our ministry and help us spread God's love with a new studio album!"/>
    <n v="5000"/>
    <n v="487"/>
    <x v="2"/>
    <x v="0"/>
    <s v="USD"/>
    <n v="1459181895"/>
    <n v="1456593495"/>
    <x v="0"/>
    <x v="82"/>
    <x v="1"/>
    <s v="music/faith"/>
    <n v="9.74"/>
    <n v="54.111111111111114"/>
    <x v="4"/>
    <x v="28"/>
    <x v="1707"/>
    <d v="2016-03-28T10:18:15"/>
  </r>
  <r>
    <n v="1708"/>
    <s v="Praise: It's what we do"/>
    <s v="A debut album for the New Gate Church's praise team; making a cd filled with original songs from a team of misfits with 1 goal in mind"/>
    <n v="7000"/>
    <n v="0"/>
    <x v="2"/>
    <x v="0"/>
    <s v="USD"/>
    <n v="1462135706"/>
    <n v="1458679706"/>
    <x v="0"/>
    <x v="78"/>
    <x v="1"/>
    <s v="music/faith"/>
    <n v="0"/>
    <n v="0"/>
    <x v="4"/>
    <x v="28"/>
    <x v="1708"/>
    <d v="2016-05-01T14:48:26"/>
  </r>
  <r>
    <n v="1709"/>
    <s v="Psalms"/>
    <s v="A project to set psalms to music. The psalms are taken from the English Standard Version (ESV) of the Bible."/>
    <n v="1750"/>
    <n v="85"/>
    <x v="2"/>
    <x v="0"/>
    <s v="USD"/>
    <n v="1409513940"/>
    <n v="1405949514"/>
    <x v="0"/>
    <x v="80"/>
    <x v="1"/>
    <s v="music/faith"/>
    <n v="4.8571428571428568"/>
    <n v="21.25"/>
    <x v="4"/>
    <x v="28"/>
    <x v="1709"/>
    <d v="2014-08-31T13:39:00"/>
  </r>
  <r>
    <n v="1710"/>
    <s v="Producing a live album of our upcoming Europe tour"/>
    <s v="We want to create a gospel live album which has never been produced before."/>
    <n v="5000"/>
    <n v="34"/>
    <x v="2"/>
    <x v="12"/>
    <s v="EUR"/>
    <n v="1453122000"/>
    <n v="1449151888"/>
    <x v="0"/>
    <x v="29"/>
    <x v="1"/>
    <s v="music/faith"/>
    <n v="0.67999999999999994"/>
    <n v="34"/>
    <x v="4"/>
    <x v="28"/>
    <x v="1710"/>
    <d v="2016-01-18T07:00:00"/>
  </r>
  <r>
    <n v="1711"/>
    <s v="Redemption - Debut Multi-cultural Worship Album"/>
    <s v="&quot;Redemption&quot; is a multi-cultural worship album aimed at giving you an 'around-the-world' experience of Jesus-focused worship."/>
    <n v="10000"/>
    <n v="1050"/>
    <x v="2"/>
    <x v="0"/>
    <s v="USD"/>
    <n v="1409585434"/>
    <n v="1406907034"/>
    <x v="0"/>
    <x v="84"/>
    <x v="1"/>
    <s v="music/faith"/>
    <n v="10.5"/>
    <n v="525"/>
    <x v="4"/>
    <x v="28"/>
    <x v="1711"/>
    <d v="2014-09-01T09:30:34"/>
  </r>
  <r>
    <n v="1712"/>
    <s v="Midwest Cowboy Ministries"/>
    <s v="Recording/equipment for MCM - a team of musicians who will help your local musicians to hold your own Cowboy Church with Gospel Music"/>
    <n v="5000"/>
    <n v="0"/>
    <x v="2"/>
    <x v="0"/>
    <s v="USD"/>
    <n v="1435701353"/>
    <n v="1430517353"/>
    <x v="0"/>
    <x v="78"/>
    <x v="1"/>
    <s v="music/faith"/>
    <n v="0"/>
    <n v="0"/>
    <x v="4"/>
    <x v="28"/>
    <x v="1712"/>
    <d v="2015-06-30T15:55:53"/>
  </r>
  <r>
    <n v="1713"/>
    <s v="&quot;UNCOVERED ME&quot;"/>
    <s v="This music project is a compilation to my up-coming book UNCOVERED ME, I need your support to help me go to New York and complete it."/>
    <n v="3000"/>
    <n v="50"/>
    <x v="2"/>
    <x v="0"/>
    <s v="USD"/>
    <n v="1412536412"/>
    <n v="1409944412"/>
    <x v="0"/>
    <x v="29"/>
    <x v="1"/>
    <s v="music/faith"/>
    <n v="1.6666666666666667"/>
    <n v="50"/>
    <x v="4"/>
    <x v="28"/>
    <x v="1713"/>
    <d v="2014-10-05T13:13:32"/>
  </r>
  <r>
    <n v="1714"/>
    <s v="Positive music. Zachary Freedoms NEW album, campaign."/>
    <s v="Change the world. Music should be more fun, positive, and compassionate. What goes into your ears is important- same for your kids."/>
    <n v="25000"/>
    <n v="1967"/>
    <x v="2"/>
    <x v="0"/>
    <s v="USD"/>
    <n v="1430517761"/>
    <n v="1427925761"/>
    <x v="0"/>
    <x v="57"/>
    <x v="1"/>
    <s v="music/faith"/>
    <n v="7.8680000000000003"/>
    <n v="115.70588235294117"/>
    <x v="4"/>
    <x v="28"/>
    <x v="1714"/>
    <d v="2015-05-01T16:02:41"/>
  </r>
  <r>
    <n v="1715"/>
    <s v="The Heart of a P.K."/>
    <s v="Kimberly Stokes the daughter of Elder Baby Stokes Jr, of Bibleway C.O.G.I.C, is currently working on a EP. She is sharing her heart"/>
    <n v="5000"/>
    <n v="11"/>
    <x v="2"/>
    <x v="0"/>
    <s v="USD"/>
    <n v="1427772120"/>
    <n v="1425186785"/>
    <x v="0"/>
    <x v="84"/>
    <x v="1"/>
    <s v="music/faith"/>
    <n v="0.22"/>
    <n v="5.5"/>
    <x v="4"/>
    <x v="28"/>
    <x v="1715"/>
    <d v="2015-03-30T21: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x v="83"/>
    <x v="1"/>
    <s v="music/faith"/>
    <n v="7.5"/>
    <n v="50"/>
    <x v="4"/>
    <x v="28"/>
    <x v="1716"/>
    <d v="2016-12-09T08:51:39"/>
  </r>
  <r>
    <n v="1717"/>
    <s v="Shift Records A New EP!"/>
    <s v="Our first record created to reach, inspire, and ultimately express the love of Jesus to our generation."/>
    <n v="3265"/>
    <n v="1395"/>
    <x v="2"/>
    <x v="0"/>
    <s v="USD"/>
    <n v="1461211200"/>
    <n v="1459467238"/>
    <x v="0"/>
    <x v="14"/>
    <x v="1"/>
    <s v="music/faith"/>
    <n v="42.725880551301685"/>
    <n v="34.024390243902438"/>
    <x v="4"/>
    <x v="28"/>
    <x v="1717"/>
    <d v="2016-04-20T22:00:00"/>
  </r>
  <r>
    <n v="1718"/>
    <s v="The Prodigal Son"/>
    <s v="A melody for the galaxy."/>
    <n v="35000"/>
    <n v="75"/>
    <x v="2"/>
    <x v="0"/>
    <s v="USD"/>
    <n v="1463201940"/>
    <n v="1459435149"/>
    <x v="0"/>
    <x v="84"/>
    <x v="1"/>
    <s v="music/faith"/>
    <n v="0.2142857142857143"/>
    <n v="37.5"/>
    <x v="4"/>
    <x v="28"/>
    <x v="1718"/>
    <d v="2016-05-13T22:59:00"/>
  </r>
  <r>
    <n v="1719"/>
    <s v="Messiah's Call &quot;He'll Do It Today&quot; 2014"/>
    <s v="Building the foundation for a great work! Join us on our journey to bring a fresh approach to ministry through song and testimony!"/>
    <n v="4000"/>
    <n v="35"/>
    <x v="2"/>
    <x v="0"/>
    <s v="USD"/>
    <n v="1410958191"/>
    <n v="1408366191"/>
    <x v="0"/>
    <x v="83"/>
    <x v="1"/>
    <s v="music/faith"/>
    <n v="0.87500000000000011"/>
    <n v="11.666666666666666"/>
    <x v="4"/>
    <x v="28"/>
    <x v="1719"/>
    <d v="2014-09-17T06:49:51"/>
  </r>
  <r>
    <n v="1720"/>
    <s v="Justin &amp; Elly Heckel DEBUT ALBUM!"/>
    <s v="Justin and Elly Heckel just finished recording their Debut Album and need your help to release it to the rest of the World!"/>
    <n v="4000"/>
    <n v="225"/>
    <x v="2"/>
    <x v="0"/>
    <s v="USD"/>
    <n v="1415562471"/>
    <n v="1412966871"/>
    <x v="0"/>
    <x v="22"/>
    <x v="1"/>
    <s v="music/faith"/>
    <n v="5.625"/>
    <n v="28.125"/>
    <x v="4"/>
    <x v="28"/>
    <x v="1720"/>
    <d v="2014-11-09T13:47:51"/>
  </r>
  <r>
    <n v="1721"/>
    <s v="&quot;HEAVEN'S CALLING&quot;"/>
    <s v="Heavens calling is an album for people all over the world in need of a healing for the soul, positive mindset and total prosperity"/>
    <n v="5000"/>
    <n v="0"/>
    <x v="2"/>
    <x v="0"/>
    <s v="USD"/>
    <n v="1449831863"/>
    <n v="1447239863"/>
    <x v="0"/>
    <x v="78"/>
    <x v="1"/>
    <s v="music/faith"/>
    <n v="0"/>
    <n v="0"/>
    <x v="4"/>
    <x v="28"/>
    <x v="1721"/>
    <d v="2015-12-11T05:04:23"/>
  </r>
  <r>
    <n v="1722"/>
    <s v="Preserving the DC Gospel Stars"/>
    <s v="I am raising money to leave a legacy for the DC Gospel Stars and preserve this art form for music lovers of this style."/>
    <n v="2880"/>
    <n v="1"/>
    <x v="2"/>
    <x v="0"/>
    <s v="USD"/>
    <n v="1459642200"/>
    <n v="1456441429"/>
    <x v="0"/>
    <x v="29"/>
    <x v="1"/>
    <s v="music/faith"/>
    <n v="3.4722222222222224E-2"/>
    <n v="1"/>
    <x v="4"/>
    <x v="28"/>
    <x v="1722"/>
    <d v="2016-04-02T18:10:00"/>
  </r>
  <r>
    <n v="1723"/>
    <s v="Straighter Road Album Fundraiser"/>
    <s v="We are a vocal group from the Northwest looking to create a gospel, jazz, a cappella ablum and would love the support of music lovers."/>
    <n v="10000"/>
    <n v="650"/>
    <x v="2"/>
    <x v="0"/>
    <s v="USD"/>
    <n v="1435730400"/>
    <n v="1430855315"/>
    <x v="0"/>
    <x v="83"/>
    <x v="1"/>
    <s v="music/faith"/>
    <n v="6.5"/>
    <n v="216.66666666666666"/>
    <x v="4"/>
    <x v="28"/>
    <x v="1723"/>
    <d v="2015-07-01T00:00:00"/>
  </r>
  <r>
    <n v="1724"/>
    <s v="Die Another Day 1st CD (Christian Rock)"/>
    <s v="We are just some guys who Love the Lord and want to share our personal experiences of what GOD has done for us through our music."/>
    <n v="6000"/>
    <n v="35"/>
    <x v="2"/>
    <x v="0"/>
    <s v="USD"/>
    <n v="1414707762"/>
    <n v="1412115762"/>
    <x v="0"/>
    <x v="80"/>
    <x v="1"/>
    <s v="music/faith"/>
    <n v="0.58333333333333337"/>
    <n v="8.75"/>
    <x v="4"/>
    <x v="28"/>
    <x v="1724"/>
    <d v="2014-10-30T16:22:42"/>
  </r>
  <r>
    <n v="1725"/>
    <s v="Unveiled Debut Album"/>
    <s v="Christian band signed to VECA Records to release their debut album in Spring 2015.  This ministry is relying on faith-based donations."/>
    <n v="5500"/>
    <n v="560"/>
    <x v="2"/>
    <x v="0"/>
    <s v="USD"/>
    <n v="1408922049"/>
    <n v="1406330049"/>
    <x v="0"/>
    <x v="82"/>
    <x v="1"/>
    <s v="music/faith"/>
    <n v="10.181818181818182"/>
    <n v="62.222222222222221"/>
    <x v="4"/>
    <x v="28"/>
    <x v="1725"/>
    <d v="2014-08-24T17:14:09"/>
  </r>
  <r>
    <n v="1726"/>
    <s v="&quot;Every Day&quot; CD by Amanda Joy Hall"/>
    <s v="Amanda Joy Hall's sophomore album, &quot;Every Day&quot;. Release expected July 2014"/>
    <n v="6500"/>
    <n v="2196"/>
    <x v="2"/>
    <x v="0"/>
    <s v="USD"/>
    <n v="1403906664"/>
    <n v="1401401064"/>
    <x v="0"/>
    <x v="38"/>
    <x v="1"/>
    <s v="music/faith"/>
    <n v="33.784615384615385"/>
    <n v="137.25"/>
    <x v="4"/>
    <x v="28"/>
    <x v="1726"/>
    <d v="2014-06-27T16:04:24"/>
  </r>
  <r>
    <n v="1727"/>
    <s v="New album - Prophetic guitar soundscapes, Volume 2"/>
    <s v="Please help fund my second Prophetic Guitar album. Be a part of a pioneering and groundbreaking sound released from Heaven."/>
    <n v="3000"/>
    <n v="1"/>
    <x v="2"/>
    <x v="1"/>
    <s v="GBP"/>
    <n v="1428231600"/>
    <n v="1423520177"/>
    <x v="0"/>
    <x v="29"/>
    <x v="1"/>
    <s v="music/faith"/>
    <n v="3.3333333333333333E-2"/>
    <n v="1"/>
    <x v="4"/>
    <x v="28"/>
    <x v="1727"/>
    <d v="2015-04-05T05:00:00"/>
  </r>
  <r>
    <n v="1728"/>
    <s v="With His Presence"/>
    <s v="Be in God's presence through instrumental covers of hymns. Help me build a home studio to freely distribute this album."/>
    <n v="1250"/>
    <n v="855"/>
    <x v="2"/>
    <x v="0"/>
    <s v="USD"/>
    <n v="1445439674"/>
    <n v="1442847674"/>
    <x v="0"/>
    <x v="63"/>
    <x v="1"/>
    <s v="music/faith"/>
    <n v="68.400000000000006"/>
    <n v="122.14285714285714"/>
    <x v="4"/>
    <x v="28"/>
    <x v="1728"/>
    <d v="2015-10-21T09:01:14"/>
  </r>
  <r>
    <n v="1729"/>
    <s v="Message from Beyond - A Gospel Music Project"/>
    <s v="A few years back, I was inspired to write some songs, turned out the messages are real but a little scary, I need help to produce."/>
    <n v="10000"/>
    <n v="0"/>
    <x v="2"/>
    <x v="0"/>
    <s v="USD"/>
    <n v="1465521306"/>
    <n v="1460337306"/>
    <x v="0"/>
    <x v="78"/>
    <x v="1"/>
    <s v="music/faith"/>
    <n v="0"/>
    <n v="0"/>
    <x v="4"/>
    <x v="28"/>
    <x v="1729"/>
    <d v="2016-06-09T19:15:06"/>
  </r>
  <r>
    <n v="1730"/>
    <s v="Triumph Over Trials/ Hope Through the Hurt"/>
    <s v="Hello, I am raising money to fund my first solo Album.  This project is my testimony that God is truly our shelter in the storm."/>
    <n v="3000"/>
    <n v="0"/>
    <x v="2"/>
    <x v="0"/>
    <s v="USD"/>
    <n v="1445738783"/>
    <n v="1443146783"/>
    <x v="0"/>
    <x v="78"/>
    <x v="1"/>
    <s v="music/faith"/>
    <n v="0"/>
    <n v="0"/>
    <x v="4"/>
    <x v="28"/>
    <x v="1730"/>
    <d v="2015-10-24T20:06:23"/>
  </r>
  <r>
    <n v="1731"/>
    <s v="Sam Cox Band First Christian Tour"/>
    <s v="We are a Christin Worship band looking to midwest tour. God Bless!"/>
    <n v="1000"/>
    <n v="0"/>
    <x v="2"/>
    <x v="0"/>
    <s v="USD"/>
    <n v="1434034800"/>
    <n v="1432849552"/>
    <x v="0"/>
    <x v="78"/>
    <x v="1"/>
    <s v="music/faith"/>
    <n v="0"/>
    <n v="0"/>
    <x v="4"/>
    <x v="28"/>
    <x v="1731"/>
    <d v="2015-06-11T09:00:00"/>
  </r>
  <r>
    <n v="1732"/>
    <s v="Christian Lifestyle Multicultural Expo"/>
    <s v="This event will be free to the public with approximately 20 Christian vocalist and choirs from several genres. Rock,Blue Grass,Hip Hop."/>
    <n v="4000"/>
    <n v="0"/>
    <x v="2"/>
    <x v="0"/>
    <s v="USD"/>
    <n v="1452920400"/>
    <n v="1447777481"/>
    <x v="0"/>
    <x v="78"/>
    <x v="1"/>
    <s v="music/faith"/>
    <n v="0"/>
    <n v="0"/>
    <x v="4"/>
    <x v="28"/>
    <x v="1732"/>
    <d v="2016-01-15T23:00:00"/>
  </r>
  <r>
    <n v="1733"/>
    <s v="What Faith Is EP/Album"/>
    <s v="I am trying to share the music I am blessed to have written. https://www.johncox4.com or https://reverbnation.com/johncox4"/>
    <n v="10000"/>
    <n v="0"/>
    <x v="2"/>
    <x v="0"/>
    <s v="USD"/>
    <n v="1473802200"/>
    <n v="1472746374"/>
    <x v="0"/>
    <x v="78"/>
    <x v="1"/>
    <s v="music/faith"/>
    <n v="0"/>
    <n v="0"/>
    <x v="4"/>
    <x v="28"/>
    <x v="1733"/>
    <d v="2016-09-13T15:30:00"/>
  </r>
  <r>
    <n v="1734"/>
    <s v="Street Prophet Los CD and new book"/>
    <s v="This is a double venture project. I have finished a new manuscript and currently working on creating a Christian rap CD."/>
    <n v="4500"/>
    <n v="1"/>
    <x v="2"/>
    <x v="0"/>
    <s v="USD"/>
    <n v="1431046356"/>
    <n v="1428454356"/>
    <x v="0"/>
    <x v="29"/>
    <x v="1"/>
    <s v="music/faith"/>
    <n v="2.2222222222222223E-2"/>
    <n v="1"/>
    <x v="4"/>
    <x v="28"/>
    <x v="1734"/>
    <d v="2015-05-07T18:52:36"/>
  </r>
  <r>
    <n v="1735"/>
    <s v="Leo's RainSong Artist program"/>
    <s v="RainSong is letting my buy a discounted guitar. I will use this to offer my talents to the ministry programs I'm a part of."/>
    <n v="1000"/>
    <n v="110"/>
    <x v="2"/>
    <x v="0"/>
    <s v="USD"/>
    <n v="1470598345"/>
    <n v="1468006345"/>
    <x v="0"/>
    <x v="84"/>
    <x v="1"/>
    <s v="music/faith"/>
    <n v="11"/>
    <n v="55"/>
    <x v="4"/>
    <x v="28"/>
    <x v="1735"/>
    <d v="2016-08-07T13:32:25"/>
  </r>
  <r>
    <n v="1736"/>
    <s v="In His Presence"/>
    <s v="A unique meditative album reflecting on the life of Christ, inviting Him into your presence"/>
    <n v="3000"/>
    <n v="22"/>
    <x v="2"/>
    <x v="0"/>
    <s v="USD"/>
    <n v="1447018833"/>
    <n v="1444423233"/>
    <x v="0"/>
    <x v="29"/>
    <x v="1"/>
    <s v="music/faith"/>
    <n v="0.73333333333333328"/>
    <n v="22"/>
    <x v="4"/>
    <x v="28"/>
    <x v="1736"/>
    <d v="2015-11-08T15:40:33"/>
  </r>
  <r>
    <n v="1737"/>
    <s v="Healing"/>
    <s v="An instrumental project in which all songs are incorporated around the healing power of our God. Used for times of prayer &amp; devotion"/>
    <n v="4000"/>
    <n v="850"/>
    <x v="2"/>
    <x v="0"/>
    <s v="USD"/>
    <n v="1437432392"/>
    <n v="1434840392"/>
    <x v="0"/>
    <x v="41"/>
    <x v="1"/>
    <s v="music/faith"/>
    <n v="21.25"/>
    <n v="56.666666666666664"/>
    <x v="4"/>
    <x v="28"/>
    <x v="1737"/>
    <d v="2015-07-20T16:46:32"/>
  </r>
  <r>
    <n v="1738"/>
    <s v="The Flashing Lights"/>
    <s v="Music that inspires and gives hope for overcoming and change. And it is good music."/>
    <n v="5000"/>
    <n v="20"/>
    <x v="2"/>
    <x v="0"/>
    <s v="USD"/>
    <n v="1412283542"/>
    <n v="1409691542"/>
    <x v="0"/>
    <x v="29"/>
    <x v="1"/>
    <s v="music/faith"/>
    <n v="0.4"/>
    <n v="20"/>
    <x v="4"/>
    <x v="28"/>
    <x v="1738"/>
    <d v="2014-10-02T14:59:02"/>
  </r>
  <r>
    <n v="1739"/>
    <s v="SWEET LOVE - a Lovely Christian WEDDING SONG Happy Marriage"/>
    <s v="HELP US RECORD -- SWEET LOVE -- Listen to this sped up ROUGH version and be sure and check out the unique REWARDS ---"/>
    <n v="1000"/>
    <n v="1"/>
    <x v="2"/>
    <x v="0"/>
    <s v="USD"/>
    <n v="1462391932"/>
    <n v="1457297932"/>
    <x v="0"/>
    <x v="29"/>
    <x v="1"/>
    <s v="music/faith"/>
    <n v="0.1"/>
    <n v="1"/>
    <x v="4"/>
    <x v="28"/>
    <x v="1739"/>
    <d v="2016-05-04T13:58:52"/>
  </r>
  <r>
    <n v="1740"/>
    <s v="Recording Studio Time"/>
    <s v="I recently recorded a new single. With your help I can return to the studio. Would you like to be part of my next worship project?"/>
    <n v="3000"/>
    <n v="0"/>
    <x v="2"/>
    <x v="0"/>
    <s v="USD"/>
    <n v="1437075422"/>
    <n v="1434483422"/>
    <x v="0"/>
    <x v="78"/>
    <x v="1"/>
    <s v="music/faith"/>
    <n v="0"/>
    <n v="0"/>
    <x v="4"/>
    <x v="28"/>
    <x v="1740"/>
    <d v="2015-07-16T13:37:02"/>
  </r>
  <r>
    <n v="1741"/>
    <s v="Caught off Guard"/>
    <s v="A photo journal documenting my experiences and travels across New Zealand"/>
    <n v="1200"/>
    <n v="1330"/>
    <x v="0"/>
    <x v="1"/>
    <s v="GBP"/>
    <n v="1433948671"/>
    <n v="1430060671"/>
    <x v="0"/>
    <x v="47"/>
    <x v="0"/>
    <s v="photography/photobooks"/>
    <n v="110.83333333333334"/>
    <n v="25.576923076923077"/>
    <x v="8"/>
    <x v="20"/>
    <x v="1741"/>
    <d v="2015-06-10T09: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x v="69"/>
    <x v="0"/>
    <s v="photography/photobooks"/>
    <n v="108.74999999999999"/>
    <n v="63.970588235294116"/>
    <x v="8"/>
    <x v="20"/>
    <x v="1742"/>
    <d v="2017-01-07T15:00:00"/>
  </r>
  <r>
    <n v="1743"/>
    <s v="The Fringes Project: Photobook of a Dying Language"/>
    <s v="Visual documentation of the endangered IÃ±upiat language, captured in the form of a printed photography book."/>
    <n v="6000"/>
    <n v="6025"/>
    <x v="0"/>
    <x v="0"/>
    <s v="USD"/>
    <n v="1472270340"/>
    <n v="1470348775"/>
    <x v="0"/>
    <x v="85"/>
    <x v="0"/>
    <s v="photography/photobooks"/>
    <n v="100.41666666666667"/>
    <n v="89.925373134328353"/>
    <x v="8"/>
    <x v="20"/>
    <x v="1743"/>
    <d v="2016-08-26T21:59:00"/>
  </r>
  <r>
    <n v="1744"/>
    <s v="Water World"/>
    <s v="This book is the embodiment of my passion for water &amp; photography, which I hope will inspire you to pick up your camera and explore."/>
    <n v="5500"/>
    <n v="6515"/>
    <x v="0"/>
    <x v="1"/>
    <s v="GBP"/>
    <n v="1425821477"/>
    <n v="1421937077"/>
    <x v="0"/>
    <x v="16"/>
    <x v="0"/>
    <s v="photography/photobooks"/>
    <n v="118.45454545454545"/>
    <n v="93.071428571428569"/>
    <x v="8"/>
    <x v="20"/>
    <x v="1744"/>
    <d v="2015-03-08T07:31:17"/>
  </r>
  <r>
    <n v="1745"/>
    <s v="Things I do in Detroit - A Guidebook by The Nain Rouge"/>
    <s v="A Guidebook to the Coolest Places and Things About Detroit by The Nain Rouge, or Red Gnome, Detroit's oldest and coolest resident."/>
    <n v="7000"/>
    <n v="7981"/>
    <x v="0"/>
    <x v="0"/>
    <s v="USD"/>
    <n v="1482372000"/>
    <n v="1479276838"/>
    <x v="0"/>
    <x v="30"/>
    <x v="0"/>
    <s v="photography/photobooks"/>
    <n v="114.01428571428571"/>
    <n v="89.674157303370791"/>
    <x v="8"/>
    <x v="20"/>
    <x v="1745"/>
    <d v="2016-12-21T20:00:00"/>
  </r>
  <r>
    <n v="1746"/>
    <s v="Edge â€¢ France | Witnessing Those Unseen"/>
    <s v="Photo-documenting the refugees of France. Witnessing their humanity. Exploring the common threads of what it means to live at the Edge."/>
    <n v="15000"/>
    <n v="22215"/>
    <x v="0"/>
    <x v="0"/>
    <s v="USD"/>
    <n v="1479952800"/>
    <n v="1477368867"/>
    <x v="0"/>
    <x v="329"/>
    <x v="0"/>
    <s v="photography/photobooks"/>
    <n v="148.10000000000002"/>
    <n v="207.61682242990653"/>
    <x v="8"/>
    <x v="20"/>
    <x v="1746"/>
    <d v="2016-11-23T20:00:00"/>
  </r>
  <r>
    <n v="1747"/>
    <s v="'Tulip, my mother's favourite flower' - A Photo Book."/>
    <s v="A beautiful, limited edition, photobook about the story of the last year of my mother's life, to be published by Dewi Lewis."/>
    <n v="9000"/>
    <n v="9446"/>
    <x v="0"/>
    <x v="1"/>
    <s v="GBP"/>
    <n v="1447426800"/>
    <n v="1444904830"/>
    <x v="0"/>
    <x v="180"/>
    <x v="0"/>
    <s v="photography/photobooks"/>
    <n v="104.95555555555556"/>
    <n v="59.408805031446541"/>
    <x v="8"/>
    <x v="20"/>
    <x v="1747"/>
    <d v="2015-11-13T09:00:00"/>
  </r>
  <r>
    <n v="1748"/>
    <s v="So It Is: Vancouver"/>
    <s v="Telling the story of the city through remarkable people who live in Vancouver today."/>
    <n v="50000"/>
    <n v="64974"/>
    <x v="0"/>
    <x v="5"/>
    <s v="CAD"/>
    <n v="1441234143"/>
    <n v="1438642143"/>
    <x v="0"/>
    <x v="331"/>
    <x v="0"/>
    <s v="photography/photobooks"/>
    <n v="129.94800000000001"/>
    <n v="358.97237569060775"/>
    <x v="8"/>
    <x v="20"/>
    <x v="1748"/>
    <d v="2015-09-02T16:49:03"/>
  </r>
  <r>
    <n v="1749"/>
    <s v="E FOTOGRAFESCHE RECKBLECK - 367 DEEG AM AUSLAND ASAZ"/>
    <s v="Help me fund the production run of my first book by local Photographer Sandro Ortolani."/>
    <n v="10050"/>
    <n v="12410.5"/>
    <x v="0"/>
    <x v="19"/>
    <s v="EUR"/>
    <n v="1488394800"/>
    <n v="1485213921"/>
    <x v="0"/>
    <x v="132"/>
    <x v="0"/>
    <s v="photography/photobooks"/>
    <n v="123.48756218905473"/>
    <n v="94.736641221374043"/>
    <x v="8"/>
    <x v="20"/>
    <x v="1749"/>
    <d v="2017-03-01T13:00:00"/>
  </r>
  <r>
    <n v="1750"/>
    <s v="Love Wins- A Powerful Book of LGBTQ Love Stories"/>
    <s v="A book of portraits and histories making LGBT (Lesbian, Gay, Transgender, Bisexual) loving relationships visible, normal, and accepted."/>
    <n v="5000"/>
    <n v="10081"/>
    <x v="0"/>
    <x v="0"/>
    <s v="USD"/>
    <n v="1461096304"/>
    <n v="1458936304"/>
    <x v="0"/>
    <x v="207"/>
    <x v="0"/>
    <s v="photography/photobooks"/>
    <n v="201.62"/>
    <n v="80.647999999999996"/>
    <x v="8"/>
    <x v="20"/>
    <x v="1750"/>
    <d v="2016-04-19T14:05:04"/>
  </r>
  <r>
    <n v="1751"/>
    <s v="Daily Bread: Stories from Rural Greece"/>
    <s v="Photographs and stories culled from 10 years of road trips through rural Greece"/>
    <n v="10000"/>
    <n v="10290"/>
    <x v="0"/>
    <x v="0"/>
    <s v="USD"/>
    <n v="1426787123"/>
    <n v="1424198723"/>
    <x v="0"/>
    <x v="42"/>
    <x v="0"/>
    <s v="photography/photobooks"/>
    <n v="102.89999999999999"/>
    <n v="168.68852459016392"/>
    <x v="8"/>
    <x v="20"/>
    <x v="1751"/>
    <d v="2015-03-19T11:45:23"/>
  </r>
  <r>
    <n v="1752"/>
    <s v="Adfectus Book"/>
    <s v="A little book of calm, in picture form, that will soothe the soul and un-furrow the brow."/>
    <n v="1200"/>
    <n v="3122"/>
    <x v="0"/>
    <x v="1"/>
    <s v="GBP"/>
    <n v="1476425082"/>
    <n v="1473833082"/>
    <x v="0"/>
    <x v="240"/>
    <x v="0"/>
    <s v="photography/photobooks"/>
    <n v="260.16666666666663"/>
    <n v="34.68888888888889"/>
    <x v="8"/>
    <x v="20"/>
    <x v="1752"/>
    <d v="2016-10-14T00:04:42"/>
  </r>
  <r>
    <n v="1753"/>
    <s v="The Hero-In Me // Heroinmaleren - en mÃ¥de at leve pÃ¥"/>
    <s v="A friend or fiend? To me he is both, this is his story - in his words, out of his mind, in my photos and straight in to your hearts!"/>
    <n v="15000"/>
    <n v="16200"/>
    <x v="0"/>
    <x v="8"/>
    <s v="DKK"/>
    <n v="1458579568"/>
    <n v="1455991168"/>
    <x v="0"/>
    <x v="2"/>
    <x v="0"/>
    <s v="photography/photobooks"/>
    <n v="108"/>
    <n v="462.85714285714283"/>
    <x v="8"/>
    <x v="20"/>
    <x v="1753"/>
    <d v="2016-03-21T10:59:28"/>
  </r>
  <r>
    <n v="1754"/>
    <s v="OFFICIAL OTTAWA (an unofficial portrait)"/>
    <s v="A photography publication that looks behind the myths, clichÃ©s and fairytales that surround Ottawa, the capital of Canada."/>
    <n v="8500"/>
    <n v="9395"/>
    <x v="0"/>
    <x v="5"/>
    <s v="CAD"/>
    <n v="1428091353"/>
    <n v="1425502953"/>
    <x v="0"/>
    <x v="240"/>
    <x v="0"/>
    <s v="photography/photobooks"/>
    <n v="110.52941176470587"/>
    <n v="104.38888888888889"/>
    <x v="8"/>
    <x v="20"/>
    <x v="1754"/>
    <d v="2015-04-03T14:02:33"/>
  </r>
  <r>
    <n v="1755"/>
    <s v="Just One Block: The Extraordinary Journey Around The Block"/>
    <s v="For about a year I've been taking pictures while walking around the block with my dog. Want to publish a ebook of what I captured."/>
    <n v="25"/>
    <n v="30"/>
    <x v="0"/>
    <x v="0"/>
    <s v="USD"/>
    <n v="1444071361"/>
    <n v="1441479361"/>
    <x v="0"/>
    <x v="80"/>
    <x v="0"/>
    <s v="photography/photobooks"/>
    <n v="120"/>
    <n v="7.5"/>
    <x v="8"/>
    <x v="20"/>
    <x v="1755"/>
    <d v="2015-10-05T12:56:01"/>
  </r>
  <r>
    <n v="1756"/>
    <s v="214: A Photobook of Dallas Hip Hop"/>
    <s v="214 is a photobook about the local hip hop culture in Dallas, Texas between 2012 and 2014 by photographer, Mariah Tyler."/>
    <n v="5500"/>
    <n v="5655.6"/>
    <x v="0"/>
    <x v="0"/>
    <s v="USD"/>
    <n v="1472443269"/>
    <n v="1468987269"/>
    <x v="0"/>
    <x v="148"/>
    <x v="0"/>
    <s v="photography/photobooks"/>
    <n v="102.82909090909091"/>
    <n v="47.13"/>
    <x v="8"/>
    <x v="20"/>
    <x v="1756"/>
    <d v="2016-08-28T22:01:09"/>
  </r>
  <r>
    <n v="1757"/>
    <s v="The Resurgence of Femininity Photo Thesis"/>
    <s v="I want to create a self published photo art book on the topic of the resurgence of femininity."/>
    <n v="5000"/>
    <n v="5800"/>
    <x v="0"/>
    <x v="0"/>
    <s v="USD"/>
    <n v="1485631740"/>
    <n v="1483041083"/>
    <x v="0"/>
    <x v="25"/>
    <x v="0"/>
    <s v="photography/photobooks"/>
    <n v="115.99999999999999"/>
    <n v="414.28571428571428"/>
    <x v="8"/>
    <x v="20"/>
    <x v="1757"/>
    <d v="2017-01-28T13:29:00"/>
  </r>
  <r>
    <n v="1758"/>
    <s v="Yashica TLR Cameras History -Playing Cards"/>
    <s v="Yashica TLRs (Twin Lens Reflex) history cards are a cool way to present Yashica TLR collections in a fun way: by playing cards. Enjoy!"/>
    <n v="1000"/>
    <n v="1147"/>
    <x v="0"/>
    <x v="0"/>
    <s v="USD"/>
    <n v="1468536992"/>
    <n v="1463352992"/>
    <x v="0"/>
    <x v="74"/>
    <x v="0"/>
    <s v="photography/photobooks"/>
    <n v="114.7"/>
    <n v="42.481481481481481"/>
    <x v="8"/>
    <x v="20"/>
    <x v="1758"/>
    <d v="2016-07-14T16:56:32"/>
  </r>
  <r>
    <n v="1759"/>
    <s v="Death Valley"/>
    <s v="Death Valley will be the first photo book of Andi State"/>
    <n v="5000"/>
    <n v="5330"/>
    <x v="0"/>
    <x v="0"/>
    <s v="USD"/>
    <n v="1427309629"/>
    <n v="1425585229"/>
    <x v="0"/>
    <x v="72"/>
    <x v="0"/>
    <s v="photography/photobooks"/>
    <n v="106.60000000000001"/>
    <n v="108.77551020408163"/>
    <x v="8"/>
    <x v="20"/>
    <x v="1759"/>
    <d v="2015-03-25T12:53:49"/>
  </r>
  <r>
    <n v="1760"/>
    <s v="Portraits by Aris Jerome"/>
    <s v="Thank you all so much for your pledges! We reached the goal! To continue supporting or for any questions email arisjerome@gmail.com"/>
    <n v="5000"/>
    <n v="8272"/>
    <x v="0"/>
    <x v="0"/>
    <s v="USD"/>
    <n v="1456416513"/>
    <n v="1454688513"/>
    <x v="0"/>
    <x v="332"/>
    <x v="0"/>
    <s v="photography/photobooks"/>
    <n v="165.44"/>
    <n v="81.098039215686271"/>
    <x v="8"/>
    <x v="20"/>
    <x v="1760"/>
    <d v="2016-02-25T10:08:33"/>
  </r>
  <r>
    <n v="1761"/>
    <s v="I Wanted To See Boobs"/>
    <s v="A hardcover photobook telling the naked truth of a young photographers journey."/>
    <n v="100"/>
    <n v="155"/>
    <x v="0"/>
    <x v="1"/>
    <s v="GBP"/>
    <n v="1442065060"/>
    <n v="1437745060"/>
    <x v="0"/>
    <x v="83"/>
    <x v="0"/>
    <s v="photography/photobooks"/>
    <n v="155"/>
    <n v="51.666666666666664"/>
    <x v="8"/>
    <x v="20"/>
    <x v="1761"/>
    <d v="2015-09-12T07:37:40"/>
  </r>
  <r>
    <n v="1762"/>
    <s v="&quot;The Naked Pixel&quot; Ali Pakele"/>
    <s v="Project rewards $25 gets you 190+ digital images"/>
    <n v="100"/>
    <n v="885"/>
    <x v="0"/>
    <x v="0"/>
    <s v="USD"/>
    <n v="1457739245"/>
    <n v="1455147245"/>
    <x v="0"/>
    <x v="20"/>
    <x v="0"/>
    <s v="photography/photobooks"/>
    <n v="885"/>
    <n v="35.4"/>
    <x v="8"/>
    <x v="20"/>
    <x v="1762"/>
    <d v="2016-03-11T17:34:05"/>
  </r>
  <r>
    <n v="1763"/>
    <s v="Coffee Table Girls Exclusive Art Photography Book"/>
    <s v="Hardcover photo book featuring bold, beautiful, confident models and coffee tables in outrageous juxtaposition with the backgrounds."/>
    <n v="12000"/>
    <n v="12229"/>
    <x v="0"/>
    <x v="0"/>
    <s v="USD"/>
    <n v="1477255840"/>
    <n v="1474663840"/>
    <x v="0"/>
    <x v="115"/>
    <x v="0"/>
    <s v="photography/photobooks"/>
    <n v="101.90833333333333"/>
    <n v="103.63559322033899"/>
    <x v="8"/>
    <x v="20"/>
    <x v="1763"/>
    <d v="2016-10-23T14:50:40"/>
  </r>
  <r>
    <n v="1764"/>
    <s v="Blood, Sweat &amp; Tears - Photobook"/>
    <s v="Individual sportspeople are masters of their own destiny. This book is a gritty behind the scenes look at boxers striving for success"/>
    <n v="11000"/>
    <n v="2156"/>
    <x v="2"/>
    <x v="1"/>
    <s v="GBP"/>
    <n v="1407065979"/>
    <n v="1404560379"/>
    <x v="1"/>
    <x v="70"/>
    <x v="1"/>
    <s v="photography/photobooks"/>
    <n v="19.600000000000001"/>
    <n v="55.282051282051285"/>
    <x v="8"/>
    <x v="20"/>
    <x v="1764"/>
    <d v="2014-08-03T05:39:39"/>
  </r>
  <r>
    <n v="1765"/>
    <s v="Oklahoma, The Way I See It; The Book"/>
    <s v="Everyday I meet new people and everyday I learn a new story. These are the most popular of those stories from the first year of OTWISI."/>
    <n v="12500"/>
    <n v="7433.48"/>
    <x v="2"/>
    <x v="0"/>
    <s v="USD"/>
    <n v="1407972712"/>
    <n v="1405380712"/>
    <x v="1"/>
    <x v="273"/>
    <x v="1"/>
    <s v="photography/photobooks"/>
    <n v="59.467839999999995"/>
    <n v="72.16970873786407"/>
    <x v="8"/>
    <x v="20"/>
    <x v="1765"/>
    <d v="2014-08-13T17:31:52"/>
  </r>
  <r>
    <n v="1766"/>
    <s v="Photographic book on Melbourne's music scene"/>
    <s v="I want to create a beautiful book which documents the Melbourne music scene."/>
    <n v="1500"/>
    <n v="0"/>
    <x v="2"/>
    <x v="2"/>
    <s v="AUD"/>
    <n v="1408999088"/>
    <n v="1407184688"/>
    <x v="1"/>
    <x v="78"/>
    <x v="1"/>
    <s v="photography/photobooks"/>
    <n v="0"/>
    <n v="0"/>
    <x v="8"/>
    <x v="20"/>
    <x v="1766"/>
    <d v="2014-08-25T14:38:08"/>
  </r>
  <r>
    <n v="1767"/>
    <s v="OR-GÃ“L-HO -A search for meaning during the World Cup"/>
    <s v="A photographic search for the true meaning of pride for ones country during the World Cup"/>
    <n v="5000"/>
    <n v="2286"/>
    <x v="2"/>
    <x v="0"/>
    <s v="USD"/>
    <n v="1407080884"/>
    <n v="1404488884"/>
    <x v="1"/>
    <x v="70"/>
    <x v="1"/>
    <s v="photography/photobooks"/>
    <n v="45.72"/>
    <n v="58.615384615384613"/>
    <x v="8"/>
    <x v="20"/>
    <x v="1767"/>
    <d v="2014-08-03T09:48:04"/>
  </r>
  <r>
    <n v="1768"/>
    <s v="SWFTTR: Southwest Farm-to-Table Recipes"/>
    <s v="My goal is to create a catalog of farm-to-table recipes with stunning images from restaurants and farms in the southwest."/>
    <n v="5000"/>
    <n v="187"/>
    <x v="2"/>
    <x v="0"/>
    <s v="USD"/>
    <n v="1411824444"/>
    <n v="1406640444"/>
    <x v="1"/>
    <x v="41"/>
    <x v="1"/>
    <s v="photography/photobooks"/>
    <n v="3.74"/>
    <n v="12.466666666666667"/>
    <x v="8"/>
    <x v="20"/>
    <x v="1768"/>
    <d v="2014-09-27T07:27:24"/>
  </r>
  <r>
    <n v="1769"/>
    <s v="Navajo Textile Project"/>
    <s v="To create a publication, and exhibition documenting the collection of Jamie Ross, longtime collector of Navajo Textiles"/>
    <n v="40000"/>
    <n v="1081"/>
    <x v="2"/>
    <x v="0"/>
    <s v="USD"/>
    <n v="1421177959"/>
    <n v="1418585959"/>
    <x v="1"/>
    <x v="19"/>
    <x v="1"/>
    <s v="photography/photobooks"/>
    <n v="2.7025000000000001"/>
    <n v="49.136363636363633"/>
    <x v="8"/>
    <x v="20"/>
    <x v="1769"/>
    <d v="2015-01-13T13: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x v="297"/>
    <x v="1"/>
    <s v="photography/photobooks"/>
    <n v="56.51428571428572"/>
    <n v="150.5"/>
    <x v="8"/>
    <x v="20"/>
    <x v="1770"/>
    <d v="2014-10-14T12:43:14"/>
  </r>
  <r>
    <n v="1771"/>
    <s v="&quot;Drakes Folly&quot;"/>
    <s v="Photographic book on the historic oil region of Pennsylvania where Edwin Drake drilled the well that started the modern oil industry."/>
    <n v="4200"/>
    <n v="895"/>
    <x v="2"/>
    <x v="1"/>
    <s v="GBP"/>
    <n v="1414107040"/>
    <n v="1411515040"/>
    <x v="1"/>
    <x v="20"/>
    <x v="1"/>
    <s v="photography/photobooks"/>
    <n v="21.30952380952381"/>
    <n v="35.799999999999997"/>
    <x v="8"/>
    <x v="20"/>
    <x v="1771"/>
    <d v="2014-10-23T17:30:40"/>
  </r>
  <r>
    <n v="1772"/>
    <s v="White Mountain"/>
    <s v="A photobook and a short documentary film telling the story of Holocaust in Northwestern Lithuania"/>
    <n v="5500"/>
    <n v="858"/>
    <x v="2"/>
    <x v="1"/>
    <s v="GBP"/>
    <n v="1404666836"/>
    <n v="1399482836"/>
    <x v="1"/>
    <x v="10"/>
    <x v="1"/>
    <s v="photography/photobooks"/>
    <n v="15.6"/>
    <n v="45.157894736842103"/>
    <x v="8"/>
    <x v="20"/>
    <x v="1772"/>
    <d v="2014-07-06T11: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x v="10"/>
    <x v="1"/>
    <s v="photography/photobooks"/>
    <n v="6.2566666666666677"/>
    <n v="98.78947368421052"/>
    <x v="8"/>
    <x v="20"/>
    <x v="1773"/>
    <d v="2015-01-19T12:14:58"/>
  </r>
  <r>
    <n v="1774"/>
    <s v="The World Upside Down: Portraits"/>
    <s v="A photo book of the artist's present and future portraits from 2013 to 2015, including actor and human rights activist George Takei."/>
    <n v="2500"/>
    <n v="1148"/>
    <x v="2"/>
    <x v="0"/>
    <s v="USD"/>
    <n v="1417273140"/>
    <n v="1413609292"/>
    <x v="1"/>
    <x v="62"/>
    <x v="1"/>
    <s v="photography/photobooks"/>
    <n v="45.92"/>
    <n v="88.307692307692307"/>
    <x v="8"/>
    <x v="20"/>
    <x v="1774"/>
    <d v="2014-11-29T08:59:00"/>
  </r>
  <r>
    <n v="1775"/>
    <s v="Muhammad Ali - The Comeback"/>
    <s v="Rarely seen images of Muhammad Ali in his prime as he trained in Miami Beach at the famous 5th Street Gym in the early 70s"/>
    <n v="32500"/>
    <n v="21158"/>
    <x v="2"/>
    <x v="0"/>
    <s v="USD"/>
    <n v="1414193160"/>
    <n v="1410305160"/>
    <x v="1"/>
    <x v="204"/>
    <x v="1"/>
    <s v="photography/photobooks"/>
    <n v="65.101538461538468"/>
    <n v="170.62903225806451"/>
    <x v="8"/>
    <x v="20"/>
    <x v="1775"/>
    <d v="2014-10-24T17:26:00"/>
  </r>
  <r>
    <n v="1776"/>
    <s v="Dubai: A Synthetic City - Photobook &amp; Journal"/>
    <s v="A documentation of the implications of hedonistic architectural ventures in Dubai, the fastest growing city on the planet."/>
    <n v="5000"/>
    <n v="335"/>
    <x v="2"/>
    <x v="1"/>
    <s v="GBP"/>
    <n v="1414623471"/>
    <n v="1411513071"/>
    <x v="1"/>
    <x v="80"/>
    <x v="1"/>
    <s v="photography/photobooks"/>
    <n v="6.7"/>
    <n v="83.75"/>
    <x v="8"/>
    <x v="20"/>
    <x v="1776"/>
    <d v="2014-10-29T16:57:51"/>
  </r>
  <r>
    <n v="1777"/>
    <s v="All along the Control Tower"/>
    <s v="Photobook â€˜All along the Control Towerâ€™ by Theo and Frans Barten. Photos of more than 50 disused WW2 Control Towers in the UK."/>
    <n v="4800"/>
    <n v="651"/>
    <x v="2"/>
    <x v="9"/>
    <s v="EUR"/>
    <n v="1424421253"/>
    <n v="1421829253"/>
    <x v="1"/>
    <x v="73"/>
    <x v="1"/>
    <s v="photography/photobooks"/>
    <n v="13.5625"/>
    <n v="65.099999999999994"/>
    <x v="8"/>
    <x v="20"/>
    <x v="1777"/>
    <d v="2015-02-20T02:34:13"/>
  </r>
  <r>
    <n v="1778"/>
    <s v="Portrait of Cuban Resilience: Faces and Voices of a Blockade"/>
    <s v="This book combines portraits of Cuban life and and society with quotes from a diverse group of Cubans that live in Cuba now."/>
    <n v="50000"/>
    <n v="995"/>
    <x v="2"/>
    <x v="0"/>
    <s v="USD"/>
    <n v="1427485395"/>
    <n v="1423600995"/>
    <x v="1"/>
    <x v="41"/>
    <x v="1"/>
    <s v="photography/photobooks"/>
    <n v="1.9900000000000002"/>
    <n v="66.333333333333329"/>
    <x v="8"/>
    <x v="20"/>
    <x v="1778"/>
    <d v="2015-03-27T13:43:15"/>
  </r>
  <r>
    <n v="1779"/>
    <s v="Ozymandias : a photo book"/>
    <s v="Publication of an award-winning photographic series that explores the endless and beautiful dance between creation and destruction."/>
    <n v="11000"/>
    <n v="3986"/>
    <x v="2"/>
    <x v="0"/>
    <s v="USD"/>
    <n v="1472834180"/>
    <n v="1470242180"/>
    <x v="1"/>
    <x v="44"/>
    <x v="1"/>
    <s v="photography/photobooks"/>
    <n v="36.236363636363642"/>
    <n v="104.89473684210526"/>
    <x v="8"/>
    <x v="20"/>
    <x v="1779"/>
    <d v="2016-09-02T10:36:20"/>
  </r>
  <r>
    <n v="1780"/>
    <s v="Native Nation"/>
    <s v="It is time to recognize and give to the indigenus groups the credit they deserve. It is time to understand where we come from."/>
    <n v="30000"/>
    <n v="11923"/>
    <x v="2"/>
    <x v="0"/>
    <s v="USD"/>
    <n v="1467469510"/>
    <n v="1462285510"/>
    <x v="1"/>
    <x v="215"/>
    <x v="1"/>
    <s v="photography/photobooks"/>
    <n v="39.743333333333339"/>
    <n v="78.440789473684205"/>
    <x v="8"/>
    <x v="20"/>
    <x v="1780"/>
    <d v="2016-07-02T08:25:10"/>
  </r>
  <r>
    <n v="1781"/>
    <s v="Political Views: 2016 US Presidential Election Photography"/>
    <s v="A photobook of the US presidential election from a citizen's point of view, showing the major conventions, rallies, and election day."/>
    <n v="5500"/>
    <n v="1417"/>
    <x v="2"/>
    <x v="0"/>
    <s v="USD"/>
    <n v="1473950945"/>
    <n v="1471272545"/>
    <x v="1"/>
    <x v="54"/>
    <x v="1"/>
    <s v="photography/photobooks"/>
    <n v="25.763636363636365"/>
    <n v="59.041666666666664"/>
    <x v="8"/>
    <x v="20"/>
    <x v="1781"/>
    <d v="2016-09-15T08: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x v="88"/>
    <x v="1"/>
    <s v="photography/photobooks"/>
    <n v="15.491428571428573"/>
    <n v="71.34210526315789"/>
    <x v="8"/>
    <x v="20"/>
    <x v="1782"/>
    <d v="2016-02-21T07:48:09"/>
  </r>
  <r>
    <n v="1783"/>
    <s v="Hues of my Vision"/>
    <s v="My Buddy Spirit and I, Ara, camping full time camera on hand for a bit over nine years. &quot;Hue of my Vision&quot; is our Photo Book."/>
    <n v="40000"/>
    <n v="9477"/>
    <x v="2"/>
    <x v="0"/>
    <s v="USD"/>
    <n v="1432248478"/>
    <n v="1429656478"/>
    <x v="1"/>
    <x v="333"/>
    <x v="1"/>
    <s v="photography/photobooks"/>
    <n v="23.692499999999999"/>
    <n v="51.227027027027027"/>
    <x v="8"/>
    <x v="20"/>
    <x v="1783"/>
    <d v="2015-05-21T16:47:58"/>
  </r>
  <r>
    <n v="1784"/>
    <s v="Vantage Point: Photographs of Milwaukee from on high"/>
    <s v="I want to publish my first photo book and make prints based on a series of rooftop cityscapes I took in 2014 of the city that I love."/>
    <n v="5000"/>
    <n v="1988"/>
    <x v="2"/>
    <x v="0"/>
    <s v="USD"/>
    <n v="1422674700"/>
    <n v="1419954240"/>
    <x v="1"/>
    <x v="51"/>
    <x v="1"/>
    <s v="photography/photobooks"/>
    <n v="39.76"/>
    <n v="60.242424242424242"/>
    <x v="8"/>
    <x v="20"/>
    <x v="1784"/>
    <d v="2015-01-30T21:25:00"/>
  </r>
  <r>
    <n v="1785"/>
    <s v="Hank Bought A Bus - A photobook of our bus and adventure."/>
    <s v="A book about a school bus converted into a living space, and the adventure shared by friends on its maiden voyage."/>
    <n v="24000"/>
    <n v="4853"/>
    <x v="2"/>
    <x v="0"/>
    <s v="USD"/>
    <n v="1413417600"/>
    <n v="1410750855"/>
    <x v="1"/>
    <x v="52"/>
    <x v="1"/>
    <s v="photography/photobooks"/>
    <n v="20.220833333333331"/>
    <n v="44.935185185185183"/>
    <x v="8"/>
    <x v="20"/>
    <x v="1785"/>
    <d v="2014-10-15T18:00:00"/>
  </r>
  <r>
    <n v="1786"/>
    <s v="Observations in 6x6"/>
    <s v="A photo book that shows a timeless trip from Portugal to Sri Lanka in a subjective point of view through an old Hasselblad objective."/>
    <n v="1900"/>
    <n v="905"/>
    <x v="2"/>
    <x v="9"/>
    <s v="EUR"/>
    <n v="1418649177"/>
    <n v="1416057177"/>
    <x v="1"/>
    <x v="60"/>
    <x v="1"/>
    <s v="photography/photobooks"/>
    <n v="47.631578947368418"/>
    <n v="31.206896551724139"/>
    <x v="8"/>
    <x v="20"/>
    <x v="1786"/>
    <d v="2014-12-15T07:12:57"/>
  </r>
  <r>
    <n v="1787"/>
    <s v="Alpamayo to Yerupaja"/>
    <s v="Raising awareness to the effects of global warming through photographs of the high mountains of Peru."/>
    <n v="10000"/>
    <n v="1533"/>
    <x v="2"/>
    <x v="0"/>
    <s v="USD"/>
    <n v="1428158637"/>
    <n v="1425570237"/>
    <x v="1"/>
    <x v="54"/>
    <x v="1"/>
    <s v="photography/photobooks"/>
    <n v="15.329999999999998"/>
    <n v="63.875"/>
    <x v="8"/>
    <x v="20"/>
    <x v="1787"/>
    <d v="2015-04-04T08:43:57"/>
  </r>
  <r>
    <n v="1788"/>
    <s v="Beyond the Pale"/>
    <s v="A photo book celebrating Goths, exploring their lives and giving an insight into what Goth is for them."/>
    <n v="5500"/>
    <n v="76"/>
    <x v="2"/>
    <x v="1"/>
    <s v="GBP"/>
    <n v="1414795542"/>
    <n v="1412203542"/>
    <x v="1"/>
    <x v="80"/>
    <x v="1"/>
    <s v="photography/photobooks"/>
    <n v="1.3818181818181818"/>
    <n v="19"/>
    <x v="8"/>
    <x v="20"/>
    <x v="1788"/>
    <d v="2014-10-31T16:45:42"/>
  </r>
  <r>
    <n v="1789"/>
    <s v="Paintball: Beyond The Paint"/>
    <s v="I want to create a portfolio to show all the aspects of the adrenaline filled game of paintball. Focusing on tournament players"/>
    <n v="8000"/>
    <n v="40"/>
    <x v="2"/>
    <x v="0"/>
    <s v="USD"/>
    <n v="1421042403"/>
    <n v="1415858403"/>
    <x v="1"/>
    <x v="80"/>
    <x v="1"/>
    <s v="photography/photobooks"/>
    <n v="0.5"/>
    <n v="10"/>
    <x v="8"/>
    <x v="20"/>
    <x v="1789"/>
    <d v="2015-01-12T00:00:03"/>
  </r>
  <r>
    <n v="1790"/>
    <s v="Return to Relevance: The Scott Hyde Archive"/>
    <s v="70 years of incredible photography sits patiently in old film sheet boxes, waiting for a return to relevance."/>
    <n v="33000"/>
    <n v="1636"/>
    <x v="2"/>
    <x v="0"/>
    <s v="USD"/>
    <n v="1423152678"/>
    <n v="1420560678"/>
    <x v="1"/>
    <x v="41"/>
    <x v="1"/>
    <s v="photography/photobooks"/>
    <n v="4.957575757575758"/>
    <n v="109.06666666666666"/>
    <x v="8"/>
    <x v="20"/>
    <x v="1790"/>
    <d v="2015-02-05T10:11:18"/>
  </r>
  <r>
    <n v="1791"/>
    <s v="disCover: Napoli"/>
    <s v="For the love of street photography and the beauty of traditional cultures in southern Italy."/>
    <n v="3000"/>
    <n v="107"/>
    <x v="2"/>
    <x v="1"/>
    <s v="GBP"/>
    <n v="1422553565"/>
    <n v="1417369565"/>
    <x v="1"/>
    <x v="80"/>
    <x v="1"/>
    <s v="photography/photobooks"/>
    <n v="3.5666666666666664"/>
    <n v="26.75"/>
    <x v="8"/>
    <x v="20"/>
    <x v="1791"/>
    <d v="2015-01-29T11:46:05"/>
  </r>
  <r>
    <n v="1792"/>
    <s v="Bensinger's: Photographs by Helaine Garren"/>
    <s v="In 1970 Helaine Garren shot a series of images at Bensingerâ€™s Pool Hall in Chicago, Illinois."/>
    <n v="25000"/>
    <n v="15281"/>
    <x v="2"/>
    <x v="0"/>
    <s v="USD"/>
    <n v="1439189940"/>
    <n v="1435970682"/>
    <x v="1"/>
    <x v="237"/>
    <x v="1"/>
    <s v="photography/photobooks"/>
    <n v="61.124000000000002"/>
    <n v="109.93525179856115"/>
    <x v="8"/>
    <x v="20"/>
    <x v="1792"/>
    <d v="2015-08-10T00:59:00"/>
  </r>
  <r>
    <n v="1793"/>
    <s v="Live to Learn, Learn to Fight, Fight to Live - The Karen"/>
    <s v="The beginning of a long term project to document life of the Karen ethnic group on the border of Thailand and Burma."/>
    <n v="3000"/>
    <n v="40"/>
    <x v="2"/>
    <x v="2"/>
    <s v="AUD"/>
    <n v="1417127040"/>
    <n v="1414531440"/>
    <x v="1"/>
    <x v="84"/>
    <x v="1"/>
    <s v="photography/photobooks"/>
    <n v="1.3333333333333335"/>
    <n v="20"/>
    <x v="8"/>
    <x v="20"/>
    <x v="1793"/>
    <d v="2014-11-27T16:24:00"/>
  </r>
  <r>
    <n v="1794"/>
    <s v="Venus as Men"/>
    <s v="&quot;Venus as Menâ€ is a book about beauty of masculine nude. Is a reflection about men as a sensitive and sensual being and gender equity."/>
    <n v="9000"/>
    <n v="997"/>
    <x v="2"/>
    <x v="0"/>
    <s v="USD"/>
    <n v="1423660422"/>
    <n v="1420636422"/>
    <x v="1"/>
    <x v="59"/>
    <x v="1"/>
    <s v="photography/photobooks"/>
    <n v="11.077777777777778"/>
    <n v="55.388888888888886"/>
    <x v="8"/>
    <x v="20"/>
    <x v="1794"/>
    <d v="2015-02-11T07:13:42"/>
  </r>
  <r>
    <n v="1795"/>
    <s v="THE AFGHANS - A Photo Book"/>
    <s v="A photography book documenting the impact of the ISAF mission on the Afghan people of Mazar-e Sharif."/>
    <n v="28000"/>
    <n v="10846"/>
    <x v="2"/>
    <x v="12"/>
    <s v="EUR"/>
    <n v="1476460800"/>
    <n v="1473922541"/>
    <x v="1"/>
    <x v="75"/>
    <x v="1"/>
    <s v="photography/photobooks"/>
    <n v="38.735714285714288"/>
    <n v="133.90123456790124"/>
    <x v="8"/>
    <x v="20"/>
    <x v="1795"/>
    <d v="2016-10-14T10:00:00"/>
  </r>
  <r>
    <n v="1796"/>
    <s v="Kenema"/>
    <s v="Kenema is a stunning portrait photography book by British Photographer, Peter Dibdin, capturing community life in Kenema, Sierra Leone."/>
    <n v="19000"/>
    <n v="4190"/>
    <x v="2"/>
    <x v="1"/>
    <s v="GBP"/>
    <n v="1469356366"/>
    <n v="1464172366"/>
    <x v="1"/>
    <x v="48"/>
    <x v="1"/>
    <s v="photography/photobooks"/>
    <n v="22.05263157894737"/>
    <n v="48.720930232558139"/>
    <x v="8"/>
    <x v="20"/>
    <x v="1796"/>
    <d v="2016-07-24T04:32:46"/>
  </r>
  <r>
    <n v="1797"/>
    <s v="Remnants, A Photography Book to Send to Congress"/>
    <s v="A photography book that serves as a call to action for Congress to stand up for survivors of domestic and sexual assault."/>
    <n v="10000"/>
    <n v="6755"/>
    <x v="2"/>
    <x v="0"/>
    <s v="USD"/>
    <n v="1481809189"/>
    <n v="1479217189"/>
    <x v="1"/>
    <x v="205"/>
    <x v="1"/>
    <s v="photography/photobooks"/>
    <n v="67.55"/>
    <n v="48.25"/>
    <x v="8"/>
    <x v="20"/>
    <x v="1797"/>
    <d v="2016-12-15T07:39:49"/>
  </r>
  <r>
    <n v="1798"/>
    <s v="Amoung Charros and Poetry/Entre Charros y Poesias"/>
    <s v="A photographic series on Mexican cowboys that I want to have published as a fine art book that will also include cowboy poetry."/>
    <n v="16000"/>
    <n v="2182"/>
    <x v="2"/>
    <x v="0"/>
    <s v="USD"/>
    <n v="1454572233"/>
    <n v="1449388233"/>
    <x v="1"/>
    <x v="77"/>
    <x v="1"/>
    <s v="photography/photobooks"/>
    <n v="13.637499999999999"/>
    <n v="58.972972972972975"/>
    <x v="8"/>
    <x v="20"/>
    <x v="1798"/>
    <d v="2016-02-04T01:50:33"/>
  </r>
  <r>
    <n v="1799"/>
    <s v="The UnDiscovered Image"/>
    <s v="The UnDiscovered Image, a monthly publication dedicated to photographers."/>
    <n v="4000"/>
    <n v="69.83"/>
    <x v="2"/>
    <x v="1"/>
    <s v="GBP"/>
    <n v="1415740408"/>
    <n v="1414008808"/>
    <x v="1"/>
    <x v="79"/>
    <x v="1"/>
    <s v="photography/photobooks"/>
    <n v="1.7457500000000001"/>
    <n v="11.638333333333334"/>
    <x v="8"/>
    <x v="20"/>
    <x v="1799"/>
    <d v="2014-11-11T15:13:28"/>
  </r>
  <r>
    <n v="1800"/>
    <s v="The Sikh Project Book"/>
    <s v="Shot over 3 years in the U.K &amp; U.S, and featured in press worldwide, we need your help to back the highly anticipated Sikh Project book"/>
    <n v="46260"/>
    <n v="9460"/>
    <x v="2"/>
    <x v="1"/>
    <s v="GBP"/>
    <n v="1476109970"/>
    <n v="1473517970"/>
    <x v="1"/>
    <x v="116"/>
    <x v="1"/>
    <s v="photography/photobooks"/>
    <n v="20.44963251188932"/>
    <n v="83.716814159292042"/>
    <x v="8"/>
    <x v="20"/>
    <x v="1800"/>
    <d v="2016-10-10T08:32:50"/>
  </r>
  <r>
    <n v="1801"/>
    <s v="Come, Bring, Punish"/>
    <s v="Get involved in Come, Bring, Punish, a new photo book by Ewen Spencer, documenting the European Ballroom scene and the life around it"/>
    <n v="17000"/>
    <n v="2355"/>
    <x v="2"/>
    <x v="1"/>
    <s v="GBP"/>
    <n v="1450181400"/>
    <n v="1447429868"/>
    <x v="1"/>
    <x v="77"/>
    <x v="1"/>
    <s v="photography/photobooks"/>
    <n v="13.852941176470587"/>
    <n v="63.648648648648646"/>
    <x v="8"/>
    <x v="20"/>
    <x v="1801"/>
    <d v="2015-12-15T06:10:00"/>
  </r>
  <r>
    <n v="1802"/>
    <s v="Out Of The Dark"/>
    <s v="Inner Darkness turned into a photobook. Personal work i shot during my recovery...in Berlin."/>
    <n v="3500"/>
    <n v="1697"/>
    <x v="2"/>
    <x v="12"/>
    <s v="EUR"/>
    <n v="1435442340"/>
    <n v="1433416830"/>
    <x v="1"/>
    <x v="59"/>
    <x v="1"/>
    <s v="photography/photobooks"/>
    <n v="48.485714285714288"/>
    <n v="94.277777777777771"/>
    <x v="8"/>
    <x v="20"/>
    <x v="1802"/>
    <d v="2015-06-27T15:59:00"/>
  </r>
  <r>
    <n v="1803"/>
    <s v="On the Verge, the book."/>
    <s v="Photographs capture fleeting experiences, where childhood is our past and adulthood is our future. In between. On the verge."/>
    <n v="17500"/>
    <n v="5390"/>
    <x v="2"/>
    <x v="0"/>
    <s v="USD"/>
    <n v="1423878182"/>
    <n v="1421199782"/>
    <x v="1"/>
    <x v="11"/>
    <x v="1"/>
    <s v="photography/photobooks"/>
    <n v="30.8"/>
    <n v="71.86666666666666"/>
    <x v="8"/>
    <x v="20"/>
    <x v="1803"/>
    <d v="2015-02-13T19:43:02"/>
  </r>
  <r>
    <n v="1804"/>
    <s v="No Dar Papaya:  Photographs from Colombia 2003-2013"/>
    <s v="A beautiful book of Polaroid photographs which celebrates the beauty, diversity, and distinctive character of Colombia"/>
    <n v="15500"/>
    <n v="5452"/>
    <x v="2"/>
    <x v="0"/>
    <s v="USD"/>
    <n v="1447521404"/>
    <n v="1444061804"/>
    <x v="1"/>
    <x v="47"/>
    <x v="1"/>
    <s v="photography/photobooks"/>
    <n v="35.174193548387095"/>
    <n v="104.84615384615384"/>
    <x v="8"/>
    <x v="20"/>
    <x v="1804"/>
    <d v="2015-11-14T11:16:44"/>
  </r>
  <r>
    <n v="1805"/>
    <s v="Book &quot;The Travellers&quot;"/>
    <s v="The production of the book about my long term project &quot;The Travellers&quot;, Ireland`s biggest minority group with a nomadic origin."/>
    <n v="22500"/>
    <n v="8191"/>
    <x v="2"/>
    <x v="12"/>
    <s v="EUR"/>
    <n v="1443808800"/>
    <n v="1441048658"/>
    <x v="1"/>
    <x v="259"/>
    <x v="1"/>
    <s v="photography/photobooks"/>
    <n v="36.404444444444444"/>
    <n v="67.139344262295083"/>
    <x v="8"/>
    <x v="20"/>
    <x v="1805"/>
    <d v="2015-10-02T12:00:00"/>
  </r>
  <r>
    <n v="1806"/>
    <s v="American Presidents Naked"/>
    <s v="Join me in publishing an amazing and unprecedented book with full frontal photopraphs of 8 American Presidents Naked"/>
    <n v="20000"/>
    <n v="591"/>
    <x v="2"/>
    <x v="1"/>
    <s v="GBP"/>
    <n v="1412090349"/>
    <n v="1409066349"/>
    <x v="1"/>
    <x v="22"/>
    <x v="1"/>
    <s v="photography/photobooks"/>
    <n v="2.9550000000000001"/>
    <n v="73.875"/>
    <x v="8"/>
    <x v="20"/>
    <x v="1806"/>
    <d v="2014-09-30T09:19:09"/>
  </r>
  <r>
    <n v="1807"/>
    <s v="Anywhere but Here"/>
    <s v="I want to explore alternative cultures and lifestyles in America."/>
    <n v="5000"/>
    <n v="553"/>
    <x v="2"/>
    <x v="0"/>
    <s v="USD"/>
    <n v="1411868313"/>
    <n v="1409276313"/>
    <x v="1"/>
    <x v="22"/>
    <x v="1"/>
    <s v="photography/photobooks"/>
    <n v="11.06"/>
    <n v="69.125"/>
    <x v="8"/>
    <x v="20"/>
    <x v="1807"/>
    <d v="2014-09-27T19:38:33"/>
  </r>
  <r>
    <n v="1808"/>
    <s v="An Iranian Journey"/>
    <s v="An Iranian Journey exposes the duality of life in modern Iran where youth navigate a thicket of Islamic laws and customs to live freely"/>
    <n v="28000"/>
    <n v="11594"/>
    <x v="2"/>
    <x v="0"/>
    <s v="USD"/>
    <n v="1486830030"/>
    <n v="1483806030"/>
    <x v="1"/>
    <x v="93"/>
    <x v="1"/>
    <s v="photography/photobooks"/>
    <n v="41.407142857142858"/>
    <n v="120.77083333333333"/>
    <x v="8"/>
    <x v="20"/>
    <x v="1808"/>
    <d v="2017-02-11T10:20:30"/>
  </r>
  <r>
    <n v="1809"/>
    <s v="Hamilton: A Different Perspective"/>
    <s v="A stunning photo book highlighting the visual diversity of the City of Hamilton and showcasing it in a new light."/>
    <n v="3500"/>
    <n v="380"/>
    <x v="2"/>
    <x v="5"/>
    <s v="CAD"/>
    <n v="1425246439"/>
    <n v="1422222439"/>
    <x v="1"/>
    <x v="82"/>
    <x v="1"/>
    <s v="photography/photobooks"/>
    <n v="10.857142857142858"/>
    <n v="42.222222222222221"/>
    <x v="8"/>
    <x v="20"/>
    <x v="1809"/>
    <d v="2015-03-01T15:47:19"/>
  </r>
  <r>
    <n v="1810"/>
    <s v="Film Speed"/>
    <s v="Film Speed is a series of Zines focusing on architecture shot completely on 35 and 120mm film."/>
    <n v="450"/>
    <n v="15"/>
    <x v="2"/>
    <x v="0"/>
    <s v="USD"/>
    <n v="1408657826"/>
    <n v="1407621026"/>
    <x v="0"/>
    <x v="84"/>
    <x v="1"/>
    <s v="photography/photobooks"/>
    <n v="3.3333333333333335"/>
    <n v="7.5"/>
    <x v="8"/>
    <x v="20"/>
    <x v="1810"/>
    <d v="2014-08-21T15:50:26"/>
  </r>
  <r>
    <n v="1811"/>
    <s v="The Year of Sunsets"/>
    <s v="A collection of 365 color photographs of sunsets in 2014, beautifully presented in a hardcover book."/>
    <n v="54000"/>
    <n v="40"/>
    <x v="2"/>
    <x v="0"/>
    <s v="USD"/>
    <n v="1414123200"/>
    <n v="1408962270"/>
    <x v="0"/>
    <x v="55"/>
    <x v="1"/>
    <s v="photography/photobooks"/>
    <n v="7.407407407407407E-2"/>
    <n v="1.5384615384615385"/>
    <x v="8"/>
    <x v="20"/>
    <x v="1811"/>
    <d v="2014-10-23T22:00:00"/>
  </r>
  <r>
    <n v="1812"/>
    <s v="Run Rwanda: A Photo Book showcasing contemporary Rwanda"/>
    <s v="Run Rwanda - 211 miles, 100 photos:  An intimate visual documentation  of the inspiring and innovative reality of modern day Rwanda"/>
    <n v="6500"/>
    <n v="865"/>
    <x v="2"/>
    <x v="1"/>
    <s v="GBP"/>
    <n v="1467531536"/>
    <n v="1464939536"/>
    <x v="0"/>
    <x v="23"/>
    <x v="1"/>
    <s v="photography/photobooks"/>
    <n v="13.307692307692307"/>
    <n v="37.608695652173914"/>
    <x v="8"/>
    <x v="20"/>
    <x v="1812"/>
    <d v="2016-07-03T01:38:56"/>
  </r>
  <r>
    <n v="1813"/>
    <s v="Libya : The Lost Days"/>
    <s v="This project aims to document, Libyan photographic history; through both print and artisan mediums ."/>
    <n v="8750"/>
    <n v="0"/>
    <x v="2"/>
    <x v="1"/>
    <s v="GBP"/>
    <n v="1407532812"/>
    <n v="1404940812"/>
    <x v="0"/>
    <x v="78"/>
    <x v="1"/>
    <s v="photography/photobooks"/>
    <n v="0"/>
    <n v="0"/>
    <x v="8"/>
    <x v="20"/>
    <x v="1813"/>
    <d v="2014-08-08T15:20:12"/>
  </r>
  <r>
    <n v="1814"/>
    <s v="My Favourite Colour Was Yellow"/>
    <s v="A self published photo book documenting the overwhelming presence of the colour pink, in young girls lives here in the UK."/>
    <n v="12000"/>
    <n v="5902"/>
    <x v="2"/>
    <x v="1"/>
    <s v="GBP"/>
    <n v="1425108736"/>
    <n v="1422516736"/>
    <x v="0"/>
    <x v="205"/>
    <x v="1"/>
    <s v="photography/photobooks"/>
    <n v="49.183333333333337"/>
    <n v="42.157142857142858"/>
    <x v="8"/>
    <x v="20"/>
    <x v="1814"/>
    <d v="2015-02-28T01:32:16"/>
  </r>
  <r>
    <n v="1815"/>
    <s v="Texas to Florida"/>
    <s v="Photographic roadtrip from Dallas/Ft Worth, Texas to Florida's beaches. A summer photography roadtrip project to include 5 states."/>
    <n v="3000"/>
    <n v="0"/>
    <x v="2"/>
    <x v="0"/>
    <s v="USD"/>
    <n v="1435787137"/>
    <n v="1434577537"/>
    <x v="0"/>
    <x v="78"/>
    <x v="1"/>
    <s v="photography/photobooks"/>
    <n v="0"/>
    <n v="0"/>
    <x v="8"/>
    <x v="20"/>
    <x v="1815"/>
    <d v="2015-07-01T15:45:37"/>
  </r>
  <r>
    <n v="1816"/>
    <s v="Moments of Passion"/>
    <s v="A unique Photographic Book Project about the Passionate Moments and Strong Emotions that lie within Karate"/>
    <n v="25000"/>
    <n v="509"/>
    <x v="2"/>
    <x v="16"/>
    <s v="CHF"/>
    <n v="1469473200"/>
    <n v="1467061303"/>
    <x v="0"/>
    <x v="79"/>
    <x v="1"/>
    <s v="photography/photobooks"/>
    <n v="2.036"/>
    <n v="84.833333333333329"/>
    <x v="8"/>
    <x v="20"/>
    <x v="1816"/>
    <d v="2016-07-25T13:00:00"/>
  </r>
  <r>
    <n v="1817"/>
    <s v="Through the Lens of Jerry Gustafson"/>
    <s v="Hundreds of breathtaking rodeo photographs collected in a beautiful coffee table book."/>
    <n v="18000"/>
    <n v="9419"/>
    <x v="2"/>
    <x v="0"/>
    <s v="USD"/>
    <n v="1485759540"/>
    <n v="1480607607"/>
    <x v="0"/>
    <x v="61"/>
    <x v="1"/>
    <s v="photography/photobooks"/>
    <n v="52.327777777777776"/>
    <n v="94.19"/>
    <x v="8"/>
    <x v="20"/>
    <x v="1817"/>
    <d v="2017-01-30T00:59:00"/>
  </r>
  <r>
    <n v="1818"/>
    <s v="Give Me Your Goofy-ist"/>
    <s v="We are all different, this is a way to honor and celebrate the authenticity in being different."/>
    <n v="15000"/>
    <n v="0"/>
    <x v="2"/>
    <x v="0"/>
    <s v="USD"/>
    <n v="1428035850"/>
    <n v="1425447450"/>
    <x v="0"/>
    <x v="78"/>
    <x v="1"/>
    <s v="photography/photobooks"/>
    <n v="0"/>
    <n v="0"/>
    <x v="8"/>
    <x v="20"/>
    <x v="1818"/>
    <d v="2015-04-02T22:37:30"/>
  </r>
  <r>
    <n v="1819"/>
    <s v="Claim Your Glacier: What's your legacy? Denali, AK"/>
    <s v="Reach the ends of the earth! Claim a piece of alaskan wilderness- your name in a glacier and receive photo book our Denali Expedition"/>
    <n v="1200"/>
    <n v="25"/>
    <x v="2"/>
    <x v="0"/>
    <s v="USD"/>
    <n v="1406743396"/>
    <n v="1404151396"/>
    <x v="0"/>
    <x v="80"/>
    <x v="1"/>
    <s v="photography/photobooks"/>
    <n v="2.083333333333333"/>
    <n v="6.25"/>
    <x v="8"/>
    <x v="20"/>
    <x v="1819"/>
    <d v="2014-07-30T12:03:16"/>
  </r>
  <r>
    <n v="1820"/>
    <s v="From Box to Book: 34Â° 16' 28&quot;N - &quot;119Â° 13' 44&quot;W"/>
    <s v="An Iconic look at one of California's oldest beach communities, photographed in Monochrome, on a c1947 medium format 6x6cm Box Camera."/>
    <n v="26000"/>
    <n v="1707"/>
    <x v="2"/>
    <x v="0"/>
    <s v="USD"/>
    <n v="1427850090"/>
    <n v="1425261690"/>
    <x v="0"/>
    <x v="22"/>
    <x v="1"/>
    <s v="photography/photobooks"/>
    <n v="6.565384615384616"/>
    <n v="213.375"/>
    <x v="8"/>
    <x v="20"/>
    <x v="1820"/>
    <d v="2015-03-31T19:01:30"/>
  </r>
  <r>
    <n v="1821"/>
    <s v="Glass Cloud on the road!"/>
    <s v="Glass Cloud tour dates are already beginning to pile up. They are turning to YOU to help get them from town to town."/>
    <n v="2500"/>
    <n v="3372.25"/>
    <x v="0"/>
    <x v="0"/>
    <s v="USD"/>
    <n v="1330760367"/>
    <n v="1326872367"/>
    <x v="0"/>
    <x v="7"/>
    <x v="0"/>
    <s v="music/rock"/>
    <n v="134.88999999999999"/>
    <n v="59.162280701754383"/>
    <x v="4"/>
    <x v="11"/>
    <x v="1821"/>
    <d v="2012-03-03T01:39:27"/>
  </r>
  <r>
    <n v="1822"/>
    <s v="Wood Butcher's new music video- I Don't Wanna Party"/>
    <s v="Wood Butcher needs your help to make this happen. Buy a CD, support local music!"/>
    <n v="300"/>
    <n v="300"/>
    <x v="0"/>
    <x v="5"/>
    <s v="CAD"/>
    <n v="1391194860"/>
    <n v="1388084862"/>
    <x v="0"/>
    <x v="202"/>
    <x v="0"/>
    <s v="music/rock"/>
    <n v="100"/>
    <n v="27.272727272727273"/>
    <x v="4"/>
    <x v="11"/>
    <x v="1822"/>
    <d v="2014-01-31T13:01:00"/>
  </r>
  <r>
    <n v="1823"/>
    <s v="Our Band Van Needs Serious Repairs!!!"/>
    <s v="Just as we are getting prepared to tour we find out our van has serious damage and can't run. We unfortunately don't have enough."/>
    <n v="700"/>
    <n v="811"/>
    <x v="0"/>
    <x v="0"/>
    <s v="USD"/>
    <n v="1351095976"/>
    <n v="1348503976"/>
    <x v="0"/>
    <x v="51"/>
    <x v="0"/>
    <s v="music/rock"/>
    <n v="115.85714285714286"/>
    <n v="24.575757575757574"/>
    <x v="4"/>
    <x v="11"/>
    <x v="1823"/>
    <d v="2012-10-24T10:26:16"/>
  </r>
  <r>
    <n v="1824"/>
    <s v="Tin Man's Broken Wisdom Fund"/>
    <s v="cd fund raiser"/>
    <n v="3000"/>
    <n v="3002"/>
    <x v="0"/>
    <x v="0"/>
    <s v="USD"/>
    <n v="1389146880"/>
    <n v="1387403967"/>
    <x v="0"/>
    <x v="244"/>
    <x v="0"/>
    <s v="music/rock"/>
    <n v="100.06666666666666"/>
    <n v="75.05"/>
    <x v="4"/>
    <x v="11"/>
    <x v="1824"/>
    <d v="2014-01-07T20:08:00"/>
  </r>
  <r>
    <n v="1825"/>
    <s v="Eurisko's &quot;Wild Animal&quot; Project"/>
    <s v="Eurisko is trying to release our full length entitled &quot;Wild Animal!&quot; Money raised will go towards studio time, mixing, and mastering."/>
    <n v="2000"/>
    <n v="2101"/>
    <x v="0"/>
    <x v="0"/>
    <s v="USD"/>
    <n v="1373572903"/>
    <n v="1371585703"/>
    <x v="0"/>
    <x v="133"/>
    <x v="0"/>
    <s v="music/rock"/>
    <n v="105.05"/>
    <n v="42.02"/>
    <x v="4"/>
    <x v="11"/>
    <x v="1825"/>
    <d v="2013-07-11T14:01:43"/>
  </r>
  <r>
    <n v="1826"/>
    <s v="BEAR GHOST! Professional Recording! Yay!"/>
    <s v="Hear your favorite Bear Ghost in eargasmic quality!"/>
    <n v="2000"/>
    <n v="2020"/>
    <x v="0"/>
    <x v="0"/>
    <s v="USD"/>
    <n v="1392675017"/>
    <n v="1390083017"/>
    <x v="0"/>
    <x v="44"/>
    <x v="0"/>
    <s v="music/rock"/>
    <n v="101"/>
    <n v="53.157894736842103"/>
    <x v="4"/>
    <x v="11"/>
    <x v="1826"/>
    <d v="2014-02-17T16:10:17"/>
  </r>
  <r>
    <n v="1827"/>
    <s v="&quot;Homeward Bound&quot; a journey in sound. "/>
    <s v="I have been a lot of places &amp; written a lot of songs. It's finally time to make my debut album &quot;Homeward Bound&quot; and I need your help!"/>
    <n v="8000"/>
    <n v="8053"/>
    <x v="0"/>
    <x v="0"/>
    <s v="USD"/>
    <n v="1299138561"/>
    <n v="1294818561"/>
    <x v="0"/>
    <x v="93"/>
    <x v="0"/>
    <s v="music/rock"/>
    <n v="100.66250000000001"/>
    <n v="83.885416666666671"/>
    <x v="4"/>
    <x v="11"/>
    <x v="1827"/>
    <d v="2011-03-03T01: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x v="53"/>
    <x v="0"/>
    <s v="music/rock"/>
    <n v="100.16000000000001"/>
    <n v="417.33333333333331"/>
    <x v="4"/>
    <x v="11"/>
    <x v="1828"/>
    <d v="2014-05-09T16:00:00"/>
  </r>
  <r>
    <n v="1829"/>
    <s v="Help JUICE (Boston) Record Their First Album"/>
    <s v="Everything is set to record are EP except for our finances. Please donate if you can! Any amount is appreciated. "/>
    <n v="1500"/>
    <n v="2500.25"/>
    <x v="0"/>
    <x v="0"/>
    <s v="USD"/>
    <n v="1295647200"/>
    <n v="1291428371"/>
    <x v="0"/>
    <x v="51"/>
    <x v="0"/>
    <s v="music/rock"/>
    <n v="166.68333333333334"/>
    <n v="75.765151515151516"/>
    <x v="4"/>
    <x v="11"/>
    <x v="1829"/>
    <d v="2011-01-21T16:00:00"/>
  </r>
  <r>
    <n v="1830"/>
    <s v="Help Vintage Blue Complete and Promote Our Record!"/>
    <s v="We have come a long way on our new record, but now we need your help.  Help us, and together we can make magic!"/>
    <n v="15000"/>
    <n v="15230"/>
    <x v="0"/>
    <x v="0"/>
    <s v="USD"/>
    <n v="1393259107"/>
    <n v="1390667107"/>
    <x v="0"/>
    <x v="334"/>
    <x v="0"/>
    <s v="music/rock"/>
    <n v="101.53333333333335"/>
    <n v="67.389380530973455"/>
    <x v="4"/>
    <x v="11"/>
    <x v="1830"/>
    <d v="2014-02-24T10:25:07"/>
  </r>
  <r>
    <n v="1831"/>
    <s v="Darling Waste Trailer Bail Out!"/>
    <s v="After a 2 year Odyssey, Darling Waste's trailer is still not home! We need $3,500 to get it through U.S. Customs!"/>
    <n v="1000"/>
    <n v="1030"/>
    <x v="0"/>
    <x v="0"/>
    <s v="USD"/>
    <n v="1336866863"/>
    <n v="1335570863"/>
    <x v="0"/>
    <x v="25"/>
    <x v="0"/>
    <s v="music/rock"/>
    <n v="103"/>
    <n v="73.571428571428569"/>
    <x v="4"/>
    <x v="11"/>
    <x v="1831"/>
    <d v="2012-05-12T17:54:23"/>
  </r>
  <r>
    <n v="1832"/>
    <s v="Black Swan Theories Debut CD"/>
    <s v="Hi! We're the music duo Black Swan Theories and our project is to manufacture our debut CD of 10 already-completed songs.  "/>
    <n v="350"/>
    <n v="500"/>
    <x v="0"/>
    <x v="0"/>
    <s v="USD"/>
    <n v="1299243427"/>
    <n v="1296651427"/>
    <x v="0"/>
    <x v="9"/>
    <x v="0"/>
    <s v="music/rock"/>
    <n v="142.85714285714286"/>
    <n v="25"/>
    <x v="4"/>
    <x v="11"/>
    <x v="1832"/>
    <d v="2011-03-04T06:57:07"/>
  </r>
  <r>
    <n v="1833"/>
    <s v="HAIRcyclopedia Vol. 2 - The Vault"/>
    <s v="I am writing the second volume in a series of hair band encyclopedias, however I lack the means to afford the costs of the photos."/>
    <n v="400"/>
    <n v="1050"/>
    <x v="0"/>
    <x v="0"/>
    <s v="USD"/>
    <n v="1362211140"/>
    <n v="1359421403"/>
    <x v="0"/>
    <x v="20"/>
    <x v="0"/>
    <s v="music/rock"/>
    <n v="262.5"/>
    <n v="42"/>
    <x v="4"/>
    <x v="11"/>
    <x v="1833"/>
    <d v="2013-03-02T01:59:00"/>
  </r>
  <r>
    <n v="1834"/>
    <s v="TDJ - All Part of the Plan EP/Tour"/>
    <s v="Help us fund our first tour and promote our new EP!"/>
    <n v="10000"/>
    <n v="11805"/>
    <x v="0"/>
    <x v="0"/>
    <s v="USD"/>
    <n v="1422140895"/>
    <n v="1418684895"/>
    <x v="0"/>
    <x v="240"/>
    <x v="0"/>
    <s v="music/rock"/>
    <n v="118.05000000000001"/>
    <n v="131.16666666666666"/>
    <x v="4"/>
    <x v="11"/>
    <x v="1834"/>
    <d v="2015-01-24T17:08:15"/>
  </r>
  <r>
    <n v="1835"/>
    <s v="DIRTY LITTLE REBEL EP"/>
    <s v="WE ARE A HARD ROCK/PUNK BAND SEEKING FUNDS TO RECORD A NEW EP. _x000a__x000a_https://www.reverbnation.com/dirtylittlerebel"/>
    <n v="500"/>
    <n v="520"/>
    <x v="0"/>
    <x v="1"/>
    <s v="GBP"/>
    <n v="1459439471"/>
    <n v="1456851071"/>
    <x v="0"/>
    <x v="202"/>
    <x v="0"/>
    <s v="music/rock"/>
    <n v="104"/>
    <n v="47.272727272727273"/>
    <x v="4"/>
    <x v="11"/>
    <x v="1835"/>
    <d v="2016-03-31T09:51:11"/>
  </r>
  <r>
    <n v="1836"/>
    <s v="KICKSTART OUR &lt;+3"/>
    <s v="Help fund our 2013 Sound &amp; Lighting Touring rig!"/>
    <n v="5000"/>
    <n v="10017"/>
    <x v="0"/>
    <x v="0"/>
    <s v="USD"/>
    <n v="1361129129"/>
    <n v="1359660329"/>
    <x v="0"/>
    <x v="165"/>
    <x v="0"/>
    <s v="music/rock"/>
    <n v="200.34"/>
    <n v="182.12727272727273"/>
    <x v="4"/>
    <x v="11"/>
    <x v="1836"/>
    <d v="2013-02-17T13: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x v="209"/>
    <x v="0"/>
    <s v="music/rock"/>
    <n v="306.83333333333331"/>
    <n v="61.366666666666667"/>
    <x v="4"/>
    <x v="11"/>
    <x v="1837"/>
    <d v="2012-03-17T18:08:55"/>
  </r>
  <r>
    <n v="1838"/>
    <s v="Closure - A Paul Haasch Music Video"/>
    <s v="Paul Haasch is producing his first music video! With awesome people involved and a great vision, it is sure to be an amazing piece."/>
    <n v="1000"/>
    <n v="1001.49"/>
    <x v="0"/>
    <x v="0"/>
    <s v="USD"/>
    <n v="1317438000"/>
    <n v="1314989557"/>
    <x v="0"/>
    <x v="33"/>
    <x v="0"/>
    <s v="music/rock"/>
    <n v="100.149"/>
    <n v="35.767499999999998"/>
    <x v="4"/>
    <x v="11"/>
    <x v="1838"/>
    <d v="2011-09-30T21:00:00"/>
  </r>
  <r>
    <n v="1839"/>
    <s v="Help The King of Mars Record Their First EP!"/>
    <s v="The King of Mars, a Chicago rock band, needs your help funding their first EP! Visit us at thekingofmars.com for more."/>
    <n v="1000"/>
    <n v="2053"/>
    <x v="0"/>
    <x v="0"/>
    <s v="USD"/>
    <n v="1475342382"/>
    <n v="1472750382"/>
    <x v="0"/>
    <x v="43"/>
    <x v="0"/>
    <s v="music/rock"/>
    <n v="205.29999999999998"/>
    <n v="45.62222222222222"/>
    <x v="4"/>
    <x v="11"/>
    <x v="1839"/>
    <d v="2016-10-01T11:19:42"/>
  </r>
  <r>
    <n v="1840"/>
    <s v="City of the Weak on Tour!"/>
    <s v="St. Paul five-piece band City of the Weak hits the road May 9th, heading for Ft. Lauderdale to attend the Driven Music Conference!"/>
    <n v="900"/>
    <n v="980"/>
    <x v="0"/>
    <x v="0"/>
    <s v="USD"/>
    <n v="1367902740"/>
    <n v="1366251510"/>
    <x v="0"/>
    <x v="62"/>
    <x v="0"/>
    <s v="music/rock"/>
    <n v="108.88888888888889"/>
    <n v="75.384615384615387"/>
    <x v="4"/>
    <x v="11"/>
    <x v="1840"/>
    <d v="2013-05-06T22:59:00"/>
  </r>
  <r>
    <n v="1841"/>
    <s v="Hydra Effect Debut EP"/>
    <s v="Hard Rock with a Positive Message. Help us fund, release and promote our debut EP!"/>
    <n v="2000"/>
    <n v="2035"/>
    <x v="0"/>
    <x v="0"/>
    <s v="USD"/>
    <n v="1400561940"/>
    <n v="1397679445"/>
    <x v="0"/>
    <x v="244"/>
    <x v="0"/>
    <s v="music/rock"/>
    <n v="101.75"/>
    <n v="50.875"/>
    <x v="4"/>
    <x v="11"/>
    <x v="1841"/>
    <d v="2014-05-19T22:59:00"/>
  </r>
  <r>
    <n v="1842"/>
    <s v="Stereo Dogs! 14-Year Old Teen Rock Band Plan CD Project!"/>
    <s v="Every time we sit down to rehearse, thoughts of recording a CD excite us! We are ready to do this!  It's time, so read on..."/>
    <n v="2000"/>
    <n v="2505"/>
    <x v="0"/>
    <x v="0"/>
    <s v="USD"/>
    <n v="1425275940"/>
    <n v="1422371381"/>
    <x v="0"/>
    <x v="64"/>
    <x v="0"/>
    <s v="music/rock"/>
    <n v="125.25"/>
    <n v="119.28571428571429"/>
    <x v="4"/>
    <x v="11"/>
    <x v="1842"/>
    <d v="2015-03-01T23: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x v="179"/>
    <x v="0"/>
    <s v="music/rock"/>
    <n v="124.0061"/>
    <n v="92.541865671641801"/>
    <x v="4"/>
    <x v="11"/>
    <x v="1843"/>
    <d v="2011-02-20T17:52:34"/>
  </r>
  <r>
    <n v="1844"/>
    <s v="Get The Neckties in the studio to record their first album!"/>
    <s v="We are working hard to get into the recording studio and finally release a full-length album...but we need your help getting there!"/>
    <n v="1500"/>
    <n v="1521"/>
    <x v="0"/>
    <x v="0"/>
    <s v="USD"/>
    <n v="1307761200"/>
    <n v="1304464914"/>
    <x v="0"/>
    <x v="9"/>
    <x v="0"/>
    <s v="music/rock"/>
    <n v="101.4"/>
    <n v="76.05"/>
    <x v="4"/>
    <x v="11"/>
    <x v="1844"/>
    <d v="2011-06-10T21: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x v="10"/>
    <x v="0"/>
    <s v="music/rock"/>
    <n v="100"/>
    <n v="52.631578947368418"/>
    <x v="4"/>
    <x v="11"/>
    <x v="1845"/>
    <d v="2016-06-16T22:55:00"/>
  </r>
  <r>
    <n v="1846"/>
    <s v="Michael Angelo Batio &quot;Intermezzo&quot; Album Project"/>
    <s v="This album of all original music has been in the making for several years and I am excited to make my fans a part of this experience."/>
    <n v="15000"/>
    <n v="20689"/>
    <x v="0"/>
    <x v="0"/>
    <s v="USD"/>
    <n v="1355585777"/>
    <n v="1352993777"/>
    <x v="0"/>
    <x v="335"/>
    <x v="0"/>
    <s v="music/rock"/>
    <n v="137.92666666666668"/>
    <n v="98.990430622009569"/>
    <x v="4"/>
    <x v="11"/>
    <x v="1846"/>
    <d v="2012-12-15T09:36:17"/>
  </r>
  <r>
    <n v="1847"/>
    <s v="Deathtrap America Spring 2015 Tour"/>
    <s v="Deathtrap America is touring the country this spring.  Your pledge will help us across the country with Faster Pussycat and QueensrÃ¿che"/>
    <n v="2500"/>
    <n v="3022"/>
    <x v="0"/>
    <x v="0"/>
    <s v="USD"/>
    <n v="1429594832"/>
    <n v="1427780432"/>
    <x v="0"/>
    <x v="44"/>
    <x v="0"/>
    <s v="music/rock"/>
    <n v="120.88000000000001"/>
    <n v="79.526315789473685"/>
    <x v="4"/>
    <x v="11"/>
    <x v="1847"/>
    <d v="2015-04-20T23:40:32"/>
  </r>
  <r>
    <n v="1848"/>
    <s v="Hopeless Jack First National Tour"/>
    <s v="Hopeless Jack &amp; the Handsome Devil's first American tour. Help us bring our dirty brand of &quot;Roots &amp; Roll&quot; across the country!"/>
    <n v="3000"/>
    <n v="3221"/>
    <x v="0"/>
    <x v="0"/>
    <s v="USD"/>
    <n v="1312095540"/>
    <n v="1306608888"/>
    <x v="0"/>
    <x v="54"/>
    <x v="0"/>
    <s v="music/rock"/>
    <n v="107.36666666666667"/>
    <n v="134.20833333333334"/>
    <x v="4"/>
    <x v="11"/>
    <x v="1848"/>
    <d v="2011-07-31T00:59:00"/>
  </r>
  <r>
    <n v="1849"/>
    <s v="Release the Skyline Album"/>
    <s v="Release the Skylines is a small, local Cleveland metal band looking to record an album."/>
    <n v="300"/>
    <n v="301"/>
    <x v="0"/>
    <x v="0"/>
    <s v="USD"/>
    <n v="1350505059"/>
    <n v="1347913059"/>
    <x v="0"/>
    <x v="22"/>
    <x v="0"/>
    <s v="music/rock"/>
    <n v="100.33333333333334"/>
    <n v="37.625"/>
    <x v="4"/>
    <x v="11"/>
    <x v="1849"/>
    <d v="2012-10-17T14:17:39"/>
  </r>
  <r>
    <n v="1850"/>
    <s v="WILKES EP"/>
    <s v="WILKES is the solo venture of HighFlightSociety singer / Disciple bassist, Jason Wilkes. This project is to fund the debut 6 song EP."/>
    <n v="9000"/>
    <n v="9137"/>
    <x v="0"/>
    <x v="0"/>
    <s v="USD"/>
    <n v="1405033300"/>
    <n v="1402441300"/>
    <x v="0"/>
    <x v="122"/>
    <x v="0"/>
    <s v="music/rock"/>
    <n v="101.52222222222223"/>
    <n v="51.044692737430168"/>
    <x v="4"/>
    <x v="11"/>
    <x v="1850"/>
    <d v="2014-07-10T17:01:40"/>
  </r>
  <r>
    <n v="1851"/>
    <s v="From Digital to Reality - CD Printing for Three Albums"/>
    <s v="I have recorded 3 solo blues/rock/surf albums of original music, but they're only digitally released - I want there to be real CD's!"/>
    <n v="1300"/>
    <n v="1301"/>
    <x v="0"/>
    <x v="0"/>
    <s v="USD"/>
    <n v="1406509200"/>
    <n v="1404769538"/>
    <x v="0"/>
    <x v="55"/>
    <x v="0"/>
    <s v="music/rock"/>
    <n v="100.07692307692308"/>
    <n v="50.03846153846154"/>
    <x v="4"/>
    <x v="11"/>
    <x v="1851"/>
    <d v="2014-07-27T19:00:00"/>
  </r>
  <r>
    <n v="1852"/>
    <s v="Radiolucent - Electric City."/>
    <s v="Athens, GA-based rock &amp; roll/soul band Radiolucent is kickstarting funds to mix, master, &amp; release their 2nd record, Electric City."/>
    <n v="15000"/>
    <n v="17545"/>
    <x v="0"/>
    <x v="0"/>
    <s v="USD"/>
    <n v="1429920000"/>
    <n v="1426703452"/>
    <x v="0"/>
    <x v="132"/>
    <x v="0"/>
    <s v="music/rock"/>
    <n v="116.96666666666667"/>
    <n v="133.93129770992365"/>
    <x v="4"/>
    <x v="11"/>
    <x v="1852"/>
    <d v="2015-04-24T18:00:00"/>
  </r>
  <r>
    <n v="1853"/>
    <s v="Beyond the Victory recording their debut EP"/>
    <s v="The money will go towards our debut EP being Recorded mixed by Andrew Baylis and mastered by Drew Fulk of Think Sound Studios."/>
    <n v="800"/>
    <n v="815"/>
    <x v="0"/>
    <x v="0"/>
    <s v="USD"/>
    <n v="1352860017"/>
    <n v="1348536417"/>
    <x v="0"/>
    <x v="25"/>
    <x v="0"/>
    <s v="music/rock"/>
    <n v="101.875"/>
    <n v="58.214285714285715"/>
    <x v="4"/>
    <x v="11"/>
    <x v="1853"/>
    <d v="2012-11-13T20:26:57"/>
  </r>
  <r>
    <n v="1854"/>
    <s v="Emily Bell is releasing her debut album"/>
    <s v="After much anticipation, I'm finally releasing my first album, &quot;In Technicolor&quot;! Let's join forces and get it done right!"/>
    <n v="15000"/>
    <n v="15318.55"/>
    <x v="0"/>
    <x v="0"/>
    <s v="USD"/>
    <n v="1369355437"/>
    <n v="1366763437"/>
    <x v="0"/>
    <x v="49"/>
    <x v="0"/>
    <s v="music/rock"/>
    <n v="102.12366666666665"/>
    <n v="88.037643678160919"/>
    <x v="4"/>
    <x v="11"/>
    <x v="1854"/>
    <d v="2013-05-23T18:30:37"/>
  </r>
  <r>
    <n v="1855"/>
    <s v="Motion Device Debut EP"/>
    <s v="11 year old Sara &amp; Motion Device want rock &amp; metal fans all over the world to unite and join the ROCK REVOLUTION!!!"/>
    <n v="8750"/>
    <n v="13480.16"/>
    <x v="0"/>
    <x v="5"/>
    <s v="CAD"/>
    <n v="1389012940"/>
    <n v="1385124940"/>
    <x v="0"/>
    <x v="277"/>
    <x v="0"/>
    <s v="music/rock"/>
    <n v="154.05897142857143"/>
    <n v="70.576753926701571"/>
    <x v="4"/>
    <x v="11"/>
    <x v="1855"/>
    <d v="2014-01-06T06:55:40"/>
  </r>
  <r>
    <n v="1856"/>
    <s v="Lazy Sunday"/>
    <s v="We are an independent band who needs your help for the production of our new album, so we can share our music with you lovely people :)"/>
    <n v="2000"/>
    <n v="2025"/>
    <x v="0"/>
    <x v="0"/>
    <s v="USD"/>
    <n v="1405715472"/>
    <n v="1403901072"/>
    <x v="0"/>
    <x v="44"/>
    <x v="0"/>
    <s v="music/rock"/>
    <n v="101.25"/>
    <n v="53.289473684210527"/>
    <x v="4"/>
    <x v="11"/>
    <x v="1856"/>
    <d v="2014-07-18T14:31:12"/>
  </r>
  <r>
    <n v="1857"/>
    <s v="Holy Water Moses - A Hail Dale Project"/>
    <s v="We need to get back to Nashville to record our second record, a full LP this time.  It ain't cheap and we need your help!"/>
    <n v="3000"/>
    <n v="3000"/>
    <x v="0"/>
    <x v="0"/>
    <s v="USD"/>
    <n v="1410546413"/>
    <n v="1407954413"/>
    <x v="0"/>
    <x v="19"/>
    <x v="0"/>
    <s v="music/rock"/>
    <n v="100"/>
    <n v="136.36363636363637"/>
    <x v="4"/>
    <x v="11"/>
    <x v="1857"/>
    <d v="2014-09-12T12:26:53"/>
  </r>
  <r>
    <n v="1858"/>
    <s v="Curriculum-Based Rock Music For Kids"/>
    <s v="I write songs to teach with at two Chicago schools.  The enthusiastic response from my students &amp; colleagues inspired me to do do this!"/>
    <n v="5555.55"/>
    <n v="6041.55"/>
    <x v="0"/>
    <x v="0"/>
    <s v="USD"/>
    <n v="1324014521"/>
    <n v="1318826921"/>
    <x v="0"/>
    <x v="184"/>
    <x v="0"/>
    <s v="music/rock"/>
    <n v="108.74800874800874"/>
    <n v="40.547315436241611"/>
    <x v="4"/>
    <x v="11"/>
    <x v="1858"/>
    <d v="2011-12-15T23:48:41"/>
  </r>
  <r>
    <n v="1859"/>
    <s v="Queen Kwong Tour to London and Paris"/>
    <s v="Queen Kwong is going ON TOUR to London and Paris!"/>
    <n v="3000"/>
    <n v="3955"/>
    <x v="0"/>
    <x v="0"/>
    <s v="USD"/>
    <n v="1316716129"/>
    <n v="1314124129"/>
    <x v="0"/>
    <x v="66"/>
    <x v="0"/>
    <s v="music/rock"/>
    <n v="131.83333333333334"/>
    <n v="70.625"/>
    <x v="4"/>
    <x v="11"/>
    <x v="1859"/>
    <d v="2011-09-22T12:28:49"/>
  </r>
  <r>
    <n v="1860"/>
    <s v="A Simple Complex's 2013 CD Release Party DVD"/>
    <s v="ASC had a one-of-a-kind CD release party in 2013, and we want to share it with the world - in DVD format!"/>
    <n v="750"/>
    <n v="1001"/>
    <x v="0"/>
    <x v="0"/>
    <s v="USD"/>
    <n v="1391706084"/>
    <n v="1389891684"/>
    <x v="0"/>
    <x v="10"/>
    <x v="0"/>
    <s v="music/rock"/>
    <n v="133.46666666666667"/>
    <n v="52.684210526315788"/>
    <x v="4"/>
    <x v="11"/>
    <x v="1860"/>
    <d v="2014-02-06T11:01:24"/>
  </r>
  <r>
    <n v="1861"/>
    <s v="Galaxix - Take on the Universe!"/>
    <s v="A game for Apple &amp; Android devices that sees you get your own spacecraft, take on the competition, mine asteroids &amp; fight to survive."/>
    <n v="250000"/>
    <n v="0"/>
    <x v="2"/>
    <x v="1"/>
    <s v="GBP"/>
    <n v="1422256341"/>
    <n v="1419664341"/>
    <x v="0"/>
    <x v="78"/>
    <x v="1"/>
    <s v="games/mobile games"/>
    <n v="0"/>
    <n v="0"/>
    <x v="6"/>
    <x v="18"/>
    <x v="1861"/>
    <d v="2015-01-26T01:12:21"/>
  </r>
  <r>
    <n v="1862"/>
    <s v="Purple Fishing - Trump Supporters/Critics Find Common Ground"/>
    <s v="Purple Fishing is an online game and social media platform for Trump Supporters and Critics to have fun finding common ground."/>
    <n v="18000"/>
    <n v="1455"/>
    <x v="2"/>
    <x v="0"/>
    <s v="USD"/>
    <n v="1488958200"/>
    <n v="1484912974"/>
    <x v="0"/>
    <x v="38"/>
    <x v="1"/>
    <s v="games/mobile games"/>
    <n v="8.0833333333333321"/>
    <n v="90.9375"/>
    <x v="6"/>
    <x v="18"/>
    <x v="1862"/>
    <d v="2017-03-08T01:30:00"/>
  </r>
  <r>
    <n v="1863"/>
    <s v="Project: 20M813"/>
    <s v="This is an Android game where you take control of the zombies and try to eat your way to world domination!"/>
    <n v="2500"/>
    <n v="10"/>
    <x v="2"/>
    <x v="0"/>
    <s v="USD"/>
    <n v="1402600085"/>
    <n v="1400008085"/>
    <x v="0"/>
    <x v="84"/>
    <x v="1"/>
    <s v="games/mobile games"/>
    <n v="0.4"/>
    <n v="5"/>
    <x v="6"/>
    <x v="18"/>
    <x v="1863"/>
    <d v="2014-06-12T13:08:05"/>
  </r>
  <r>
    <n v="1864"/>
    <s v="Fat Cheeks the Cannonball - iPhone and Android"/>
    <s v="Cannons, Power Gloves, and PUNCHING STUFF!  Help Fat Cheeks collect Acorns for upgrades and customize his gear in this Endless Runner"/>
    <n v="6500"/>
    <n v="2788"/>
    <x v="2"/>
    <x v="0"/>
    <s v="USD"/>
    <n v="1399223500"/>
    <n v="1396631500"/>
    <x v="0"/>
    <x v="53"/>
    <x v="1"/>
    <s v="games/mobile games"/>
    <n v="42.892307692307689"/>
    <n v="58.083333333333336"/>
    <x v="6"/>
    <x v="18"/>
    <x v="1864"/>
    <d v="2014-05-04T11:11:40"/>
  </r>
  <r>
    <n v="1865"/>
    <s v="THE RUNNING GAME"/>
    <s v="This game is an alternative to the boring morning jogs This game will make you excited to workout Following elite footballer movements!"/>
    <n v="110000"/>
    <n v="4"/>
    <x v="2"/>
    <x v="1"/>
    <s v="GBP"/>
    <n v="1478425747"/>
    <n v="1475398147"/>
    <x v="0"/>
    <x v="84"/>
    <x v="1"/>
    <s v="games/mobile games"/>
    <n v="3.6363636363636364E-3"/>
    <n v="2"/>
    <x v="6"/>
    <x v="18"/>
    <x v="1865"/>
    <d v="2016-11-06T03:49:07"/>
  </r>
  <r>
    <n v="1866"/>
    <s v="MathPlus Cards (FKA Random Math)"/>
    <s v="A mobile application that will allow math learners to practice math operations and improve critical thinking. Ideal for ages 7 to 12."/>
    <n v="25000"/>
    <n v="125"/>
    <x v="2"/>
    <x v="0"/>
    <s v="USD"/>
    <n v="1488340800"/>
    <n v="1483768497"/>
    <x v="0"/>
    <x v="84"/>
    <x v="1"/>
    <s v="games/mobile games"/>
    <n v="0.5"/>
    <n v="62.5"/>
    <x v="6"/>
    <x v="18"/>
    <x v="1866"/>
    <d v="2017-02-28T22:00:00"/>
  </r>
  <r>
    <n v="1867"/>
    <s v="Meme Wars - Dank Age"/>
    <s v="A mix of PokemonGo, Game of War- Fire Age, DragonSoul, &amp; Throwdown. Join a clan, collect meme, upgrade features, fight, &amp; compete."/>
    <n v="20000"/>
    <n v="10"/>
    <x v="2"/>
    <x v="0"/>
    <s v="USD"/>
    <n v="1478383912"/>
    <n v="1475791912"/>
    <x v="0"/>
    <x v="29"/>
    <x v="1"/>
    <s v="games/mobile games"/>
    <n v="0.05"/>
    <n v="10"/>
    <x v="6"/>
    <x v="18"/>
    <x v="1867"/>
    <d v="2016-11-05T16:11:52"/>
  </r>
  <r>
    <n v="1868"/>
    <s v="Help Build PaperChase Version 3 !"/>
    <s v="PaperChase is a popular endless flying game conceived by a 15 year old and loved by millions worldwide.  Help us build version 3!"/>
    <n v="25000"/>
    <n v="1217"/>
    <x v="2"/>
    <x v="0"/>
    <s v="USD"/>
    <n v="1450166340"/>
    <n v="1448044925"/>
    <x v="0"/>
    <x v="57"/>
    <x v="1"/>
    <s v="games/mobile games"/>
    <n v="4.8680000000000003"/>
    <n v="71.588235294117652"/>
    <x v="6"/>
    <x v="18"/>
    <x v="1868"/>
    <d v="2015-12-15T01:59:00"/>
  </r>
  <r>
    <n v="1869"/>
    <s v="Castle Crawler RPG"/>
    <s v="CCRPG will be a 2D Pixel Art Game based on similar elements to the SNES game &quot;Zelda: A Link to the Past&quot; with RPG elements added in."/>
    <n v="10000"/>
    <n v="0"/>
    <x v="2"/>
    <x v="0"/>
    <s v="USD"/>
    <n v="1483488249"/>
    <n v="1480896249"/>
    <x v="0"/>
    <x v="78"/>
    <x v="1"/>
    <s v="games/mobile games"/>
    <n v="0"/>
    <n v="0"/>
    <x v="6"/>
    <x v="18"/>
    <x v="1869"/>
    <d v="2017-01-03T18:04:09"/>
  </r>
  <r>
    <n v="1870"/>
    <s v="C.O.V.D.--A brand new board app game"/>
    <s v="Conflict of Van Helsing &amp; Dracula (C.O.V.D.) is a board game available as an App based on the story: Dracula. Can you survive?"/>
    <n v="3500"/>
    <n v="361"/>
    <x v="2"/>
    <x v="0"/>
    <s v="USD"/>
    <n v="1454213820"/>
    <n v="1451723535"/>
    <x v="0"/>
    <x v="202"/>
    <x v="1"/>
    <s v="games/mobile games"/>
    <n v="10.314285714285715"/>
    <n v="32.81818181818182"/>
    <x v="6"/>
    <x v="18"/>
    <x v="1870"/>
    <d v="2016-01-30T22:17:00"/>
  </r>
  <r>
    <n v="1871"/>
    <s v="The Adventures of Bible Bear"/>
    <s v="Journey with Bible Bear through each of the books of the Bible, exploring stories while learning verses, songs, and preschool concepts!"/>
    <n v="6500"/>
    <n v="4666"/>
    <x v="2"/>
    <x v="0"/>
    <s v="USD"/>
    <n v="1416512901"/>
    <n v="1413053301"/>
    <x v="0"/>
    <x v="195"/>
    <x v="1"/>
    <s v="games/mobile games"/>
    <n v="71.784615384615378"/>
    <n v="49.11578947368421"/>
    <x v="6"/>
    <x v="18"/>
    <x v="1871"/>
    <d v="2014-11-20T13:48:21"/>
  </r>
  <r>
    <n v="1872"/>
    <s v="ZombieTime!"/>
    <s v="A Top-View Action game where you play as Bob, the FIRST zombie to rise from the grave. Bring chaos to town, feast and don't die again."/>
    <n v="20000"/>
    <n v="212"/>
    <x v="2"/>
    <x v="0"/>
    <s v="USD"/>
    <n v="1435633602"/>
    <n v="1433041602"/>
    <x v="0"/>
    <x v="62"/>
    <x v="1"/>
    <s v="games/mobile games"/>
    <n v="1.06"/>
    <n v="16.307692307692307"/>
    <x v="6"/>
    <x v="18"/>
    <x v="1872"/>
    <d v="2015-06-29T21:06:42"/>
  </r>
  <r>
    <n v="1873"/>
    <s v="The Red Card Blue Card Game"/>
    <s v="It's time for The Red Card Blue Card Game to be available everywhere! Help save the sanity of ALL parent's! Help make it an App!!"/>
    <n v="8000"/>
    <n v="36"/>
    <x v="2"/>
    <x v="5"/>
    <s v="CAD"/>
    <n v="1436373900"/>
    <n v="1433861210"/>
    <x v="0"/>
    <x v="84"/>
    <x v="1"/>
    <s v="games/mobile games"/>
    <n v="0.44999999999999996"/>
    <n v="18"/>
    <x v="6"/>
    <x v="18"/>
    <x v="1873"/>
    <d v="2015-07-08T10:45:00"/>
  </r>
  <r>
    <n v="1874"/>
    <s v="PATH to Reading Brain Training"/>
    <s v="PATH to Reading (PATH) is a patented break-through technology  that dramatically and permanently improves attention, reading, memory"/>
    <n v="160000"/>
    <n v="26"/>
    <x v="2"/>
    <x v="0"/>
    <s v="USD"/>
    <n v="1467155733"/>
    <n v="1465427733"/>
    <x v="0"/>
    <x v="84"/>
    <x v="1"/>
    <s v="games/mobile games"/>
    <n v="1.6250000000000001E-2"/>
    <n v="13"/>
    <x v="6"/>
    <x v="18"/>
    <x v="1874"/>
    <d v="2016-06-28T17:15:33"/>
  </r>
  <r>
    <n v="1875"/>
    <s v="Claws &amp; Fins"/>
    <s v="Sea opposition of Crab's family and angry fishes. Who is going to win, and who is going to loose ?!"/>
    <n v="10000"/>
    <n v="51"/>
    <x v="2"/>
    <x v="0"/>
    <s v="USD"/>
    <n v="1470519308"/>
    <n v="1465335308"/>
    <x v="0"/>
    <x v="83"/>
    <x v="1"/>
    <s v="games/mobile games"/>
    <n v="0.51"/>
    <n v="17"/>
    <x v="6"/>
    <x v="18"/>
    <x v="1875"/>
    <d v="2016-08-06T15:35:08"/>
  </r>
  <r>
    <n v="1876"/>
    <s v="Migration Madness (Android)"/>
    <s v="An arcade styled side scroller. Help Bob the pilot steer his plane through hordes of migrating birds strapped with explosives."/>
    <n v="280"/>
    <n v="0"/>
    <x v="2"/>
    <x v="2"/>
    <s v="AUD"/>
    <n v="1402901405"/>
    <n v="1400309405"/>
    <x v="0"/>
    <x v="78"/>
    <x v="1"/>
    <s v="games/mobile games"/>
    <n v="0"/>
    <n v="0"/>
    <x v="6"/>
    <x v="18"/>
    <x v="1876"/>
    <d v="2014-06-16T00:50:05"/>
  </r>
  <r>
    <n v="1877"/>
    <s v="Chip Dip II: Son of Chip Dip! - A Terrible, Terrible Game"/>
    <s v="It's obvious you won't survive by your wits alone. Unfortunately that's all you've got, Chip. Run!"/>
    <n v="60"/>
    <n v="0"/>
    <x v="2"/>
    <x v="0"/>
    <s v="USD"/>
    <n v="1425170525"/>
    <n v="1422664925"/>
    <x v="0"/>
    <x v="78"/>
    <x v="1"/>
    <s v="games/mobile games"/>
    <n v="0"/>
    <n v="0"/>
    <x v="6"/>
    <x v="18"/>
    <x v="1877"/>
    <d v="2015-02-28T18:42:05"/>
  </r>
  <r>
    <n v="1878"/>
    <s v="Aussies versus Zombies"/>
    <s v="Action game now playable on Android/iOS platforms and PC browsers. Easy gameplay even for starters yet hard to be skilled. Multi-player"/>
    <n v="8000"/>
    <n v="0"/>
    <x v="2"/>
    <x v="2"/>
    <s v="AUD"/>
    <n v="1402618355"/>
    <n v="1400026355"/>
    <x v="0"/>
    <x v="78"/>
    <x v="1"/>
    <s v="games/mobile games"/>
    <n v="0"/>
    <n v="0"/>
    <x v="6"/>
    <x v="18"/>
    <x v="1878"/>
    <d v="2014-06-12T18:12:35"/>
  </r>
  <r>
    <n v="1879"/>
    <s v="Alex and More"/>
    <s v="Juego de plataformas con 20 personajes. Cada personaje tiene cuatro habilidades distintas al resto de personajes y sus propias voces."/>
    <n v="5000"/>
    <n v="6"/>
    <x v="2"/>
    <x v="3"/>
    <s v="EUR"/>
    <n v="1457966129"/>
    <n v="1455377729"/>
    <x v="0"/>
    <x v="84"/>
    <x v="1"/>
    <s v="games/mobile games"/>
    <n v="0.12"/>
    <n v="3"/>
    <x v="6"/>
    <x v="18"/>
    <x v="1879"/>
    <d v="2016-03-14T08:35:29"/>
  </r>
  <r>
    <n v="1880"/>
    <s v="Sim Betting Football"/>
    <s v="Sim Betting Football is the only football (soccer) betting simulation  game."/>
    <n v="5000"/>
    <n v="1004"/>
    <x v="2"/>
    <x v="1"/>
    <s v="GBP"/>
    <n v="1459341380"/>
    <n v="1456839380"/>
    <x v="0"/>
    <x v="54"/>
    <x v="1"/>
    <s v="games/mobile games"/>
    <n v="20.080000000000002"/>
    <n v="41.833333333333336"/>
    <x v="6"/>
    <x v="18"/>
    <x v="1880"/>
    <d v="2016-03-30T06:36:20"/>
  </r>
  <r>
    <n v="1881"/>
    <s v="Story Rock by The Jolly Llamas -- Our First Album!"/>
    <s v="We're now raising money to produce a music video. Those who donate get a vote in deciding which song!"/>
    <n v="2000"/>
    <n v="3453.69"/>
    <x v="0"/>
    <x v="0"/>
    <s v="USD"/>
    <n v="1425955189"/>
    <n v="1423366789"/>
    <x v="0"/>
    <x v="16"/>
    <x v="0"/>
    <s v="music/indie rock"/>
    <n v="172.68449999999999"/>
    <n v="49.338428571428572"/>
    <x v="4"/>
    <x v="14"/>
    <x v="1881"/>
    <d v="2015-03-09T20:39:49"/>
  </r>
  <r>
    <n v="1882"/>
    <s v="American Lit or...Trespassing for Beginners"/>
    <s v="New songs have been popping out of Mark Donato for years now and he's got a large, squirming litter of them in need of triage.  Help!"/>
    <n v="3350"/>
    <n v="3380"/>
    <x v="0"/>
    <x v="0"/>
    <s v="USD"/>
    <n v="1341964080"/>
    <n v="1339109212"/>
    <x v="0"/>
    <x v="75"/>
    <x v="0"/>
    <s v="music/indie rock"/>
    <n v="100.8955223880597"/>
    <n v="41.728395061728392"/>
    <x v="4"/>
    <x v="14"/>
    <x v="1882"/>
    <d v="2012-07-10T17:48:00"/>
  </r>
  <r>
    <n v="1883"/>
    <s v="Afraid Of Figs - Help Fund our New CD - &quot;SAFE&quot;"/>
    <s v="Afraid Of Figs is a high energy pop/rock band, with off-the-wall humor, catchy hooks, and wild interactive live shows."/>
    <n v="999"/>
    <n v="1047"/>
    <x v="0"/>
    <x v="0"/>
    <s v="USD"/>
    <n v="1333921508"/>
    <n v="1331333108"/>
    <x v="0"/>
    <x v="58"/>
    <x v="0"/>
    <s v="music/indie rock"/>
    <n v="104.8048048048048"/>
    <n v="32.71875"/>
    <x v="4"/>
    <x v="14"/>
    <x v="1883"/>
    <d v="2012-04-08T15:45:08"/>
  </r>
  <r>
    <n v="1884"/>
    <s v="Glad Hearts New Album: Twenty Two - On Vinyl!"/>
    <s v="Glad Hearts Latest Album, Twenty Two, Pressed In A Very Limited Edition On Beautiful Vinyl With Accompanying Digital Download"/>
    <n v="1000"/>
    <n v="1351"/>
    <x v="0"/>
    <x v="0"/>
    <s v="USD"/>
    <n v="1354017600"/>
    <n v="1350967535"/>
    <x v="0"/>
    <x v="55"/>
    <x v="0"/>
    <s v="music/indie rock"/>
    <n v="135.1"/>
    <n v="51.96153846153846"/>
    <x v="4"/>
    <x v="14"/>
    <x v="1884"/>
    <d v="2012-11-27T06:00:00"/>
  </r>
  <r>
    <n v="1885"/>
    <s v="KATA 'The Rising' - Double LP (Vinyl Release)"/>
    <s v="KATA's debut album 'The Rising' is ready for your ears, now all we need to do is press the vinyl. That's where you come in!"/>
    <n v="4575"/>
    <n v="5322"/>
    <x v="0"/>
    <x v="0"/>
    <s v="USD"/>
    <n v="1344636000"/>
    <n v="1341800110"/>
    <x v="0"/>
    <x v="217"/>
    <x v="0"/>
    <s v="music/indie rock"/>
    <n v="116.32786885245903"/>
    <n v="50.685714285714283"/>
    <x v="4"/>
    <x v="14"/>
    <x v="1885"/>
    <d v="2012-08-10T16:00:00"/>
  </r>
  <r>
    <n v="1886"/>
    <s v="INVISIBLE HOUSE: a history of the world - new CD/Album"/>
    <s v="Help the New York - based independent prog-rock band Invisible House create their new album called &quot;a history of the world&quot;"/>
    <n v="1200"/>
    <n v="1225"/>
    <x v="0"/>
    <x v="0"/>
    <s v="USD"/>
    <n v="1415832338"/>
    <n v="1413236738"/>
    <x v="0"/>
    <x v="60"/>
    <x v="0"/>
    <s v="music/indie rock"/>
    <n v="102.08333333333333"/>
    <n v="42.241379310344826"/>
    <x v="4"/>
    <x v="14"/>
    <x v="1886"/>
    <d v="2014-11-12T16:45:38"/>
  </r>
  <r>
    <n v="1887"/>
    <s v="Welcome To The Club - Music Video Project"/>
    <s v="Our dream of recording our second single in London and making it big in the UK is closer than ever! Do you want to be a part of it?"/>
    <n v="3000"/>
    <n v="3335"/>
    <x v="0"/>
    <x v="3"/>
    <s v="EUR"/>
    <n v="1449178200"/>
    <n v="1447614732"/>
    <x v="0"/>
    <x v="22"/>
    <x v="0"/>
    <s v="music/indie rock"/>
    <n v="111.16666666666666"/>
    <n v="416.875"/>
    <x v="4"/>
    <x v="14"/>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x v="30"/>
    <x v="0"/>
    <s v="music/indie rock"/>
    <n v="166.08"/>
    <n v="46.651685393258425"/>
    <x v="4"/>
    <x v="14"/>
    <x v="1888"/>
    <d v="2010-05-31T22:59:00"/>
  </r>
  <r>
    <n v="1889"/>
    <s v="LittleBear"/>
    <s v="Sweeping epic melodies. I want to incorporate all my influences into one album I have been writing for 90 days now and ready to record!"/>
    <n v="2000"/>
    <n v="2132"/>
    <x v="0"/>
    <x v="0"/>
    <s v="USD"/>
    <n v="1363024946"/>
    <n v="1359140546"/>
    <x v="0"/>
    <x v="34"/>
    <x v="0"/>
    <s v="music/indie rock"/>
    <n v="106.60000000000001"/>
    <n v="48.454545454545453"/>
    <x v="4"/>
    <x v="14"/>
    <x v="1889"/>
    <d v="2013-03-11T12:02:26"/>
  </r>
  <r>
    <n v="1890"/>
    <s v="The Spring Standards LIVE at the Arden Gild Hall!"/>
    <s v="We want to record a live album at this year's annual Boxing Day show at the Arden Gild Hall - we need your help to do it!"/>
    <n v="12000"/>
    <n v="17350.13"/>
    <x v="0"/>
    <x v="0"/>
    <s v="USD"/>
    <n v="1355597528"/>
    <n v="1353005528"/>
    <x v="0"/>
    <x v="336"/>
    <x v="0"/>
    <s v="music/indie rock"/>
    <n v="144.58441666666667"/>
    <n v="70.5289837398374"/>
    <x v="4"/>
    <x v="14"/>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x v="148"/>
    <x v="0"/>
    <s v="music/indie rock"/>
    <n v="105.55000000000001"/>
    <n v="87.958333333333329"/>
    <x v="4"/>
    <x v="14"/>
    <x v="1891"/>
    <d v="2010-07-22T00:00:00"/>
  </r>
  <r>
    <n v="1892"/>
    <s v="Nemes wants you to be able to hear their new songs!"/>
    <s v="Nemes has just recorded a new album and is raising $500 to get it mixed and mastered professionally."/>
    <n v="500"/>
    <n v="683"/>
    <x v="0"/>
    <x v="0"/>
    <s v="USD"/>
    <n v="1307459881"/>
    <n v="1304867881"/>
    <x v="0"/>
    <x v="55"/>
    <x v="0"/>
    <s v="music/indie rock"/>
    <n v="136.60000000000002"/>
    <n v="26.26923076923077"/>
    <x v="4"/>
    <x v="14"/>
    <x v="1892"/>
    <d v="2011-06-07T09:18:01"/>
  </r>
  <r>
    <n v="1893"/>
    <s v="Archeology 7&quot; Vinyl"/>
    <s v="Archeology is looking to gain support to release their 7&quot; vinyl single &quot;Hunger&quot; as well as the b-side, &quot;Kings canyon."/>
    <n v="2500"/>
    <n v="2600"/>
    <x v="0"/>
    <x v="0"/>
    <s v="USD"/>
    <n v="1302926340"/>
    <n v="1301524585"/>
    <x v="0"/>
    <x v="43"/>
    <x v="0"/>
    <s v="music/indie rock"/>
    <n v="104"/>
    <n v="57.777777777777779"/>
    <x v="4"/>
    <x v="14"/>
    <x v="1893"/>
    <d v="2011-04-15T21:59:00"/>
  </r>
  <r>
    <n v="1894"/>
    <s v="Help me release my first 3 song EP!!"/>
    <s v="Im trying to raise $1000 for a 3 song EP in a studio!"/>
    <n v="1000"/>
    <n v="1145"/>
    <x v="0"/>
    <x v="0"/>
    <s v="USD"/>
    <n v="1329082983"/>
    <n v="1326404583"/>
    <x v="0"/>
    <x v="9"/>
    <x v="0"/>
    <s v="music/indie rock"/>
    <n v="114.5"/>
    <n v="57.25"/>
    <x v="4"/>
    <x v="14"/>
    <x v="1894"/>
    <d v="2012-02-12T15: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x v="5"/>
    <x v="0"/>
    <s v="music/indie rock"/>
    <n v="101.71957671957672"/>
    <n v="196.34042553191489"/>
    <x v="4"/>
    <x v="14"/>
    <x v="1895"/>
    <d v="2015-10-20T11:55:22"/>
  </r>
  <r>
    <n v="1896"/>
    <s v="the bridge"/>
    <s v="My barely anticipated second album of self produced songs is ready to go.  Just need a little help to cover mastering, artwork etc."/>
    <n v="451"/>
    <n v="559"/>
    <x v="0"/>
    <x v="0"/>
    <s v="USD"/>
    <n v="1334250165"/>
    <n v="1331658165"/>
    <x v="0"/>
    <x v="62"/>
    <x v="0"/>
    <s v="music/indie rock"/>
    <n v="123.94678492239468"/>
    <n v="43"/>
    <x v="4"/>
    <x v="14"/>
    <x v="1896"/>
    <d v="2012-04-12T11:02:45"/>
  </r>
  <r>
    <n v="1897"/>
    <s v="Vanessa Lively's New Album 2014"/>
    <s v="My new album produced by Paul Curreri is one of the most unique musical projects I have done. Let's finish it before the baby comes!"/>
    <n v="6350"/>
    <n v="6506"/>
    <x v="0"/>
    <x v="0"/>
    <s v="USD"/>
    <n v="1393966800"/>
    <n v="1392040806"/>
    <x v="0"/>
    <x v="275"/>
    <x v="0"/>
    <s v="music/indie rock"/>
    <n v="102.45669291338582"/>
    <n v="35.551912568306008"/>
    <x v="4"/>
    <x v="14"/>
    <x v="1897"/>
    <d v="2014-03-04T15:00:00"/>
  </r>
  <r>
    <n v="1898"/>
    <s v="Degenerate Matters EP Funding Campaign"/>
    <s v="We are heading into the studio to create the most soulfully orchestrated Indie Pop masterpiece mankind has ever witnessed."/>
    <n v="1000"/>
    <n v="1445"/>
    <x v="0"/>
    <x v="0"/>
    <s v="USD"/>
    <n v="1454349600"/>
    <n v="1451277473"/>
    <x v="0"/>
    <x v="64"/>
    <x v="0"/>
    <s v="music/indie rock"/>
    <n v="144.5"/>
    <n v="68.80952380952381"/>
    <x v="4"/>
    <x v="14"/>
    <x v="1898"/>
    <d v="2016-02-01T12:00:00"/>
  </r>
  <r>
    <n v="1899"/>
    <s v="Ukulele Songs from the Zombie Apocalypse"/>
    <s v="Ukulele Songs from the Zombie Apocalypse, a concept album where boy meets girl, boy loses girl to Zombie King, boy gets girl back. Fun!"/>
    <n v="900"/>
    <n v="1200"/>
    <x v="0"/>
    <x v="0"/>
    <s v="USD"/>
    <n v="1427319366"/>
    <n v="1424730966"/>
    <x v="0"/>
    <x v="288"/>
    <x v="0"/>
    <s v="music/indie rock"/>
    <n v="133.33333333333331"/>
    <n v="28.571428571428573"/>
    <x v="4"/>
    <x v="14"/>
    <x v="1899"/>
    <d v="2015-03-25T15:36:06"/>
  </r>
  <r>
    <n v="1900"/>
    <s v="5 Bucks from 500 Friends"/>
    <s v="Angieâ€™s Curse, an Indie Goth/Dark Rock band &amp; local favorite from Ventura, are ready to record a professional CD of all original songs."/>
    <n v="2500"/>
    <n v="2734.11"/>
    <x v="0"/>
    <x v="0"/>
    <s v="USD"/>
    <n v="1349517540"/>
    <n v="1347137731"/>
    <x v="0"/>
    <x v="241"/>
    <x v="0"/>
    <s v="music/indie rock"/>
    <n v="109.3644"/>
    <n v="50.631666666666668"/>
    <x v="4"/>
    <x v="14"/>
    <x v="1900"/>
    <d v="2012-10-06T03:59:00"/>
  </r>
  <r>
    <n v="1901"/>
    <s v="KiddieRail - making the stairs easier and safer for kids"/>
    <s v="KiddieRail is a height adjustable hand rail of the right size for little children to help them manage the stairs more safely at home."/>
    <n v="99000"/>
    <n v="2670"/>
    <x v="2"/>
    <x v="1"/>
    <s v="GBP"/>
    <n v="1432299600"/>
    <n v="1429707729"/>
    <x v="0"/>
    <x v="20"/>
    <x v="1"/>
    <s v="technology/gadgets"/>
    <n v="2.6969696969696968"/>
    <n v="106.8"/>
    <x v="2"/>
    <x v="29"/>
    <x v="1901"/>
    <d v="2015-05-22T07:00:00"/>
  </r>
  <r>
    <n v="1902"/>
    <s v="Cardboard reality"/>
    <s v="Virtual reality is expensive, here is the solution. I've created a VR device out of cardboard. I present: World's cheapest VR Device."/>
    <n v="1000"/>
    <n v="12"/>
    <x v="2"/>
    <x v="9"/>
    <s v="EUR"/>
    <n v="1425495447"/>
    <n v="1422903447"/>
    <x v="0"/>
    <x v="83"/>
    <x v="1"/>
    <s v="technology/gadgets"/>
    <n v="1.2"/>
    <n v="4"/>
    <x v="2"/>
    <x v="29"/>
    <x v="1902"/>
    <d v="2015-03-04T12:57:27"/>
  </r>
  <r>
    <n v="1903"/>
    <s v="MiPointer"/>
    <s v="A cool smart laser pointer for presenting professionals. Unique by design, widest functional coverage for both IOS and Android."/>
    <n v="3000"/>
    <n v="1398"/>
    <x v="2"/>
    <x v="0"/>
    <s v="USD"/>
    <n v="1485541791"/>
    <n v="1480357791"/>
    <x v="0"/>
    <x v="14"/>
    <x v="1"/>
    <s v="technology/gadgets"/>
    <n v="46.6"/>
    <n v="34.097560975609753"/>
    <x v="2"/>
    <x v="29"/>
    <x v="1903"/>
    <d v="2017-01-27T12:29:51"/>
  </r>
  <r>
    <n v="1904"/>
    <s v="Small Animal Deterrent Latch (S.A.D.L.)"/>
    <s v="Animals knocking over your waste wheeler making a mess on trash day? The S.A.D.L. will help prevent that from happening!"/>
    <n v="50000"/>
    <n v="50"/>
    <x v="2"/>
    <x v="0"/>
    <s v="USD"/>
    <n v="1451752021"/>
    <n v="1447864021"/>
    <x v="0"/>
    <x v="84"/>
    <x v="1"/>
    <s v="technology/gadgets"/>
    <n v="0.1"/>
    <n v="25"/>
    <x v="2"/>
    <x v="29"/>
    <x v="1904"/>
    <d v="2016-01-02T10:27:01"/>
  </r>
  <r>
    <n v="1905"/>
    <s v="Dad, we will get your AxleCrutch idea to the next level!"/>
    <s v="Before Dick Armstrong passed away unexpectedly in 2003, he invented an AxleCrutch device to help his customers-his idea lives on today."/>
    <n v="25000"/>
    <n v="42"/>
    <x v="2"/>
    <x v="0"/>
    <s v="USD"/>
    <n v="1410127994"/>
    <n v="1407535994"/>
    <x v="0"/>
    <x v="80"/>
    <x v="1"/>
    <s v="technology/gadgets"/>
    <n v="0.16800000000000001"/>
    <n v="10.5"/>
    <x v="2"/>
    <x v="29"/>
    <x v="1905"/>
    <d v="2014-09-07T16:13:14"/>
  </r>
  <r>
    <n v="1906"/>
    <s v="Macbook all-in-one Portable storage docking station PLUSDOCK"/>
    <s v="Max 5Tb storage, Wired lan, Additional USB ports and Hi-res DAC, 10000mAh battery, Real portable docking station"/>
    <n v="50000"/>
    <n v="21380"/>
    <x v="2"/>
    <x v="0"/>
    <s v="USD"/>
    <n v="1466697983"/>
    <n v="1464105983"/>
    <x v="0"/>
    <x v="221"/>
    <x v="1"/>
    <s v="technology/gadgets"/>
    <n v="42.76"/>
    <n v="215.95959595959596"/>
    <x v="2"/>
    <x v="29"/>
    <x v="1906"/>
    <d v="2016-06-23T10:06:23"/>
  </r>
  <r>
    <n v="1907"/>
    <s v="Litter-Buddy"/>
    <s v="Litter-Buddy is great economical alternative to leading pet waste disposal systems with cartridge bag elements."/>
    <n v="30000"/>
    <n v="85"/>
    <x v="2"/>
    <x v="0"/>
    <s v="USD"/>
    <n v="1400853925"/>
    <n v="1399557925"/>
    <x v="0"/>
    <x v="80"/>
    <x v="1"/>
    <s v="technology/gadgets"/>
    <n v="0.28333333333333333"/>
    <n v="21.25"/>
    <x v="2"/>
    <x v="29"/>
    <x v="1907"/>
    <d v="2014-05-23T08: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x v="80"/>
    <x v="1"/>
    <s v="technology/gadgets"/>
    <n v="1.7319999999999998"/>
    <n v="108.25"/>
    <x v="2"/>
    <x v="29"/>
    <x v="1908"/>
    <d v="2016-12-29T16:01:40"/>
  </r>
  <r>
    <n v="1909"/>
    <s v="Little Occhio, Wireless micro-cam for iPhone/Android"/>
    <s v="Use Little Occhio to see and share the hidden secrets of nature. Capture, share awesome photos, works with iPhone/Android/tablets."/>
    <n v="35000"/>
    <n v="4939"/>
    <x v="2"/>
    <x v="0"/>
    <s v="USD"/>
    <n v="1414059479"/>
    <n v="1411467479"/>
    <x v="0"/>
    <x v="44"/>
    <x v="1"/>
    <s v="technology/gadgets"/>
    <n v="14.111428571428572"/>
    <n v="129.97368421052633"/>
    <x v="2"/>
    <x v="29"/>
    <x v="1909"/>
    <d v="2014-10-23T04:17:59"/>
  </r>
  <r>
    <n v="1910"/>
    <s v="Thinking Cleaner, Wifi for iRobotÂ® RoombaÂ® 700 &amp; 800 series"/>
    <s v="Thinking Cleaner is an add-on for your iRobotÂ® RoombaÂ® 700/800 that makes it smarter and aware of its owner."/>
    <n v="85000"/>
    <n v="33486"/>
    <x v="2"/>
    <x v="9"/>
    <s v="EUR"/>
    <n v="1446331500"/>
    <n v="1442531217"/>
    <x v="0"/>
    <x v="168"/>
    <x v="1"/>
    <s v="technology/gadgets"/>
    <n v="39.395294117647055"/>
    <n v="117.49473684210527"/>
    <x v="2"/>
    <x v="29"/>
    <x v="1910"/>
    <d v="2015-10-31T16:45:00"/>
  </r>
  <r>
    <n v="1911"/>
    <s v="Charge Furniture"/>
    <s v="Charge furniture, making it simple and comfortable to charge your USB devices without leaving the comfort of your couch or armchair"/>
    <n v="42500"/>
    <n v="10"/>
    <x v="2"/>
    <x v="4"/>
    <s v="NZD"/>
    <n v="1407545334"/>
    <n v="1404953334"/>
    <x v="0"/>
    <x v="29"/>
    <x v="1"/>
    <s v="technology/gadgets"/>
    <n v="2.3529411764705882E-2"/>
    <n v="10"/>
    <x v="2"/>
    <x v="29"/>
    <x v="1911"/>
    <d v="2014-08-08T18:48:54"/>
  </r>
  <r>
    <n v="1912"/>
    <s v="SOLO TESTER: Electrical Wiring Testing &amp; Troubleshooter"/>
    <s v="Finally! Electrical Wiring Testing Made Easy...  Designed by a Professional for Professionals, Homeowners and DIYs, Too!"/>
    <n v="5000"/>
    <n v="2965"/>
    <x v="2"/>
    <x v="0"/>
    <s v="USD"/>
    <n v="1433395560"/>
    <n v="1430803560"/>
    <x v="0"/>
    <x v="288"/>
    <x v="1"/>
    <s v="technology/gadgets"/>
    <n v="59.3"/>
    <n v="70.595238095238102"/>
    <x v="2"/>
    <x v="29"/>
    <x v="1912"/>
    <d v="2015-06-03T23:26:00"/>
  </r>
  <r>
    <n v="1913"/>
    <s v="Tibio - Spreading warmth in everyones home"/>
    <s v="Tibio is a revolutionary new product designed to solve an age old problem."/>
    <n v="48000"/>
    <n v="637"/>
    <x v="2"/>
    <x v="1"/>
    <s v="GBP"/>
    <n v="1412770578"/>
    <n v="1410178578"/>
    <x v="0"/>
    <x v="55"/>
    <x v="1"/>
    <s v="technology/gadgets"/>
    <n v="1.3270833333333334"/>
    <n v="24.5"/>
    <x v="2"/>
    <x v="29"/>
    <x v="1913"/>
    <d v="2014-10-08T06: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x v="84"/>
    <x v="1"/>
    <s v="technology/gadgets"/>
    <n v="9.0090090090090094"/>
    <n v="30"/>
    <x v="2"/>
    <x v="29"/>
    <x v="1914"/>
    <d v="2014-10-31T21:59:00"/>
  </r>
  <r>
    <n v="1915"/>
    <s v="The Cat-Bath Contraption"/>
    <s v="The picture above is of our current prototype for the cat bath - we hope to move beyond a simple bin and create a cat bath revolution!"/>
    <n v="500"/>
    <n v="8"/>
    <x v="2"/>
    <x v="0"/>
    <s v="USD"/>
    <n v="1409620222"/>
    <n v="1407892222"/>
    <x v="0"/>
    <x v="80"/>
    <x v="1"/>
    <s v="technology/gadgets"/>
    <n v="1.6"/>
    <n v="2"/>
    <x v="2"/>
    <x v="29"/>
    <x v="1915"/>
    <d v="2014-09-01T19:10:22"/>
  </r>
  <r>
    <n v="1916"/>
    <s v="The Paint Can Holder by U.S. Green Products"/>
    <s v="The Paint Can Holder Makes Painting Easier and Safer on Extension Ladders."/>
    <n v="20000"/>
    <n v="102"/>
    <x v="2"/>
    <x v="0"/>
    <s v="USD"/>
    <n v="1478542375"/>
    <n v="1476378775"/>
    <x v="0"/>
    <x v="79"/>
    <x v="1"/>
    <s v="technology/gadgets"/>
    <n v="0.51"/>
    <n v="17"/>
    <x v="2"/>
    <x v="29"/>
    <x v="1916"/>
    <d v="2016-11-07T12:12:55"/>
  </r>
  <r>
    <n v="1917"/>
    <s v="Chronovisor:The MOST innovative watch for night time reading"/>
    <s v="Let's build a legendary brand altogether"/>
    <n v="390000"/>
    <n v="205025"/>
    <x v="2"/>
    <x v="7"/>
    <s v="HKD"/>
    <n v="1486708133"/>
    <n v="1484116133"/>
    <x v="0"/>
    <x v="16"/>
    <x v="1"/>
    <s v="technology/gadgets"/>
    <n v="52.570512820512818"/>
    <n v="2928.9285714285716"/>
    <x v="2"/>
    <x v="29"/>
    <x v="1917"/>
    <d v="2017-02-10T00:28:53"/>
  </r>
  <r>
    <n v="1918"/>
    <s v="BugVibesâ„¢-Better Flowers, Plants, Trees with less Pesticides"/>
    <s v="Repel Japanese beetles and garden pests. Grow organic fruit and vegetables to help the environment, one plant at a time."/>
    <n v="25000"/>
    <n v="260"/>
    <x v="2"/>
    <x v="0"/>
    <s v="USD"/>
    <n v="1407869851"/>
    <n v="1404845851"/>
    <x v="0"/>
    <x v="82"/>
    <x v="1"/>
    <s v="technology/gadgets"/>
    <n v="1.04"/>
    <n v="28.888888888888889"/>
    <x v="2"/>
    <x v="29"/>
    <x v="1918"/>
    <d v="2014-08-12T12:57:31"/>
  </r>
  <r>
    <n v="1919"/>
    <s v="LED Electronic Dice: assembled or kit, Arduino compatible"/>
    <s v="Use preprogrammed firmware or program your own with AVR-ISP or Arduino ISP.  Device is based on the Atmel ATtiny13A microcontroller."/>
    <n v="500"/>
    <n v="237"/>
    <x v="2"/>
    <x v="0"/>
    <s v="USD"/>
    <n v="1432069249"/>
    <n v="1429477249"/>
    <x v="0"/>
    <x v="22"/>
    <x v="1"/>
    <s v="technology/gadgets"/>
    <n v="47.4"/>
    <n v="29.625"/>
    <x v="2"/>
    <x v="29"/>
    <x v="1919"/>
    <d v="2015-05-19T15:00:49"/>
  </r>
  <r>
    <n v="1920"/>
    <s v="Brightside - Side lighting for cyclists"/>
    <s v="A new concept in bike light safety, protecting cyclists from being hit in the side. Bright, amber sideways."/>
    <n v="10000"/>
    <n v="4303"/>
    <x v="2"/>
    <x v="1"/>
    <s v="GBP"/>
    <n v="1445468400"/>
    <n v="1443042061"/>
    <x v="0"/>
    <x v="217"/>
    <x v="1"/>
    <s v="technology/gadgets"/>
    <n v="43.03"/>
    <n v="40.980952380952381"/>
    <x v="2"/>
    <x v="29"/>
    <x v="1920"/>
    <d v="2015-10-21T17:00:00"/>
  </r>
  <r>
    <n v="1921"/>
    <s v="The Fine Spirits are making an album!"/>
    <s v="The Fine Spirits are making an album, but we need your help!"/>
    <n v="1500"/>
    <n v="2052"/>
    <x v="0"/>
    <x v="0"/>
    <s v="USD"/>
    <n v="1342243143"/>
    <n v="1339651143"/>
    <x v="0"/>
    <x v="44"/>
    <x v="0"/>
    <s v="music/indie rock"/>
    <n v="136.80000000000001"/>
    <n v="54"/>
    <x v="4"/>
    <x v="14"/>
    <x v="1921"/>
    <d v="2012-07-13T23:19:03"/>
  </r>
  <r>
    <n v="1922"/>
    <s v="Low Weather // Debut Album"/>
    <s v="Low Weather's debut album is halfway finished.  With your help and your help alone we can record the rest!"/>
    <n v="2000"/>
    <n v="2311"/>
    <x v="0"/>
    <x v="0"/>
    <s v="USD"/>
    <n v="1386828507"/>
    <n v="1384236507"/>
    <x v="0"/>
    <x v="31"/>
    <x v="0"/>
    <s v="music/indie rock"/>
    <n v="115.55"/>
    <n v="36.109375"/>
    <x v="4"/>
    <x v="14"/>
    <x v="1922"/>
    <d v="2013-12-12T00:08:27"/>
  </r>
  <r>
    <n v="1923"/>
    <s v="Help Lions&amp;Creators print their album!"/>
    <s v="We just finished recording our first album! All we need is a little extra help to be able to get it printed!"/>
    <n v="125"/>
    <n v="301"/>
    <x v="0"/>
    <x v="0"/>
    <s v="USD"/>
    <n v="1317099540"/>
    <n v="1313612532"/>
    <x v="0"/>
    <x v="62"/>
    <x v="0"/>
    <s v="music/indie rock"/>
    <n v="240.79999999999998"/>
    <n v="23.153846153846153"/>
    <x v="4"/>
    <x v="14"/>
    <x v="1923"/>
    <d v="2011-09-26T22:59:00"/>
  </r>
  <r>
    <n v="1924"/>
    <s v="The 'Songs from the Bookmark' Sessions"/>
    <s v="We are recording a cd of Songs- About life and love_x000a_from the perspective a conscious country girl_x000a_living in the city."/>
    <n v="3000"/>
    <n v="3432"/>
    <x v="0"/>
    <x v="0"/>
    <s v="USD"/>
    <n v="1389814380"/>
    <n v="1387390555"/>
    <x v="0"/>
    <x v="51"/>
    <x v="0"/>
    <s v="music/indie rock"/>
    <n v="114.39999999999999"/>
    <n v="104"/>
    <x v="4"/>
    <x v="14"/>
    <x v="1924"/>
    <d v="2014-01-15T13:33:00"/>
  </r>
  <r>
    <n v="1925"/>
    <s v="The Freakniks Debut Album: Infinite Love"/>
    <s v="The Freakniks are making their psychedelic freak-folk debut studio album and they need your help."/>
    <n v="1500"/>
    <n v="1655"/>
    <x v="0"/>
    <x v="0"/>
    <s v="USD"/>
    <n v="1381449600"/>
    <n v="1379540288"/>
    <x v="0"/>
    <x v="47"/>
    <x v="0"/>
    <s v="music/indie rock"/>
    <n v="110.33333333333333"/>
    <n v="31.826923076923077"/>
    <x v="4"/>
    <x v="14"/>
    <x v="1925"/>
    <d v="2013-10-10T18: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x v="329"/>
    <x v="0"/>
    <s v="music/indie rock"/>
    <n v="195.37933333333334"/>
    <n v="27.3896261682243"/>
    <x v="4"/>
    <x v="14"/>
    <x v="1926"/>
    <d v="2010-11-01T18:26:00"/>
  </r>
  <r>
    <n v="1927"/>
    <s v="GBS Detroit Presents Hampshire"/>
    <s v="Hampshire is headed to GBS Detroit."/>
    <n v="600"/>
    <n v="620"/>
    <x v="0"/>
    <x v="0"/>
    <s v="USD"/>
    <n v="1331182740"/>
    <n v="1329856839"/>
    <x v="0"/>
    <x v="202"/>
    <x v="0"/>
    <s v="music/indie rock"/>
    <n v="103.33333333333334"/>
    <n v="56.363636363636367"/>
    <x v="4"/>
    <x v="14"/>
    <x v="1927"/>
    <d v="2012-03-07T22:59:00"/>
  </r>
  <r>
    <n v="1928"/>
    <s v="Jollyheads Circus Debut Album &quot;The Kaleidoscope Dawn&quot;"/>
    <s v="Help us master and release our debut album &quot;The Kaleidoscope Dawn&quot;"/>
    <n v="2550"/>
    <n v="2630"/>
    <x v="0"/>
    <x v="0"/>
    <s v="USD"/>
    <n v="1367940794"/>
    <n v="1365348794"/>
    <x v="0"/>
    <x v="69"/>
    <x v="0"/>
    <s v="music/indie rock"/>
    <n v="103.1372549019608"/>
    <n v="77.352941176470594"/>
    <x v="4"/>
    <x v="14"/>
    <x v="1928"/>
    <d v="2013-05-07T09:33:14"/>
  </r>
  <r>
    <n v="1929"/>
    <s v="Surplus 1980 album funds for release on CD/LP."/>
    <s v="Trying to raise funds to release a full-length album on LP and CD by my post-punk studio project, Surplus 1980."/>
    <n v="3200"/>
    <n v="3210"/>
    <x v="0"/>
    <x v="0"/>
    <s v="USD"/>
    <n v="1309825866"/>
    <n v="1306197066"/>
    <x v="0"/>
    <x v="11"/>
    <x v="0"/>
    <s v="music/indie rock"/>
    <n v="100.3125"/>
    <n v="42.8"/>
    <x v="4"/>
    <x v="14"/>
    <x v="1929"/>
    <d v="2011-07-04T18:31:06"/>
  </r>
  <r>
    <n v="1930"/>
    <s v="Magnetic Flowers Presents: Old, Cold. Losing It."/>
    <s v="We're nearly done recording, but we're out of money! Help us release the record!!!"/>
    <n v="1000"/>
    <n v="1270"/>
    <x v="0"/>
    <x v="0"/>
    <s v="USD"/>
    <n v="1373203482"/>
    <n v="1368019482"/>
    <x v="0"/>
    <x v="55"/>
    <x v="0"/>
    <s v="music/indie rock"/>
    <n v="127"/>
    <n v="48.846153846153847"/>
    <x v="4"/>
    <x v="14"/>
    <x v="1930"/>
    <d v="2013-07-07T07:24:42"/>
  </r>
  <r>
    <n v="1931"/>
    <s v="New Lions After Dark EP!"/>
    <s v="We're an indie rock band from Clearwater, FL headed back into the studio to finish our latest EP."/>
    <n v="2000"/>
    <n v="2412.02"/>
    <x v="0"/>
    <x v="0"/>
    <s v="USD"/>
    <n v="1337657400"/>
    <n v="1336512309"/>
    <x v="0"/>
    <x v="133"/>
    <x v="0"/>
    <s v="music/indie rock"/>
    <n v="120.601"/>
    <n v="48.240400000000001"/>
    <x v="4"/>
    <x v="14"/>
    <x v="1931"/>
    <d v="2012-05-21T21: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x v="144"/>
    <x v="0"/>
    <s v="music/indie rock"/>
    <n v="106.99047619047619"/>
    <n v="70.212500000000006"/>
    <x v="4"/>
    <x v="14"/>
    <x v="1932"/>
    <d v="2012-01-24T13:26:13"/>
  </r>
  <r>
    <n v="1933"/>
    <s v="Magic Punches are making debut LP with producer John Askew"/>
    <s v="After years of preparation and planning, Magic Punches are going to record their debut LP at Type Foundry Studios with John Askew."/>
    <n v="6000"/>
    <n v="10346"/>
    <x v="0"/>
    <x v="0"/>
    <s v="USD"/>
    <n v="1411787307"/>
    <n v="1409195307"/>
    <x v="0"/>
    <x v="238"/>
    <x v="0"/>
    <s v="music/indie rock"/>
    <n v="172.43333333333334"/>
    <n v="94.054545454545448"/>
    <x v="4"/>
    <x v="14"/>
    <x v="1933"/>
    <d v="2014-09-26T21:08:27"/>
  </r>
  <r>
    <n v="1934"/>
    <s v="The City Never Sleeps Needs A Tour Vehicle!"/>
    <s v="We are a band in need of a vehicle. We just released our new CD and have played almost every venue in town, now it's time to expand."/>
    <n v="5000"/>
    <n v="6181"/>
    <x v="0"/>
    <x v="0"/>
    <s v="USD"/>
    <n v="1324789200"/>
    <n v="1321649321"/>
    <x v="0"/>
    <x v="99"/>
    <x v="0"/>
    <s v="music/indie rock"/>
    <n v="123.61999999999999"/>
    <n v="80.272727272727266"/>
    <x v="4"/>
    <x v="14"/>
    <x v="1934"/>
    <d v="2011-12-24T23:00:00"/>
  </r>
  <r>
    <n v="1935"/>
    <s v="the last echo AM/PM Project"/>
    <s v="AM/PM is a 20 song dual-disk album that we're trying to record with your help! AM is a pop album and PM is an ambient/intense album!"/>
    <n v="2500"/>
    <n v="2710"/>
    <x v="0"/>
    <x v="0"/>
    <s v="USD"/>
    <n v="1403326740"/>
    <n v="1400106171"/>
    <x v="0"/>
    <x v="133"/>
    <x v="0"/>
    <s v="music/indie rock"/>
    <n v="108.4"/>
    <n v="54.2"/>
    <x v="4"/>
    <x v="14"/>
    <x v="1935"/>
    <d v="2014-06-20T22:59:00"/>
  </r>
  <r>
    <n v="1936"/>
    <s v="Grandkids Record a Full-length Album!"/>
    <s v="Hey, we're Grandkids! We have enough songs to record an LP, and we need your help! We're going to make you proud, promise!"/>
    <n v="7500"/>
    <n v="8739.01"/>
    <x v="0"/>
    <x v="0"/>
    <s v="USD"/>
    <n v="1323151140"/>
    <n v="1320528070"/>
    <x v="0"/>
    <x v="108"/>
    <x v="0"/>
    <s v="music/indie rock"/>
    <n v="116.52013333333333"/>
    <n v="60.26903448275862"/>
    <x v="4"/>
    <x v="14"/>
    <x v="1936"/>
    <d v="2011-12-05T23:59:00"/>
  </r>
  <r>
    <n v="1937"/>
    <s v="GBS Detroit Presents My Pal Val"/>
    <s v="My Pal Val is headed to Groovebox Studios in Detroit, Michigan on June 15th to record and film a live GBS Detroit EP."/>
    <n v="600"/>
    <n v="1123.47"/>
    <x v="0"/>
    <x v="0"/>
    <s v="USD"/>
    <n v="1339732740"/>
    <n v="1338346281"/>
    <x v="0"/>
    <x v="60"/>
    <x v="0"/>
    <s v="music/indie rock"/>
    <n v="187.245"/>
    <n v="38.740344827586206"/>
    <x v="4"/>
    <x v="14"/>
    <x v="1937"/>
    <d v="2012-06-14T21:59:00"/>
  </r>
  <r>
    <n v="1938"/>
    <s v="Jon Shirley: Live Worship Album + Short Film"/>
    <s v="A live worship album + short film: Telling the story of a worshipping community adapting and thriving in a post-Christian context."/>
    <n v="15000"/>
    <n v="17390"/>
    <x v="0"/>
    <x v="0"/>
    <s v="USD"/>
    <n v="1372741200"/>
    <n v="1370067231"/>
    <x v="0"/>
    <x v="229"/>
    <x v="0"/>
    <s v="music/indie rock"/>
    <n v="115.93333333333334"/>
    <n v="152.54385964912279"/>
    <x v="4"/>
    <x v="14"/>
    <x v="1938"/>
    <d v="2013-07-01T23:00:00"/>
  </r>
  <r>
    <n v="1939"/>
    <s v="Help I Am Clay Release Their First CD For FREE"/>
    <s v="Partner with the ministry of I Am Clay by helping them fund their new album! This enables them to release it for FREE as a gift to all!"/>
    <n v="10000"/>
    <n v="11070"/>
    <x v="0"/>
    <x v="0"/>
    <s v="USD"/>
    <n v="1362955108"/>
    <n v="1360366708"/>
    <x v="0"/>
    <x v="93"/>
    <x v="0"/>
    <s v="music/indie rock"/>
    <n v="110.7"/>
    <n v="115.3125"/>
    <x v="4"/>
    <x v="14"/>
    <x v="1939"/>
    <d v="2013-03-10T16:38:28"/>
  </r>
  <r>
    <n v="1940"/>
    <s v="History Grows: New K. Record"/>
    <s v="K. is about *this* close to finishing up our third record, History Grows.  Now we just need to master it and release it!"/>
    <n v="650"/>
    <n v="1111"/>
    <x v="0"/>
    <x v="0"/>
    <s v="USD"/>
    <n v="1308110340"/>
    <n v="1304770233"/>
    <x v="0"/>
    <x v="162"/>
    <x v="0"/>
    <s v="music/indie rock"/>
    <n v="170.92307692307693"/>
    <n v="35.838709677419352"/>
    <x v="4"/>
    <x v="14"/>
    <x v="1940"/>
    <d v="2011-06-14T21:59:00"/>
  </r>
  <r>
    <n v="1941"/>
    <s v="Gramofon: Modern Cloud Jukebox"/>
    <s v="Gramofon streams cloud music to your sound system. A modern jukebox: smartphones are the remotes + WiFi brings everyone together."/>
    <n v="250000"/>
    <n v="315295.89"/>
    <x v="0"/>
    <x v="0"/>
    <s v="USD"/>
    <n v="1400137131"/>
    <n v="1397545131"/>
    <x v="1"/>
    <x v="337"/>
    <x v="0"/>
    <s v="technology/hardware"/>
    <n v="126.11835600000001"/>
    <n v="64.570118779438872"/>
    <x v="2"/>
    <x v="30"/>
    <x v="1941"/>
    <d v="2014-05-15T00:58:51"/>
  </r>
  <r>
    <n v="1942"/>
    <s v="building the world's longest marble run relaunch"/>
    <s v="Getting a revolutionary new toy design into open source production, and using the design to create the worlds longest marble run."/>
    <n v="6000"/>
    <n v="8306.42"/>
    <x v="0"/>
    <x v="0"/>
    <s v="USD"/>
    <n v="1309809140"/>
    <n v="1302033140"/>
    <x v="1"/>
    <x v="195"/>
    <x v="0"/>
    <s v="technology/hardware"/>
    <n v="138.44033333333334"/>
    <n v="87.436000000000007"/>
    <x v="2"/>
    <x v="30"/>
    <x v="1942"/>
    <d v="2011-07-04T13:52:20"/>
  </r>
  <r>
    <n v="1943"/>
    <s v="RuuviTag - Open-Source Bluetooth Sensor Beacon"/>
    <s v="Next-gen 100% open-source sensor beacon platform designed especially for makers, developers and IoT companies."/>
    <n v="10000"/>
    <n v="170525"/>
    <x v="0"/>
    <x v="0"/>
    <s v="USD"/>
    <n v="1470896916"/>
    <n v="1467008916"/>
    <x v="1"/>
    <x v="338"/>
    <x v="0"/>
    <s v="technology/hardware"/>
    <n v="1705.2499999999998"/>
    <n v="68.815577078288939"/>
    <x v="2"/>
    <x v="30"/>
    <x v="1943"/>
    <d v="2016-08-11T00: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x v="339"/>
    <x v="0"/>
    <s v="technology/hardware"/>
    <n v="788.05550000000005"/>
    <n v="176.200223588597"/>
    <x v="2"/>
    <x v="30"/>
    <x v="1944"/>
    <d v="2014-05-01T08:01:30"/>
  </r>
  <r>
    <n v="1945"/>
    <s v="Oval - The First Digital HandPan"/>
    <s v="A new electronic musical instrument which allows you to play, learn and perform music using any sound you can imagine."/>
    <n v="100000"/>
    <n v="348018"/>
    <x v="0"/>
    <x v="3"/>
    <s v="EUR"/>
    <n v="1436680958"/>
    <n v="1433224958"/>
    <x v="1"/>
    <x v="340"/>
    <x v="0"/>
    <s v="technology/hardware"/>
    <n v="348.01799999999997"/>
    <n v="511.79117647058825"/>
    <x v="2"/>
    <x v="30"/>
    <x v="1945"/>
    <d v="2015-07-12T00:02:38"/>
  </r>
  <r>
    <n v="1946"/>
    <s v="eMersion Gesture Control System for Music Performance &amp; More"/>
    <s v="A smart technology that allows your instrument to transform movement, orientation and momentum into audio &amp; visual effects."/>
    <n v="7500"/>
    <n v="11231"/>
    <x v="0"/>
    <x v="0"/>
    <s v="USD"/>
    <n v="1397961361"/>
    <n v="1392780961"/>
    <x v="1"/>
    <x v="16"/>
    <x v="0"/>
    <s v="technology/hardware"/>
    <n v="149.74666666666667"/>
    <n v="160.44285714285715"/>
    <x v="2"/>
    <x v="30"/>
    <x v="1946"/>
    <d v="2014-04-19T20:36:01"/>
  </r>
  <r>
    <n v="1947"/>
    <s v="Fusion in a Bubblegum Machine"/>
    <s v="You may be thinking: &quot;a fusion reactor? Thatâ€™s not very exciting, I see fusion every day.&quot; But. How often do you see fusion inside of a Bubblegum..."/>
    <n v="800"/>
    <n v="805.07"/>
    <x v="0"/>
    <x v="0"/>
    <s v="USD"/>
    <n v="1258955940"/>
    <n v="1255730520"/>
    <x v="1"/>
    <x v="23"/>
    <x v="0"/>
    <s v="technology/hardware"/>
    <n v="100.63375000000001"/>
    <n v="35.003043478260871"/>
    <x v="2"/>
    <x v="30"/>
    <x v="1947"/>
    <d v="2009-11-22T23:59:00"/>
  </r>
  <r>
    <n v="1948"/>
    <s v="UDOO X86: The Most Powerful Maker Board Ever"/>
    <s v="10 times more powerful than Raspberry Pi 3, x86 64-bit architecture"/>
    <n v="100000"/>
    <n v="800211"/>
    <x v="0"/>
    <x v="0"/>
    <s v="USD"/>
    <n v="1465232520"/>
    <n v="1460557809"/>
    <x v="1"/>
    <x v="341"/>
    <x v="0"/>
    <s v="technology/hardware"/>
    <n v="800.21100000000001"/>
    <n v="188.50671378091872"/>
    <x v="2"/>
    <x v="30"/>
    <x v="1948"/>
    <d v="2016-06-06T11:02:00"/>
  </r>
  <r>
    <n v="1949"/>
    <s v="Shake Your Power"/>
    <s v="#ShakeYourPower brings clean energy to places in the world without electricity through the power of music."/>
    <n v="50000"/>
    <n v="53001.3"/>
    <x v="0"/>
    <x v="1"/>
    <s v="GBP"/>
    <n v="1404986951"/>
    <n v="1402394951"/>
    <x v="1"/>
    <x v="342"/>
    <x v="0"/>
    <s v="technology/hardware"/>
    <n v="106.00260000000002"/>
    <n v="56.204984093319197"/>
    <x v="2"/>
    <x v="30"/>
    <x v="1949"/>
    <d v="2014-07-10T04:09:11"/>
  </r>
  <r>
    <n v="1950"/>
    <s v="Trebuchette - the snap-together, desktop trebuchet"/>
    <s v="We're building snap-together model trebuchets that are perfect for office warfare or annoying your roommate!"/>
    <n v="48000"/>
    <n v="96248.960000000006"/>
    <x v="0"/>
    <x v="0"/>
    <s v="USD"/>
    <n v="1303446073"/>
    <n v="1300767673"/>
    <x v="1"/>
    <x v="343"/>
    <x v="0"/>
    <s v="technology/hardware"/>
    <n v="200.51866666666669"/>
    <n v="51.3054157782516"/>
    <x v="2"/>
    <x v="30"/>
    <x v="1950"/>
    <d v="2011-04-21T22:21:13"/>
  </r>
  <r>
    <n v="1951"/>
    <s v="Connect. Code. Create. With SBrick Plus"/>
    <s v="Take learning and playing with LEGOÂ® to the next level with sensors! Build creations with SBrick Plus and make them interactive!"/>
    <n v="50000"/>
    <n v="106222"/>
    <x v="0"/>
    <x v="0"/>
    <s v="USD"/>
    <n v="1478516737"/>
    <n v="1475921137"/>
    <x v="1"/>
    <x v="344"/>
    <x v="0"/>
    <s v="technology/hardware"/>
    <n v="212.44399999999999"/>
    <n v="127.36450839328538"/>
    <x v="2"/>
    <x v="30"/>
    <x v="1951"/>
    <d v="2016-11-07T05:05:37"/>
  </r>
  <r>
    <n v="1952"/>
    <s v="Nix Color Sensor"/>
    <s v="Nix is a breakthrough smartphone accessory. Just scan an object and instantly view the color on your iPhone, Android, PC, or Mac."/>
    <n v="35000"/>
    <n v="69465.33"/>
    <x v="0"/>
    <x v="5"/>
    <s v="CAD"/>
    <n v="1381934015"/>
    <n v="1378737215"/>
    <x v="1"/>
    <x v="345"/>
    <x v="0"/>
    <s v="technology/hardware"/>
    <n v="198.47237142857145"/>
    <n v="101.85532258064516"/>
    <x v="2"/>
    <x v="30"/>
    <x v="1952"/>
    <d v="2013-10-16T08:33:35"/>
  </r>
  <r>
    <n v="1953"/>
    <s v="NTH Music Synthesizer"/>
    <s v="The NTH is an open source music synthesizer featuring instant fun, awesome sound, and a hackable design."/>
    <n v="15000"/>
    <n v="33892"/>
    <x v="0"/>
    <x v="0"/>
    <s v="USD"/>
    <n v="1330657200"/>
    <n v="1328158065"/>
    <x v="1"/>
    <x v="206"/>
    <x v="0"/>
    <s v="technology/hardware"/>
    <n v="225.94666666666666"/>
    <n v="230.55782312925169"/>
    <x v="2"/>
    <x v="30"/>
    <x v="1953"/>
    <d v="2012-03-01T21:00:00"/>
  </r>
  <r>
    <n v="1954"/>
    <s v="Orison â€“ Rethink the Power of Energy"/>
    <s v="The First Home Battery System You Simply Plug in to Install"/>
    <n v="50000"/>
    <n v="349474"/>
    <x v="0"/>
    <x v="0"/>
    <s v="USD"/>
    <n v="1457758800"/>
    <n v="1453730176"/>
    <x v="1"/>
    <x v="119"/>
    <x v="0"/>
    <s v="technology/hardware"/>
    <n v="698.94800000000009"/>
    <n v="842.10602409638557"/>
    <x v="2"/>
    <x v="30"/>
    <x v="1954"/>
    <d v="2016-03-11T23: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x v="126"/>
    <x v="0"/>
    <s v="technology/hardware"/>
    <n v="398.59528571428569"/>
    <n v="577.27593103448271"/>
    <x v="2"/>
    <x v="30"/>
    <x v="1955"/>
    <d v="2012-05-23T13:00:00"/>
  </r>
  <r>
    <n v="1956"/>
    <s v="Sparx Skate Sharpener - Pro Skate Sharpening. At Home."/>
    <s v="Designed to be used at home, the Sparx Skate Sharpener gives hockey players an automated way to sharpen at the professional level"/>
    <n v="60000"/>
    <n v="176420"/>
    <x v="0"/>
    <x v="0"/>
    <s v="USD"/>
    <n v="1429391405"/>
    <n v="1425507005"/>
    <x v="1"/>
    <x v="346"/>
    <x v="0"/>
    <s v="technology/hardware"/>
    <n v="294.0333333333333"/>
    <n v="483.34246575342468"/>
    <x v="2"/>
    <x v="30"/>
    <x v="1956"/>
    <d v="2015-04-18T15:10:05"/>
  </r>
  <r>
    <n v="1957"/>
    <s v="freeSoC and freeSoC Mini"/>
    <s v="An open hardware platform for the best microcontroller in the world."/>
    <n v="30000"/>
    <n v="50251.41"/>
    <x v="0"/>
    <x v="0"/>
    <s v="USD"/>
    <n v="1351304513"/>
    <n v="1348712513"/>
    <x v="1"/>
    <x v="347"/>
    <x v="0"/>
    <s v="technology/hardware"/>
    <n v="167.50470000000001"/>
    <n v="76.138500000000008"/>
    <x v="2"/>
    <x v="30"/>
    <x v="1957"/>
    <d v="2012-10-26T20:21:53"/>
  </r>
  <r>
    <n v="1958"/>
    <s v="Mojo: Digital Design for the Hobbyist"/>
    <s v="The Mojo is an FPGA development board that is designed to be user friendly and a great introduction into digital design for anyone."/>
    <n v="7000"/>
    <n v="100490.02"/>
    <x v="0"/>
    <x v="0"/>
    <s v="USD"/>
    <n v="1364078561"/>
    <n v="1361490161"/>
    <x v="1"/>
    <x v="348"/>
    <x v="0"/>
    <s v="technology/hardware"/>
    <n v="1435.5717142857143"/>
    <n v="74.107684365781708"/>
    <x v="2"/>
    <x v="30"/>
    <x v="1958"/>
    <d v="2013-03-23T16:42:41"/>
  </r>
  <r>
    <n v="1959"/>
    <s v="Heat Seek NYC"/>
    <s v="A thermometer that connects to the internet to help New York City turn the heat on for thousands of tenants with no heat in the winter."/>
    <n v="10000"/>
    <n v="15673.44"/>
    <x v="0"/>
    <x v="0"/>
    <s v="USD"/>
    <n v="1412121600"/>
    <n v="1408565860"/>
    <x v="1"/>
    <x v="349"/>
    <x v="0"/>
    <s v="technology/hardware"/>
    <n v="156.73439999999999"/>
    <n v="36.965660377358489"/>
    <x v="2"/>
    <x v="30"/>
    <x v="1959"/>
    <d v="2014-09-30T18:00:00"/>
  </r>
  <r>
    <n v="1960"/>
    <s v="TREKKAYAK"/>
    <s v="Trekkayak is an ultralight, durable and inflatable boat to be carried in your backpack to cross a lake or paddle down a river."/>
    <n v="70000"/>
    <n v="82532"/>
    <x v="0"/>
    <x v="11"/>
    <s v="SEK"/>
    <n v="1419151341"/>
    <n v="1416559341"/>
    <x v="1"/>
    <x v="51"/>
    <x v="0"/>
    <s v="technology/hardware"/>
    <n v="117.90285714285716"/>
    <n v="2500.969696969697"/>
    <x v="2"/>
    <x v="30"/>
    <x v="1960"/>
    <d v="2014-12-21T02:42:21"/>
  </r>
  <r>
    <n v="1961"/>
    <s v="Public Lab DIY Spectrometry Kit"/>
    <s v="This DIY kit helps analyze materials and contaminants. We need your help to build a library of open-source spectral data."/>
    <n v="10000"/>
    <n v="110538.12"/>
    <x v="0"/>
    <x v="0"/>
    <s v="USD"/>
    <n v="1349495940"/>
    <n v="1346042417"/>
    <x v="1"/>
    <x v="350"/>
    <x v="0"/>
    <s v="technology/hardware"/>
    <n v="1105.3811999999998"/>
    <n v="67.690214329454989"/>
    <x v="2"/>
    <x v="30"/>
    <x v="1961"/>
    <d v="2012-10-05T21:59:00"/>
  </r>
  <r>
    <n v="1962"/>
    <s v="AttoDuino - Turbocharged, Wireless, Arduino Compatible"/>
    <s v="It's like an Arduino on steroids â€“ built-in bluetooth, battery management, and floating-point coprocessor, in a small, simple package."/>
    <n v="10000"/>
    <n v="19292.5"/>
    <x v="0"/>
    <x v="0"/>
    <s v="USD"/>
    <n v="1400006636"/>
    <n v="1397414636"/>
    <x v="1"/>
    <x v="351"/>
    <x v="0"/>
    <s v="technology/hardware"/>
    <n v="192.92499999999998"/>
    <n v="63.04738562091503"/>
    <x v="2"/>
    <x v="30"/>
    <x v="1962"/>
    <d v="2014-05-13T12:43:56"/>
  </r>
  <r>
    <n v="1963"/>
    <s v="AirEnergy 3D - A 3D printed, opensource, mobile wind turbine"/>
    <s v="First mobile green energy generator that you can carry camping with you! A 3D printed, foldable wind turbine boosting 300W of power!"/>
    <n v="19000"/>
    <n v="24108"/>
    <x v="0"/>
    <x v="1"/>
    <s v="GBP"/>
    <n v="1410862734"/>
    <n v="1407838734"/>
    <x v="1"/>
    <x v="242"/>
    <x v="0"/>
    <s v="technology/hardware"/>
    <n v="126.8842105263158"/>
    <n v="117.6"/>
    <x v="2"/>
    <x v="30"/>
    <x v="1963"/>
    <d v="2014-09-16T04:18:54"/>
  </r>
  <r>
    <n v="1964"/>
    <s v="Clairy: The Most Amazing Natural Air Purifier"/>
    <s v="Clairy combines the power of nature and technology with the beauty of design to eliminate indoor pollution and analyze it."/>
    <n v="89200"/>
    <n v="231543.12"/>
    <x v="0"/>
    <x v="13"/>
    <s v="EUR"/>
    <n v="1461306772"/>
    <n v="1458714772"/>
    <x v="1"/>
    <x v="352"/>
    <x v="0"/>
    <s v="technology/hardware"/>
    <n v="259.57748878923763"/>
    <n v="180.75185011709601"/>
    <x v="2"/>
    <x v="30"/>
    <x v="1964"/>
    <d v="2016-04-22T00:32:52"/>
  </r>
  <r>
    <n v="1965"/>
    <s v="BoardX: The Open Source Miniature Motherboard [Redemption]"/>
    <s v="BoardX is a collection of electronic circuit boards that stack on top of one another to share resources and communicate"/>
    <n v="5000"/>
    <n v="13114"/>
    <x v="0"/>
    <x v="0"/>
    <s v="USD"/>
    <n v="1326330000"/>
    <n v="1324433310"/>
    <x v="1"/>
    <x v="273"/>
    <x v="0"/>
    <s v="technology/hardware"/>
    <n v="262.27999999999997"/>
    <n v="127.32038834951456"/>
    <x v="2"/>
    <x v="30"/>
    <x v="1965"/>
    <d v="2012-01-11T19:00:00"/>
  </r>
  <r>
    <n v="1966"/>
    <s v="InkCase Plus: E Ink screen for Android phone"/>
    <s v="InkCase Plus is an always on E Ink second screen; uses sports/fitness apps, an eBook reader, display Photo and receive notifications."/>
    <n v="100000"/>
    <n v="206743.09"/>
    <x v="0"/>
    <x v="0"/>
    <s v="USD"/>
    <n v="1408021098"/>
    <n v="1405429098"/>
    <x v="1"/>
    <x v="353"/>
    <x v="0"/>
    <s v="technology/hardware"/>
    <n v="206.74309000000002"/>
    <n v="136.6444745538665"/>
    <x v="2"/>
    <x v="30"/>
    <x v="1966"/>
    <d v="2014-08-14T06:58:18"/>
  </r>
  <r>
    <n v="1967"/>
    <s v="Ion: A Music Detecting Mood Light with Bluetooth Low Energy"/>
    <s v="Ion is a light show for your desk, dorm room, or living room.  It responds to music, connects to your phone, and brightens your day!"/>
    <n v="20000"/>
    <n v="74026"/>
    <x v="0"/>
    <x v="0"/>
    <s v="USD"/>
    <n v="1398959729"/>
    <n v="1396367729"/>
    <x v="1"/>
    <x v="316"/>
    <x v="0"/>
    <s v="technology/hardware"/>
    <n v="370.13"/>
    <n v="182.78024691358024"/>
    <x v="2"/>
    <x v="30"/>
    <x v="1967"/>
    <d v="2014-05-01T09:55:29"/>
  </r>
  <r>
    <n v="1968"/>
    <s v="XSHIFTER: World's First Affordable Wireless Shifting System"/>
    <s v="Bringing the advantages of wireless smart shifting to every cyclist. FITS ANY BIKE"/>
    <n v="50000"/>
    <n v="142483"/>
    <x v="0"/>
    <x v="0"/>
    <s v="USD"/>
    <n v="1480777515"/>
    <n v="1478095515"/>
    <x v="1"/>
    <x v="354"/>
    <x v="0"/>
    <s v="technology/hardware"/>
    <n v="284.96600000000001"/>
    <n v="279.37843137254902"/>
    <x v="2"/>
    <x v="30"/>
    <x v="1968"/>
    <d v="2016-12-03T09:05:15"/>
  </r>
  <r>
    <n v="1969"/>
    <s v="Puck.js - the ground-breaking bluetooth beacon"/>
    <s v="An Open Source JavaScript microcontroller you can program wirelessly - perfect for IoT! No software needed so get started in seconds."/>
    <n v="20000"/>
    <n v="115816"/>
    <x v="0"/>
    <x v="1"/>
    <s v="GBP"/>
    <n v="1470423668"/>
    <n v="1467831668"/>
    <x v="1"/>
    <x v="355"/>
    <x v="0"/>
    <s v="technology/hardware"/>
    <n v="579.08000000000004"/>
    <n v="61.375728669846318"/>
    <x v="2"/>
    <x v="30"/>
    <x v="1969"/>
    <d v="2016-08-05T13:01:08"/>
  </r>
  <r>
    <n v="1970"/>
    <s v="APOC: Mini Radiation Detector"/>
    <s v="The APOC is a gamma particle detector that will help you learn about radiation and find radioactive things!"/>
    <n v="5000"/>
    <n v="56590"/>
    <x v="0"/>
    <x v="0"/>
    <s v="USD"/>
    <n v="1366429101"/>
    <n v="1361248701"/>
    <x v="1"/>
    <x v="356"/>
    <x v="0"/>
    <s v="technology/hardware"/>
    <n v="1131.8"/>
    <n v="80.727532097004286"/>
    <x v="2"/>
    <x v="30"/>
    <x v="1970"/>
    <d v="2013-04-19T21:38:21"/>
  </r>
  <r>
    <n v="1971"/>
    <s v="castAR: the most versatile AR &amp; VR system"/>
    <s v="castAR: bridging the physical world with the virtual worlds; 3D holographic like projections in AR, fully immersive environments in VR"/>
    <n v="400000"/>
    <n v="1052110.8700000001"/>
    <x v="0"/>
    <x v="0"/>
    <s v="USD"/>
    <n v="1384488000"/>
    <n v="1381752061"/>
    <x v="1"/>
    <x v="357"/>
    <x v="0"/>
    <s v="technology/hardware"/>
    <n v="263.02771750000005"/>
    <n v="272.35590732591254"/>
    <x v="2"/>
    <x v="30"/>
    <x v="1971"/>
    <d v="2013-11-14T22:00:00"/>
  </r>
  <r>
    <n v="1972"/>
    <s v="Jog It! Open source controller pendant for EMC2 and Mach3!"/>
    <s v="Jog It! Is an open source hand held controller designed to make running a program in Linux CNC (EMC2) and MACH3 a breeze."/>
    <n v="2500"/>
    <n v="16862"/>
    <x v="0"/>
    <x v="0"/>
    <s v="USD"/>
    <n v="1353201444"/>
    <n v="1350605844"/>
    <x v="1"/>
    <x v="146"/>
    <x v="0"/>
    <s v="technology/hardware"/>
    <n v="674.48"/>
    <n v="70.848739495798313"/>
    <x v="2"/>
    <x v="30"/>
    <x v="1972"/>
    <d v="2012-11-17T19: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x v="358"/>
    <x v="0"/>
    <s v="technology/hardware"/>
    <n v="256.83081313131316"/>
    <n v="247.94003412969283"/>
    <x v="2"/>
    <x v="30"/>
    <x v="1973"/>
    <d v="2016-08-06T01: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x v="359"/>
    <x v="0"/>
    <s v="technology/hardware"/>
    <n v="375.49599999999998"/>
    <n v="186.81393034825871"/>
    <x v="2"/>
    <x v="30"/>
    <x v="1974"/>
    <d v="2013-08-19T02:01:09"/>
  </r>
  <r>
    <n v="1975"/>
    <s v="Bugle2: A DIY Phono Preamp"/>
    <s v="The Bugle2 is a second generation DIY kit phono preamplifier for vinyl playback."/>
    <n v="16000"/>
    <n v="33393.339999999997"/>
    <x v="0"/>
    <x v="0"/>
    <s v="USD"/>
    <n v="1362938851"/>
    <n v="1360346851"/>
    <x v="1"/>
    <x v="35"/>
    <x v="0"/>
    <s v="technology/hardware"/>
    <n v="208.70837499999996"/>
    <n v="131.98948616600788"/>
    <x v="2"/>
    <x v="30"/>
    <x v="1975"/>
    <d v="2013-03-10T12:07:31"/>
  </r>
  <r>
    <n v="1976"/>
    <s v="Pi Lite white - Bright white LED display for Raspberry Pi"/>
    <s v="Can you help us make an ultra bright white one a reality?"/>
    <n v="4000"/>
    <n v="13864"/>
    <x v="0"/>
    <x v="1"/>
    <s v="GBP"/>
    <n v="1373751325"/>
    <n v="1371159325"/>
    <x v="1"/>
    <x v="360"/>
    <x v="0"/>
    <s v="technology/hardware"/>
    <n v="346.6"/>
    <n v="29.310782241014799"/>
    <x v="2"/>
    <x v="30"/>
    <x v="1976"/>
    <d v="2013-07-13T15:35:25"/>
  </r>
  <r>
    <n v="1977"/>
    <s v="Ario: Smart Lighting. Better Health."/>
    <s v="Ario learns about you, syncs your body clock, and keeps you healthy through natural lighting patterns."/>
    <n v="50000"/>
    <n v="201165"/>
    <x v="0"/>
    <x v="0"/>
    <s v="USD"/>
    <n v="1450511940"/>
    <n v="1446527540"/>
    <x v="1"/>
    <x v="361"/>
    <x v="0"/>
    <s v="technology/hardware"/>
    <n v="402.33"/>
    <n v="245.02436053593178"/>
    <x v="2"/>
    <x v="30"/>
    <x v="1977"/>
    <d v="2015-12-19T01:59:00"/>
  </r>
  <r>
    <n v="1978"/>
    <s v="B9Creator - A High Resolution 3D Printer"/>
    <s v="Please help us take DIY 3D Printing to the next level, support this open source photo-initiated polymer resin based 3D printing system!"/>
    <n v="50000"/>
    <n v="513422.57"/>
    <x v="0"/>
    <x v="0"/>
    <s v="USD"/>
    <n v="1339484400"/>
    <n v="1336627492"/>
    <x v="1"/>
    <x v="362"/>
    <x v="0"/>
    <s v="technology/hardware"/>
    <n v="1026.8451399999999"/>
    <n v="1323.2540463917526"/>
    <x v="2"/>
    <x v="30"/>
    <x v="1978"/>
    <d v="2012-06-12T01:00:00"/>
  </r>
  <r>
    <n v="1979"/>
    <s v="Skybuds - truly wireless earbuds and smartphone case"/>
    <s v="Truly wireless premium earbuds with a battery-boosting smartphone case for charging and storage"/>
    <n v="200000"/>
    <n v="229802.31"/>
    <x v="0"/>
    <x v="0"/>
    <s v="USD"/>
    <n v="1447909140"/>
    <n v="1444734146"/>
    <x v="1"/>
    <x v="363"/>
    <x v="0"/>
    <s v="technology/hardware"/>
    <n v="114.901155"/>
    <n v="282.65966789667897"/>
    <x v="2"/>
    <x v="30"/>
    <x v="1979"/>
    <d v="2015-11-18T22:59:00"/>
  </r>
  <r>
    <n v="1980"/>
    <s v="YOUMO - Your Smart Modular Power Strip"/>
    <s v="Multi-power charging that is smarter, stylish and designed for you."/>
    <n v="50000"/>
    <n v="177412.01"/>
    <x v="0"/>
    <x v="12"/>
    <s v="EUR"/>
    <n v="1459684862"/>
    <n v="1456232462"/>
    <x v="1"/>
    <x v="364"/>
    <x v="0"/>
    <s v="technology/hardware"/>
    <n v="354.82402000000002"/>
    <n v="91.214401028277635"/>
    <x v="2"/>
    <x v="30"/>
    <x v="1980"/>
    <d v="2016-04-03T06:01:02"/>
  </r>
  <r>
    <n v="1981"/>
    <s v="Aspiring storyteller: connecting the dots"/>
    <s v="I would like to tell the story of a young man from Queens, New York and compare his life to a young Afghan man...to connect the dots."/>
    <n v="7500"/>
    <n v="381"/>
    <x v="2"/>
    <x v="5"/>
    <s v="CAD"/>
    <n v="1404926665"/>
    <n v="1402334665"/>
    <x v="0"/>
    <x v="8"/>
    <x v="1"/>
    <s v="photography/people"/>
    <n v="5.08"/>
    <n v="31.75"/>
    <x v="8"/>
    <x v="31"/>
    <x v="1981"/>
    <d v="2014-07-09T11:24:25"/>
  </r>
  <r>
    <n v="1982"/>
    <s v="Lonely Boy: 55 male models 200s sensual expression"/>
    <s v="Express a very dark place in my childhood. Release my emotions through photography in a form of Art."/>
    <n v="180000"/>
    <n v="0"/>
    <x v="2"/>
    <x v="7"/>
    <s v="HKD"/>
    <n v="1480863887"/>
    <n v="1478268287"/>
    <x v="0"/>
    <x v="78"/>
    <x v="1"/>
    <s v="photography/people"/>
    <n v="0"/>
    <n v="0"/>
    <x v="8"/>
    <x v="31"/>
    <x v="1982"/>
    <d v="2016-12-04T09:04:47"/>
  </r>
  <r>
    <n v="1983"/>
    <s v="Vegans of Hawai'i - 140'000 Strong?"/>
    <s v="A vegan photographer bringing Hawaii to the tipping point of plant pure wisdom, featuring the most influential early adopters."/>
    <n v="33000"/>
    <n v="1419"/>
    <x v="2"/>
    <x v="0"/>
    <s v="USD"/>
    <n v="1472799600"/>
    <n v="1470874618"/>
    <x v="0"/>
    <x v="38"/>
    <x v="1"/>
    <s v="photography/people"/>
    <n v="4.3"/>
    <n v="88.6875"/>
    <x v="8"/>
    <x v="31"/>
    <x v="1983"/>
    <d v="2016-09-02T01:00:00"/>
  </r>
  <r>
    <n v="1984"/>
    <s v="Love Locks - a photographic journey"/>
    <s v="Does love lasts longer than &quot;Love Locks&quot; ?_x000a__x000a_A photographic journey into the lives of these 'love-locked' couples."/>
    <n v="15000"/>
    <n v="3172"/>
    <x v="2"/>
    <x v="0"/>
    <s v="USD"/>
    <n v="1417377481"/>
    <n v="1412189881"/>
    <x v="0"/>
    <x v="63"/>
    <x v="1"/>
    <s v="photography/people"/>
    <n v="21.146666666666665"/>
    <n v="453.14285714285717"/>
    <x v="8"/>
    <x v="31"/>
    <x v="1984"/>
    <d v="2014-11-30T13:58:01"/>
  </r>
  <r>
    <n v="1985"/>
    <s v="Metrospective - photography project"/>
    <s v="A personal journey to document people on the worlds 10 largest metro systems. The end result being one truly epic photographic essay!"/>
    <n v="1600"/>
    <n v="51"/>
    <x v="2"/>
    <x v="1"/>
    <s v="GBP"/>
    <n v="1470178800"/>
    <n v="1467650771"/>
    <x v="0"/>
    <x v="80"/>
    <x v="1"/>
    <s v="photography/people"/>
    <n v="3.1875"/>
    <n v="12.75"/>
    <x v="8"/>
    <x v="31"/>
    <x v="1985"/>
    <d v="2016-08-02T17:00:00"/>
  </r>
  <r>
    <n v="1986"/>
    <s v="Oddity Photography - help get us off the ground!"/>
    <s v="We are a married couple who have started a child photography business from home. We need help to put together equipment to grow."/>
    <n v="2000"/>
    <n v="1"/>
    <x v="2"/>
    <x v="1"/>
    <s v="GBP"/>
    <n v="1457947483"/>
    <n v="1455359083"/>
    <x v="0"/>
    <x v="29"/>
    <x v="1"/>
    <s v="photography/people"/>
    <n v="0.05"/>
    <n v="1"/>
    <x v="8"/>
    <x v="31"/>
    <x v="1986"/>
    <d v="2016-03-14T03:24:43"/>
  </r>
  <r>
    <n v="1987"/>
    <s v="Ethiopia: Beheld"/>
    <s v="A collection of images that depicts the beauty and diversity within Ethiopia"/>
    <n v="5500"/>
    <n v="2336"/>
    <x v="2"/>
    <x v="1"/>
    <s v="GBP"/>
    <n v="1425223276"/>
    <n v="1422631276"/>
    <x v="0"/>
    <x v="33"/>
    <x v="1"/>
    <s v="photography/people"/>
    <n v="42.472727272727276"/>
    <n v="83.428571428571431"/>
    <x v="8"/>
    <x v="31"/>
    <x v="1987"/>
    <d v="2015-03-01T09:21:16"/>
  </r>
  <r>
    <n v="1988"/>
    <s v="Phillip Michael Photography"/>
    <s v="Expressing art in an image!"/>
    <n v="6000"/>
    <n v="25"/>
    <x v="2"/>
    <x v="0"/>
    <s v="USD"/>
    <n v="1440094742"/>
    <n v="1437502742"/>
    <x v="0"/>
    <x v="29"/>
    <x v="1"/>
    <s v="photography/people"/>
    <n v="0.41666666666666669"/>
    <n v="25"/>
    <x v="8"/>
    <x v="31"/>
    <x v="1988"/>
    <d v="2015-08-20T12:19:02"/>
  </r>
  <r>
    <n v="1989"/>
    <s v="Shutters of Hope: The Real Faces of Infertility"/>
    <s v="Creating an awareness for infertility through photographing families and showcasing the real faces of infertility."/>
    <n v="5000"/>
    <n v="50"/>
    <x v="2"/>
    <x v="0"/>
    <s v="USD"/>
    <n v="1481473208"/>
    <n v="1478881208"/>
    <x v="0"/>
    <x v="29"/>
    <x v="1"/>
    <s v="photography/people"/>
    <n v="1"/>
    <n v="50"/>
    <x v="8"/>
    <x v="31"/>
    <x v="1989"/>
    <d v="2016-12-11T10:20:08"/>
  </r>
  <r>
    <n v="1990"/>
    <s v="The Virgin of the Path"/>
    <s v="An art nude photography book that includes traditional black and white sepia nudes as well as experimiental color nudes."/>
    <n v="3000"/>
    <n v="509"/>
    <x v="2"/>
    <x v="0"/>
    <s v="USD"/>
    <n v="1455338532"/>
    <n v="1454042532"/>
    <x v="0"/>
    <x v="81"/>
    <x v="1"/>
    <s v="photography/people"/>
    <n v="16.966666666666665"/>
    <n v="101.8"/>
    <x v="8"/>
    <x v="31"/>
    <x v="1990"/>
    <d v="2016-02-12T22:42:12"/>
  </r>
  <r>
    <n v="1991"/>
    <s v="Portraits of Resilience"/>
    <s v="Taking (and giving) professional portraits of survivors of human trafficking in Myanmar."/>
    <n v="2000"/>
    <n v="140"/>
    <x v="2"/>
    <x v="0"/>
    <s v="USD"/>
    <n v="1435958786"/>
    <n v="1434144386"/>
    <x v="0"/>
    <x v="83"/>
    <x v="1"/>
    <s v="photography/people"/>
    <n v="7.0000000000000009"/>
    <n v="46.666666666666664"/>
    <x v="8"/>
    <x v="31"/>
    <x v="1991"/>
    <d v="2015-07-03T15:26:26"/>
  </r>
  <r>
    <n v="1992"/>
    <s v="The Wonderful World of Princes &amp; Princesses"/>
    <s v="A complete revamp of all the Disney Princes &amp; Princesses!"/>
    <n v="1500"/>
    <n v="2"/>
    <x v="2"/>
    <x v="0"/>
    <s v="USD"/>
    <n v="1424229991"/>
    <n v="1421637991"/>
    <x v="0"/>
    <x v="84"/>
    <x v="1"/>
    <s v="photography/people"/>
    <n v="0.13333333333333333"/>
    <n v="1"/>
    <x v="8"/>
    <x v="31"/>
    <x v="1992"/>
    <d v="2015-02-17T21:26:31"/>
  </r>
  <r>
    <n v="1993"/>
    <s v="Open a photography studio - photo shoots as rewards!"/>
    <s v="I am looking for help to open up an affordable photography studio in Cornwall for baby and family portraiture photography"/>
    <n v="2000"/>
    <n v="0"/>
    <x v="2"/>
    <x v="1"/>
    <s v="GBP"/>
    <n v="1450706837"/>
    <n v="1448114837"/>
    <x v="0"/>
    <x v="78"/>
    <x v="1"/>
    <s v="photography/people"/>
    <n v="0"/>
    <n v="0"/>
    <x v="8"/>
    <x v="31"/>
    <x v="1993"/>
    <d v="2015-12-21T08:07:17"/>
  </r>
  <r>
    <n v="1994"/>
    <s v="The preservation of still and moving imagery"/>
    <s v="A program to preserve still imagery (photographs) and moving imagery captured on motion picture (film) stock, and videotape elements."/>
    <n v="3200"/>
    <n v="0"/>
    <x v="2"/>
    <x v="0"/>
    <s v="USD"/>
    <n v="1481072942"/>
    <n v="1475885342"/>
    <x v="0"/>
    <x v="78"/>
    <x v="1"/>
    <s v="photography/people"/>
    <n v="0"/>
    <n v="0"/>
    <x v="8"/>
    <x v="31"/>
    <x v="1994"/>
    <d v="2016-12-06T19:09:02"/>
  </r>
  <r>
    <n v="1995"/>
    <s v="The Girl With(out) The Camera"/>
    <s v="I'm looking to pursue my dream of becoming a full time photographer, using my current creative experience as a graphic designer."/>
    <n v="1000"/>
    <n v="78"/>
    <x v="2"/>
    <x v="5"/>
    <s v="CAD"/>
    <n v="1437082736"/>
    <n v="1435354736"/>
    <x v="0"/>
    <x v="83"/>
    <x v="1"/>
    <s v="photography/people"/>
    <n v="7.8"/>
    <n v="26"/>
    <x v="8"/>
    <x v="31"/>
    <x v="1995"/>
    <d v="2015-07-16T15:38:56"/>
  </r>
  <r>
    <n v="1996"/>
    <s v="Life through the eye of war worldwide"/>
    <s v="I want to create a series of pictures of Life through the eyes - and capture some of the defining moments of our history now / to come."/>
    <n v="133800"/>
    <n v="0"/>
    <x v="2"/>
    <x v="0"/>
    <s v="USD"/>
    <n v="1405021211"/>
    <n v="1402429211"/>
    <x v="0"/>
    <x v="78"/>
    <x v="1"/>
    <s v="photography/people"/>
    <n v="0"/>
    <n v="0"/>
    <x v="8"/>
    <x v="31"/>
    <x v="1996"/>
    <d v="2014-07-10T13:40:11"/>
  </r>
  <r>
    <n v="1997"/>
    <s v="Photographically documenting my cultural travels"/>
    <s v="There is so many unseen places in the world, and I've made it my personal goal to show everyone through photography &amp; travel."/>
    <n v="6500"/>
    <n v="0"/>
    <x v="2"/>
    <x v="0"/>
    <s v="USD"/>
    <n v="1409091612"/>
    <n v="1406499612"/>
    <x v="0"/>
    <x v="78"/>
    <x v="1"/>
    <s v="photography/people"/>
    <n v="0"/>
    <n v="0"/>
    <x v="8"/>
    <x v="31"/>
    <x v="1997"/>
    <d v="2014-08-26T16:20:12"/>
  </r>
  <r>
    <n v="1998"/>
    <s v="Photography from Below"/>
    <s v="I am moving to Guatemala to document and report on the growing community resistance movements across Central America and Mexico"/>
    <n v="2500"/>
    <n v="655"/>
    <x v="2"/>
    <x v="0"/>
    <s v="USD"/>
    <n v="1406861438"/>
    <n v="1402973438"/>
    <x v="0"/>
    <x v="83"/>
    <x v="1"/>
    <s v="photography/people"/>
    <n v="26.200000000000003"/>
    <n v="218.33333333333334"/>
    <x v="8"/>
    <x v="31"/>
    <x v="1998"/>
    <d v="2014-07-31T20:50:38"/>
  </r>
  <r>
    <n v="1999"/>
    <s v="Planet Venus"/>
    <s v="This is a portrait photo project aiming to inspire women to explore themselves and live their passion"/>
    <n v="31000"/>
    <n v="236"/>
    <x v="2"/>
    <x v="1"/>
    <s v="GBP"/>
    <n v="1415882108"/>
    <n v="1413286508"/>
    <x v="0"/>
    <x v="63"/>
    <x v="1"/>
    <s v="photography/people"/>
    <n v="0.76129032258064511"/>
    <n v="33.714285714285715"/>
    <x v="8"/>
    <x v="31"/>
    <x v="1999"/>
    <d v="2014-11-13T06:35:08"/>
  </r>
  <r>
    <n v="2000"/>
    <s v="Jacs+Cam 2016 calendar"/>
    <s v="What do you get when you combine 2 of the hottest alt-models in North America with one Canadian photographer? Make a CALENDAR!!!"/>
    <n v="5000"/>
    <n v="625"/>
    <x v="2"/>
    <x v="5"/>
    <s v="CAD"/>
    <n v="1452120613"/>
    <n v="1449528613"/>
    <x v="0"/>
    <x v="20"/>
    <x v="1"/>
    <s v="photography/people"/>
    <n v="12.5"/>
    <n v="25"/>
    <x v="8"/>
    <x v="31"/>
    <x v="2000"/>
    <d v="2016-01-06T16:50:13"/>
  </r>
  <r>
    <n v="2001"/>
    <s v="Nuimo: Seamless Smart Home Interface"/>
    <s v="Nuimo is a universal controller for the internet of things. Control your music, lights, locks and more."/>
    <n v="55000"/>
    <n v="210171"/>
    <x v="0"/>
    <x v="12"/>
    <s v="EUR"/>
    <n v="1434139200"/>
    <n v="1431406916"/>
    <x v="1"/>
    <x v="365"/>
    <x v="0"/>
    <s v="technology/hardware"/>
    <n v="382.12909090909091"/>
    <n v="128.38790470372632"/>
    <x v="2"/>
    <x v="30"/>
    <x v="2001"/>
    <d v="2015-06-12T14:00:00"/>
  </r>
  <r>
    <n v="2002"/>
    <s v="JeVois: Open-Source Quad-Core Smart Machine Vision Camera"/>
    <s v="Open-source quad-core camera effortlessly adds powerful machine vision to all your PC/Arduino/Raspberry Pi projects"/>
    <n v="50000"/>
    <n v="108397.11"/>
    <x v="0"/>
    <x v="0"/>
    <s v="USD"/>
    <n v="1485191143"/>
    <n v="1482599143"/>
    <x v="1"/>
    <x v="366"/>
    <x v="0"/>
    <s v="technology/hardware"/>
    <n v="216.79422000000002"/>
    <n v="78.834261818181815"/>
    <x v="2"/>
    <x v="30"/>
    <x v="2002"/>
    <d v="2017-01-23T11:05:43"/>
  </r>
  <r>
    <n v="2003"/>
    <s v="velosynth"/>
    <s v="velosynth is an open-source bicycle interaction synthesizer. it interprets the speed and acceleration of a bicycle into expressive audio feedback."/>
    <n v="500"/>
    <n v="1560"/>
    <x v="0"/>
    <x v="0"/>
    <s v="USD"/>
    <n v="1278111600"/>
    <n v="1276830052"/>
    <x v="1"/>
    <x v="57"/>
    <x v="0"/>
    <s v="technology/hardware"/>
    <n v="312"/>
    <n v="91.764705882352942"/>
    <x v="2"/>
    <x v="30"/>
    <x v="2003"/>
    <d v="2010-07-02T17:00:00"/>
  </r>
  <r>
    <n v="2004"/>
    <s v="Printeer - a 3D printer for kids &amp; schools"/>
    <s v="Design and 3D print your own creations using an iPad. A delightful 3D printing experience for children and K-12 education."/>
    <n v="50000"/>
    <n v="117210.24000000001"/>
    <x v="0"/>
    <x v="0"/>
    <s v="USD"/>
    <n v="1405002663"/>
    <n v="1402410663"/>
    <x v="1"/>
    <x v="178"/>
    <x v="0"/>
    <s v="technology/hardware"/>
    <n v="234.42048"/>
    <n v="331.10237288135596"/>
    <x v="2"/>
    <x v="30"/>
    <x v="2004"/>
    <d v="2014-07-10T08:31:03"/>
  </r>
  <r>
    <n v="2005"/>
    <s v="bassAware Holster"/>
    <s v="The bassAware Holster is a new type of wearable audio technology that uses vibration to create a massive bass experience."/>
    <n v="30000"/>
    <n v="37104.03"/>
    <x v="0"/>
    <x v="0"/>
    <s v="USD"/>
    <n v="1381895940"/>
    <n v="1379532618"/>
    <x v="1"/>
    <x v="277"/>
    <x v="0"/>
    <s v="technology/hardware"/>
    <n v="123.68010000000001"/>
    <n v="194.26193717277485"/>
    <x v="2"/>
    <x v="30"/>
    <x v="2005"/>
    <d v="2013-10-15T21:59:00"/>
  </r>
  <r>
    <n v="2006"/>
    <s v="MAID Oven - Make All Incredible Dishes"/>
    <s v="MAID is a smart kitchen assistant &amp; a multifunctional oven. MAID knows what to cook and how to cook. Cooking is now easy,fun &amp; social."/>
    <n v="50000"/>
    <n v="123920"/>
    <x v="0"/>
    <x v="0"/>
    <s v="USD"/>
    <n v="1417611645"/>
    <n v="1414584045"/>
    <x v="1"/>
    <x v="175"/>
    <x v="0"/>
    <s v="technology/hardware"/>
    <n v="247.84"/>
    <n v="408.97689768976898"/>
    <x v="2"/>
    <x v="30"/>
    <x v="2006"/>
    <d v="2014-12-03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x v="89"/>
    <x v="0"/>
    <s v="technology/hardware"/>
    <n v="115.7092"/>
    <n v="84.459270072992695"/>
    <x v="2"/>
    <x v="30"/>
    <x v="2007"/>
    <d v="2010-08-23T22:00:00"/>
  </r>
  <r>
    <n v="2008"/>
    <s v="smartCaster: Open source automatic roto-casting machine"/>
    <s v="The smartCaster is an automatic roto-casting machine running off of open source electronics with plans that will be freely available."/>
    <n v="1570.79"/>
    <n v="1839"/>
    <x v="0"/>
    <x v="0"/>
    <s v="USD"/>
    <n v="1316442622"/>
    <n v="1312641022"/>
    <x v="1"/>
    <x v="14"/>
    <x v="0"/>
    <s v="technology/hardware"/>
    <n v="117.07484768810599"/>
    <n v="44.853658536585364"/>
    <x v="2"/>
    <x v="30"/>
    <x v="2008"/>
    <d v="2011-09-19T08:30:22"/>
  </r>
  <r>
    <n v="2009"/>
    <s v="KiÃ«n Light: Intelligent daylight at your fingertips"/>
    <s v="Licht 1: The smart pendant lamp that increases your well-being and productivity while saving 80% in running energy expenses."/>
    <n v="50000"/>
    <n v="152579"/>
    <x v="0"/>
    <x v="12"/>
    <s v="EUR"/>
    <n v="1479890743"/>
    <n v="1476776743"/>
    <x v="1"/>
    <x v="367"/>
    <x v="0"/>
    <s v="technology/hardware"/>
    <n v="305.15800000000002"/>
    <n v="383.3643216080402"/>
    <x v="2"/>
    <x v="30"/>
    <x v="2009"/>
    <d v="2016-11-23T02:45:43"/>
  </r>
  <r>
    <n v="2010"/>
    <s v="Weighitz: Weigh Smarter"/>
    <s v="Weighitz are miniature smart scales designed to weigh anything in the home."/>
    <n v="30000"/>
    <n v="96015.9"/>
    <x v="0"/>
    <x v="0"/>
    <s v="USD"/>
    <n v="1471564491"/>
    <n v="1468972491"/>
    <x v="1"/>
    <x v="368"/>
    <x v="0"/>
    <s v="technology/hardware"/>
    <n v="320.05299999999994"/>
    <n v="55.276856649395505"/>
    <x v="2"/>
    <x v="30"/>
    <x v="2010"/>
    <d v="2016-08-18T17:54:51"/>
  </r>
  <r>
    <n v="2011"/>
    <s v="FLUXO â€“ The Worldâ€™s First Truly Smart Lamp"/>
    <s v="FLUXO â€“ The first smart design lamp where you can move the light in any direction with app and sensor control."/>
    <n v="50000"/>
    <n v="409782"/>
    <x v="0"/>
    <x v="15"/>
    <s v="EUR"/>
    <n v="1452553200"/>
    <n v="1449650173"/>
    <x v="1"/>
    <x v="369"/>
    <x v="0"/>
    <s v="technology/hardware"/>
    <n v="819.56399999999996"/>
    <n v="422.02059732234807"/>
    <x v="2"/>
    <x v="30"/>
    <x v="2011"/>
    <d v="2016-01-11T17:00:00"/>
  </r>
  <r>
    <n v="2012"/>
    <s v="FishBit: Your Aquarium Made Simple (Beta Release)"/>
    <s v="FishBit is an app and connected device to monitor and control your aquariumâ€™s water composition to help your tank thrive."/>
    <n v="5000"/>
    <n v="11745"/>
    <x v="0"/>
    <x v="0"/>
    <s v="USD"/>
    <n v="1423165441"/>
    <n v="1420573441"/>
    <x v="1"/>
    <x v="275"/>
    <x v="0"/>
    <s v="technology/hardware"/>
    <n v="234.90000000000003"/>
    <n v="64.180327868852459"/>
    <x v="2"/>
    <x v="30"/>
    <x v="2012"/>
    <d v="2015-02-05T13:44:01"/>
  </r>
  <r>
    <n v="2013"/>
    <s v="Portal: Turbocharged WiFi"/>
    <s v="Crowds can slow WiFi to a crawl, but not Portal. Stream ultraHD videos without buffering and play Internet games without lagging."/>
    <n v="160000"/>
    <n v="791862"/>
    <x v="0"/>
    <x v="0"/>
    <s v="USD"/>
    <n v="1468019014"/>
    <n v="1462835014"/>
    <x v="1"/>
    <x v="370"/>
    <x v="0"/>
    <s v="technology/hardware"/>
    <n v="494.91374999999999"/>
    <n v="173.57781674704077"/>
    <x v="2"/>
    <x v="30"/>
    <x v="2013"/>
    <d v="2016-07-08T17:03:34"/>
  </r>
  <r>
    <n v="2014"/>
    <s v="3Doodler: The World's First 3D Printing Pen"/>
    <s v="It's a pen that can draw in the air! 3Doodler is the 3D printing pen you can hold in your hand. Lift your imagination off the page!"/>
    <n v="30000"/>
    <n v="2344134.67"/>
    <x v="0"/>
    <x v="0"/>
    <s v="USD"/>
    <n v="1364184539"/>
    <n v="1361250539"/>
    <x v="1"/>
    <x v="371"/>
    <x v="0"/>
    <s v="technology/hardware"/>
    <n v="7813.7822333333334"/>
    <n v="88.601680840609291"/>
    <x v="2"/>
    <x v="30"/>
    <x v="2014"/>
    <d v="2013-03-24T22:08:59"/>
  </r>
  <r>
    <n v="2015"/>
    <s v="ExtraCore (Arduino Compatible)"/>
    <s v="ExtraCore is a 1&quot; x 1&quot; 22 I/O pin Arduino Compatible. It's 1.7 grams and 16mhz of tiny Arduino style coolness."/>
    <n v="7200"/>
    <n v="8136.01"/>
    <x v="0"/>
    <x v="0"/>
    <s v="USD"/>
    <n v="1315602163"/>
    <n v="1313010163"/>
    <x v="1"/>
    <x v="372"/>
    <x v="0"/>
    <s v="technology/hardware"/>
    <n v="113.00013888888888"/>
    <n v="50.222283950617282"/>
    <x v="2"/>
    <x v="30"/>
    <x v="2015"/>
    <d v="2011-09-09T15:02:43"/>
  </r>
  <r>
    <n v="2016"/>
    <s v="Hydra: a triple-output power supply for electronics projects"/>
    <s v="A smart, compact power supply designed to power anything, anywhere"/>
    <n v="10000"/>
    <n v="92154.22"/>
    <x v="0"/>
    <x v="0"/>
    <s v="USD"/>
    <n v="1362863299"/>
    <n v="1360271299"/>
    <x v="1"/>
    <x v="373"/>
    <x v="0"/>
    <s v="technology/hardware"/>
    <n v="921.54219999999998"/>
    <n v="192.38876826722338"/>
    <x v="2"/>
    <x v="30"/>
    <x v="2016"/>
    <d v="2013-03-09T15:08:19"/>
  </r>
  <r>
    <n v="2017"/>
    <s v="SparkLab: the educational build-mobile!"/>
    <s v="A big red truck filled with cutting-edge maker tools that goes from school to school, bringing the joy of building back to kids."/>
    <n v="25000"/>
    <n v="31275.599999999999"/>
    <x v="0"/>
    <x v="0"/>
    <s v="USD"/>
    <n v="1332561600"/>
    <n v="1329873755"/>
    <x v="1"/>
    <x v="374"/>
    <x v="0"/>
    <s v="technology/hardware"/>
    <n v="125.10239999999999"/>
    <n v="73.416901408450698"/>
    <x v="2"/>
    <x v="30"/>
    <x v="2017"/>
    <d v="2012-03-23T22:00:00"/>
  </r>
  <r>
    <n v="2018"/>
    <s v="Scriba - the stylus reinvented"/>
    <s v="Scriba puts creative control back in your hands. Its flexible body and dynamic squeeze motion responding beautifully to your touch."/>
    <n v="65000"/>
    <n v="66458.23"/>
    <x v="0"/>
    <x v="17"/>
    <s v="EUR"/>
    <n v="1439455609"/>
    <n v="1436863609"/>
    <x v="1"/>
    <x v="375"/>
    <x v="0"/>
    <s v="technology/hardware"/>
    <n v="102.24343076923077"/>
    <n v="147.68495555555555"/>
    <x v="2"/>
    <x v="30"/>
    <x v="2018"/>
    <d v="2015-08-13T02: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x v="376"/>
    <x v="0"/>
    <s v="technology/hardware"/>
    <n v="484.90975000000003"/>
    <n v="108.96848314606741"/>
    <x v="2"/>
    <x v="30"/>
    <x v="2019"/>
    <d v="2016-09-22T11:00:21"/>
  </r>
  <r>
    <n v="2020"/>
    <s v="Low Voltage Metal Sensor for use with Arduino type boards"/>
    <s v="Low Voltage Metal Sensor directly compatible with Arduino type computers for Robotics, &amp; Motor Control, WITHOUT USING MAGNETS!"/>
    <n v="1500"/>
    <n v="2885"/>
    <x v="0"/>
    <x v="0"/>
    <s v="USD"/>
    <n v="1400108640"/>
    <n v="1396923624"/>
    <x v="1"/>
    <x v="259"/>
    <x v="0"/>
    <s v="technology/hardware"/>
    <n v="192.33333333333334"/>
    <n v="23.647540983606557"/>
    <x v="2"/>
    <x v="30"/>
    <x v="2020"/>
    <d v="2014-05-14T17:04:00"/>
  </r>
  <r>
    <n v="2021"/>
    <s v="m!lTone- Portable Air Synth &amp; MIDI controller"/>
    <s v="The m!lTone is an open-source synth &amp; MIDI controller.Create music &amp; control video,lights &amp; sound w/ this refreshingly original device."/>
    <n v="5000"/>
    <n v="14055"/>
    <x v="0"/>
    <x v="0"/>
    <s v="USD"/>
    <n v="1411522897"/>
    <n v="1407634897"/>
    <x v="1"/>
    <x v="195"/>
    <x v="0"/>
    <s v="technology/hardware"/>
    <n v="281.10000000000002"/>
    <n v="147.94736842105263"/>
    <x v="2"/>
    <x v="30"/>
    <x v="2021"/>
    <d v="2014-09-23T19:41:37"/>
  </r>
  <r>
    <n v="2022"/>
    <s v="Acanvas: The cord-free art display and streaming platform"/>
    <s v="Acanvas is a Wi-Fi connected and customizable art display that hangs on any wall, charges itself and streams art into your home"/>
    <n v="100000"/>
    <n v="125137"/>
    <x v="0"/>
    <x v="0"/>
    <s v="USD"/>
    <n v="1465652372"/>
    <n v="1463060372"/>
    <x v="1"/>
    <x v="166"/>
    <x v="0"/>
    <s v="technology/hardware"/>
    <n v="125.13700000000001"/>
    <n v="385.03692307692307"/>
    <x v="2"/>
    <x v="30"/>
    <x v="2022"/>
    <d v="2016-06-11T07:39:32"/>
  </r>
  <r>
    <n v="2023"/>
    <s v="Atmoph Window - Your Room Can Be Anywhere"/>
    <s v="A digital window that opens to beautiful scenery from around the world with 4K-shot videos and sound. Place it anywhere, be anywhere."/>
    <n v="100000"/>
    <n v="161459"/>
    <x v="0"/>
    <x v="0"/>
    <s v="USD"/>
    <n v="1434017153"/>
    <n v="1431425153"/>
    <x v="1"/>
    <x v="377"/>
    <x v="0"/>
    <s v="technology/hardware"/>
    <n v="161.459"/>
    <n v="457.39093484419266"/>
    <x v="2"/>
    <x v="30"/>
    <x v="2023"/>
    <d v="2015-06-11T04:05:53"/>
  </r>
  <r>
    <n v="2024"/>
    <s v="RA 3D printer controller by Elefu"/>
    <s v="RA - 3D Printer board. This board can control 3 extruders, bed heaters, Elefu control panel, 4 temp monitors, lighting and more."/>
    <n v="4000"/>
    <n v="23414"/>
    <x v="0"/>
    <x v="0"/>
    <s v="USD"/>
    <n v="1344826800"/>
    <n v="1341875544"/>
    <x v="1"/>
    <x v="217"/>
    <x v="0"/>
    <s v="technology/hardware"/>
    <n v="585.35"/>
    <n v="222.99047619047619"/>
    <x v="2"/>
    <x v="30"/>
    <x v="2024"/>
    <d v="2012-08-12T21:00:00"/>
  </r>
  <r>
    <n v="2025"/>
    <s v="BuddyGuard: Smart Home Security In One Device"/>
    <s v="A complete Home Security System in a single device: Flare protects you and your home all by itself. Secure, beautiful and affordable."/>
    <n v="80000"/>
    <n v="160920"/>
    <x v="0"/>
    <x v="12"/>
    <s v="EUR"/>
    <n v="1433996746"/>
    <n v="1431404746"/>
    <x v="1"/>
    <x v="378"/>
    <x v="0"/>
    <s v="technology/hardware"/>
    <n v="201.14999999999998"/>
    <n v="220.74074074074073"/>
    <x v="2"/>
    <x v="30"/>
    <x v="2025"/>
    <d v="2015-06-10T22:25:46"/>
  </r>
  <r>
    <n v="2026"/>
    <s v="MIDI Sprout - Biodata Sonification Device"/>
    <s v="MIDI Sprout enables plants to play synthesizers in real time."/>
    <n v="25000"/>
    <n v="33370.769999999997"/>
    <x v="0"/>
    <x v="0"/>
    <s v="USD"/>
    <n v="1398052740"/>
    <n v="1394127585"/>
    <x v="1"/>
    <x v="379"/>
    <x v="0"/>
    <s v="technology/hardware"/>
    <n v="133.48307999999997"/>
    <n v="73.503898678414089"/>
    <x v="2"/>
    <x v="30"/>
    <x v="2026"/>
    <d v="2014-04-20T21:59:00"/>
  </r>
  <r>
    <n v="2027"/>
    <s v="Cmoar Virtual Reality Headset with integrated electronics"/>
    <s v="Modular smartphone-based headset with external sensors for 4&quot; - 5.7&quot; Android &amp; iOS phones, iPhone 6 Plus included!"/>
    <n v="100000"/>
    <n v="120249"/>
    <x v="0"/>
    <x v="0"/>
    <s v="USD"/>
    <n v="1427740319"/>
    <n v="1423855919"/>
    <x v="1"/>
    <x v="380"/>
    <x v="0"/>
    <s v="technology/hardware"/>
    <n v="120.24900000000001"/>
    <n v="223.09647495361781"/>
    <x v="2"/>
    <x v="30"/>
    <x v="2027"/>
    <d v="2015-03-30T12:31:59"/>
  </r>
  <r>
    <n v="2028"/>
    <s v="Building the Open Source Bussard Fusion Reactor "/>
    <s v="Building an open source Bussard fusion reactor, aka the Polywell."/>
    <n v="3000"/>
    <n v="3785"/>
    <x v="0"/>
    <x v="0"/>
    <s v="USD"/>
    <n v="1268690100"/>
    <n v="1265493806"/>
    <x v="1"/>
    <x v="1"/>
    <x v="0"/>
    <s v="technology/hardware"/>
    <n v="126.16666666666667"/>
    <n v="47.911392405063289"/>
    <x v="2"/>
    <x v="30"/>
    <x v="2028"/>
    <d v="2010-03-15T15:55:00"/>
  </r>
  <r>
    <n v="2029"/>
    <s v="Lumin8 Pro"/>
    <s v="Lumin8 Pro is a fun and easy to use light controller that makes light dance to your favorite music."/>
    <n v="2500"/>
    <n v="9030"/>
    <x v="0"/>
    <x v="0"/>
    <s v="USD"/>
    <n v="1409099481"/>
    <n v="1406507481"/>
    <x v="1"/>
    <x v="225"/>
    <x v="0"/>
    <s v="technology/hardware"/>
    <n v="361.2"/>
    <n v="96.063829787234042"/>
    <x v="2"/>
    <x v="30"/>
    <x v="2029"/>
    <d v="2014-08-26T18:31:21"/>
  </r>
  <r>
    <n v="2030"/>
    <s v="Picade: The arcade cabinet kit for your mini computer"/>
    <s v="A stylish, retro, and fun arcade cabinet for your Raspberry Pi, Mini-ITX, Pandaboard, or other mini PC from the makers of Pibow"/>
    <n v="32768"/>
    <n v="74134"/>
    <x v="0"/>
    <x v="1"/>
    <s v="GBP"/>
    <n v="1354233296"/>
    <n v="1351641296"/>
    <x v="1"/>
    <x v="381"/>
    <x v="0"/>
    <s v="technology/hardware"/>
    <n v="226.239013671875"/>
    <n v="118.6144"/>
    <x v="2"/>
    <x v="30"/>
    <x v="2030"/>
    <d v="2012-11-29T17:54:56"/>
  </r>
  <r>
    <n v="2031"/>
    <s v="Linkio: the $100 Smart Home Devices Solution"/>
    <s v="With Linkio you can use your smartphone to control every electronic you own- for only $100!"/>
    <n v="50000"/>
    <n v="60175"/>
    <x v="0"/>
    <x v="9"/>
    <s v="EUR"/>
    <n v="1420765200"/>
    <n v="1417506853"/>
    <x v="1"/>
    <x v="278"/>
    <x v="0"/>
    <s v="technology/hardware"/>
    <n v="120.35"/>
    <n v="118.45472440944881"/>
    <x v="2"/>
    <x v="30"/>
    <x v="2031"/>
    <d v="2015-01-08T19:00:00"/>
  </r>
  <r>
    <n v="2032"/>
    <s v="PocketLab Voyager | Explore Science in Your World"/>
    <s v="PocketLab Voyager and PocketLab Weather are rugged science labs that you can take anywhere to explore the world around you."/>
    <n v="25000"/>
    <n v="76047"/>
    <x v="0"/>
    <x v="0"/>
    <s v="USD"/>
    <n v="1481778000"/>
    <n v="1479216874"/>
    <x v="1"/>
    <x v="382"/>
    <x v="0"/>
    <s v="technology/hardware"/>
    <n v="304.18799999999999"/>
    <n v="143.21468926553672"/>
    <x v="2"/>
    <x v="30"/>
    <x v="2032"/>
    <d v="2016-12-14T23:00:00"/>
  </r>
  <r>
    <n v="2033"/>
    <s v="BrewNanny Home Brew Monitor"/>
    <s v="BrewNannyâ„¢ accurately measures the health and progress of your home brew and alerts you to problems immediately, wherever you are."/>
    <n v="25000"/>
    <n v="44669"/>
    <x v="0"/>
    <x v="0"/>
    <s v="USD"/>
    <n v="1398477518"/>
    <n v="1395885518"/>
    <x v="1"/>
    <x v="150"/>
    <x v="0"/>
    <s v="technology/hardware"/>
    <n v="178.67599999999999"/>
    <n v="282.71518987341773"/>
    <x v="2"/>
    <x v="30"/>
    <x v="2033"/>
    <d v="2014-04-25T19: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x v="278"/>
    <x v="0"/>
    <s v="technology/hardware"/>
    <n v="386.81998717948721"/>
    <n v="593.93620078740162"/>
    <x v="2"/>
    <x v="30"/>
    <x v="2034"/>
    <d v="2015-05-07T00:58:00"/>
  </r>
  <r>
    <n v="2035"/>
    <s v="OpenBCI: Biosensing for Everybody"/>
    <s v="Announcing the GANGLION and the ULTRACORTEXâ€”a $99 biodata acquisition device and a 3D-printed, brain-sensing headset."/>
    <n v="80000"/>
    <n v="168829.14"/>
    <x v="0"/>
    <x v="0"/>
    <s v="USD"/>
    <n v="1450486800"/>
    <n v="1446562807"/>
    <x v="1"/>
    <x v="383"/>
    <x v="0"/>
    <s v="technology/hardware"/>
    <n v="211.03642500000004"/>
    <n v="262.15704968944101"/>
    <x v="2"/>
    <x v="30"/>
    <x v="2035"/>
    <d v="2015-12-18T19:00:00"/>
  </r>
  <r>
    <n v="2036"/>
    <s v="L.E.D Portable Charger"/>
    <s v="A high-capacity portable charger with LED lights keeps your iPhone, iPad, smartphones, tablets and other devices juiced up on-the-go."/>
    <n v="30000"/>
    <n v="39500.5"/>
    <x v="0"/>
    <x v="0"/>
    <s v="USD"/>
    <n v="1399668319"/>
    <n v="1397076319"/>
    <x v="1"/>
    <x v="384"/>
    <x v="0"/>
    <s v="technology/hardware"/>
    <n v="131.66833333333335"/>
    <n v="46.580778301886795"/>
    <x v="2"/>
    <x v="30"/>
    <x v="2036"/>
    <d v="2014-05-09T14:45:19"/>
  </r>
  <r>
    <n v="2037"/>
    <s v="Pedal Power -- Human Scale Energy For Everyday Tasks"/>
    <s v="With an efficiency of 97%, bicycle technology is nearly perfect. So why do we use it only for transportation?"/>
    <n v="10000"/>
    <n v="30047.64"/>
    <x v="0"/>
    <x v="0"/>
    <s v="USD"/>
    <n v="1388383353"/>
    <n v="1383195753"/>
    <x v="1"/>
    <x v="385"/>
    <x v="0"/>
    <s v="technology/hardware"/>
    <n v="300.47639999999996"/>
    <n v="70.041118881118877"/>
    <x v="2"/>
    <x v="30"/>
    <x v="2037"/>
    <d v="2013-12-30T00:02:33"/>
  </r>
  <r>
    <n v="2038"/>
    <s v="OWL Programmable Effects Pedal"/>
    <s v="The OWL is an open source, open hardware, reprogrammable effects pedal designed for musicians, coders, and hackers."/>
    <n v="8000"/>
    <n v="33641"/>
    <x v="0"/>
    <x v="1"/>
    <s v="GBP"/>
    <n v="1372701600"/>
    <n v="1369895421"/>
    <x v="1"/>
    <x v="386"/>
    <x v="0"/>
    <s v="technology/hardware"/>
    <n v="420.51249999999999"/>
    <n v="164.90686274509804"/>
    <x v="2"/>
    <x v="30"/>
    <x v="2038"/>
    <d v="2013-07-01T12:00:00"/>
  </r>
  <r>
    <n v="2039"/>
    <s v="ODIN2: Smart Projector for movies, video calls, and apps"/>
    <s v="Open up your digital worlds with the most sophisticated, intuitive android smart projector."/>
    <n v="125000"/>
    <n v="170271"/>
    <x v="0"/>
    <x v="0"/>
    <s v="USD"/>
    <n v="1480568340"/>
    <n v="1477996325"/>
    <x v="1"/>
    <x v="169"/>
    <x v="0"/>
    <s v="technology/hardware"/>
    <n v="136.21680000000001"/>
    <n v="449.26385224274406"/>
    <x v="2"/>
    <x v="30"/>
    <x v="2039"/>
    <d v="2016-11-30T22:59:00"/>
  </r>
  <r>
    <n v="2040"/>
    <s v="Programmable Capacitor"/>
    <s v="4.29 Billion+ Capacitor Combinations._x000a_No Coding Required."/>
    <n v="3000"/>
    <n v="7445.14"/>
    <x v="0"/>
    <x v="0"/>
    <s v="USD"/>
    <n v="1384557303"/>
    <n v="1383257703"/>
    <x v="1"/>
    <x v="197"/>
    <x v="0"/>
    <s v="technology/hardware"/>
    <n v="248.17133333333334"/>
    <n v="27.472841328413285"/>
    <x v="2"/>
    <x v="30"/>
    <x v="2040"/>
    <d v="2013-11-15T17: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x v="148"/>
    <x v="0"/>
    <s v="technology/hardware"/>
    <n v="181.86315789473684"/>
    <n v="143.97499999999999"/>
    <x v="2"/>
    <x v="30"/>
    <x v="2041"/>
    <d v="2016-11-10T07:37:07"/>
  </r>
  <r>
    <n v="2042"/>
    <s v="SoundBrake- Headphone gadget alerts you to outside sounds"/>
    <s v="The SoundBrake headphone attachment can be used with any audio player to alert you to important outside sounds."/>
    <n v="10000"/>
    <n v="12353"/>
    <x v="0"/>
    <x v="0"/>
    <s v="USD"/>
    <n v="1453481974"/>
    <n v="1448297974"/>
    <x v="0"/>
    <x v="205"/>
    <x v="0"/>
    <s v="technology/hardware"/>
    <n v="123.53"/>
    <n v="88.23571428571428"/>
    <x v="2"/>
    <x v="30"/>
    <x v="2042"/>
    <d v="2016-01-22T10:59:34"/>
  </r>
  <r>
    <n v="2043"/>
    <s v="PS-1A Adjustable Miniature Switch Mode DC-DC Power Supply"/>
    <s v="PS-1A is an adjustable switch mode DC-DC power supply. It is highly compact, breadboard friendly and requires no external components."/>
    <n v="1385"/>
    <n v="7011"/>
    <x v="0"/>
    <x v="0"/>
    <s v="USD"/>
    <n v="1481432340"/>
    <n v="1476764077"/>
    <x v="0"/>
    <x v="189"/>
    <x v="0"/>
    <s v="technology/hardware"/>
    <n v="506.20938628158842"/>
    <n v="36.326424870466319"/>
    <x v="2"/>
    <x v="30"/>
    <x v="2043"/>
    <d v="2016-12-10T22:59:00"/>
  </r>
  <r>
    <n v="2044"/>
    <s v="PiSoC: Learn to Create"/>
    <s v="The PiSoC is an open source development platform which gives each person a unique opportunity to create, regardless of skill level."/>
    <n v="15000"/>
    <n v="16232"/>
    <x v="0"/>
    <x v="0"/>
    <s v="USD"/>
    <n v="1434212714"/>
    <n v="1431620714"/>
    <x v="0"/>
    <x v="387"/>
    <x v="0"/>
    <s v="technology/hardware"/>
    <n v="108.21333333333334"/>
    <n v="90.177777777777777"/>
    <x v="2"/>
    <x v="30"/>
    <x v="2044"/>
    <d v="2015-06-13T10:25:14"/>
  </r>
  <r>
    <n v="2045"/>
    <s v="OPEN RAIL Open Source Linear Bearing System"/>
    <s v="Open Rail is a new open source universal linear rail system designed to be used with various T- Slot aluminum extrusion configurations."/>
    <n v="4900"/>
    <n v="40140.01"/>
    <x v="0"/>
    <x v="0"/>
    <s v="USD"/>
    <n v="1341799647"/>
    <n v="1339207647"/>
    <x v="0"/>
    <x v="40"/>
    <x v="0"/>
    <s v="technology/hardware"/>
    <n v="819.18387755102037"/>
    <n v="152.62361216730039"/>
    <x v="2"/>
    <x v="30"/>
    <x v="2045"/>
    <d v="2012-07-08T20:07:27"/>
  </r>
  <r>
    <n v="2046"/>
    <s v="CoAction Hero: 32-bit Open-Source ARM Cortex-M3 Board"/>
    <s v="CoAction Hero: a powerful proto-board with a 120Mhz processor, 1MB filesystem, and built-in OS for tinkerers and engineers alike."/>
    <n v="10000"/>
    <n v="12110"/>
    <x v="0"/>
    <x v="0"/>
    <s v="USD"/>
    <n v="1369282044"/>
    <n v="1366690044"/>
    <x v="0"/>
    <x v="37"/>
    <x v="0"/>
    <s v="technology/hardware"/>
    <n v="121.10000000000001"/>
    <n v="55.806451612903224"/>
    <x v="2"/>
    <x v="30"/>
    <x v="2046"/>
    <d v="2013-05-22T22:07:24"/>
  </r>
  <r>
    <n v="2047"/>
    <s v="KoalaSafe -  Healthier Internet. Happier Families."/>
    <s v="Simple internet time-limits, usage analytics, app &amp; site blocking - across all devices in the home, controlled from your smartphone."/>
    <n v="98000"/>
    <n v="100939"/>
    <x v="0"/>
    <x v="2"/>
    <s v="AUD"/>
    <n v="1429228800"/>
    <n v="1426714870"/>
    <x v="0"/>
    <x v="388"/>
    <x v="0"/>
    <s v="technology/hardware"/>
    <n v="102.99897959183673"/>
    <n v="227.85327313769753"/>
    <x v="2"/>
    <x v="30"/>
    <x v="2047"/>
    <d v="2015-04-16T18: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x v="389"/>
    <x v="0"/>
    <s v="technology/hardware"/>
    <n v="148.33229411764705"/>
    <n v="91.82989803350327"/>
    <x v="2"/>
    <x v="30"/>
    <x v="2048"/>
    <d v="2013-05-23T09:38:11"/>
  </r>
  <r>
    <n v="2049"/>
    <s v="LOCK8 - the World's First Smart Bike Lock"/>
    <s v="Keyless. Alarm secured. GPS tracking."/>
    <n v="50000"/>
    <n v="60095.35"/>
    <x v="0"/>
    <x v="1"/>
    <s v="GBP"/>
    <n v="1386025140"/>
    <n v="1382963963"/>
    <x v="0"/>
    <x v="390"/>
    <x v="0"/>
    <s v="technology/hardware"/>
    <n v="120.19070000000001"/>
    <n v="80.991037735849048"/>
    <x v="2"/>
    <x v="30"/>
    <x v="2049"/>
    <d v="2013-12-02T16:59:00"/>
  </r>
  <r>
    <n v="2050"/>
    <s v="Hubble Laser Cutter: Affordable, Versatile &amp; Open Source"/>
    <s v="Hubble is the first 100% open, affordable laser cutter suite â€” from replicable hardware to community driven software &amp; firmware."/>
    <n v="10000"/>
    <n v="47327"/>
    <x v="0"/>
    <x v="0"/>
    <s v="USD"/>
    <n v="1433036578"/>
    <n v="1429580578"/>
    <x v="0"/>
    <x v="203"/>
    <x v="0"/>
    <s v="technology/hardware"/>
    <n v="473.27000000000004"/>
    <n v="278.39411764705881"/>
    <x v="2"/>
    <x v="30"/>
    <x v="2050"/>
    <d v="2015-05-30T19:42:58"/>
  </r>
  <r>
    <n v="2051"/>
    <s v="YOYO WARRIOR - A premium yoyo for any budget"/>
    <s v="A collaborative effort between three generations who set out to provide a premium, top-quality yoyo at an affordable price."/>
    <n v="8000"/>
    <n v="10429"/>
    <x v="0"/>
    <x v="0"/>
    <s v="USD"/>
    <n v="1388017937"/>
    <n v="1385425937"/>
    <x v="0"/>
    <x v="391"/>
    <x v="0"/>
    <s v="technology/hardware"/>
    <n v="130.36250000000001"/>
    <n v="43.095041322314053"/>
    <x v="2"/>
    <x v="30"/>
    <x v="2051"/>
    <d v="2013-12-25T18:32:17"/>
  </r>
  <r>
    <n v="2052"/>
    <s v="The World's Lightest &amp; Smartest E-Scooter  - ZAR"/>
    <s v="The World's Lightest &amp; Smartest E-Scooter: cool, small, portable, and can be easily folded into a backpack and bring it anywhere"/>
    <n v="50000"/>
    <n v="176524"/>
    <x v="0"/>
    <x v="0"/>
    <s v="USD"/>
    <n v="1455933653"/>
    <n v="1452045653"/>
    <x v="0"/>
    <x v="392"/>
    <x v="0"/>
    <s v="technology/hardware"/>
    <n v="353.048"/>
    <n v="326.29205175600737"/>
    <x v="2"/>
    <x v="30"/>
    <x v="2052"/>
    <d v="2016-02-19T20:00:53"/>
  </r>
  <r>
    <n v="2053"/>
    <s v="stockplop - the most advanced external hard drive enclosure"/>
    <s v="Â· Exchange multiple hard drives (SSDs or HDDs) Â· Slick design Â· Highest data transfer rates Â· Robust (anodized aluminum)"/>
    <n v="5000"/>
    <n v="5051"/>
    <x v="0"/>
    <x v="0"/>
    <s v="USD"/>
    <n v="1448466551"/>
    <n v="1445870951"/>
    <x v="0"/>
    <x v="212"/>
    <x v="0"/>
    <s v="technology/hardware"/>
    <n v="101.02"/>
    <n v="41.743801652892564"/>
    <x v="2"/>
    <x v="30"/>
    <x v="2053"/>
    <d v="2015-11-25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x v="393"/>
    <x v="0"/>
    <s v="technology/hardware"/>
    <n v="113.59142857142857"/>
    <n v="64.020933977455712"/>
    <x v="2"/>
    <x v="30"/>
    <x v="2054"/>
    <d v="2014-05-02T06:30:10"/>
  </r>
  <r>
    <n v="2055"/>
    <s v="The I2C and SPI Education System"/>
    <s v="An Arduino compatible shield matched with a web based tutorial system to teach you how to talk with I2C and SPI components."/>
    <n v="6000"/>
    <n v="10045"/>
    <x v="0"/>
    <x v="0"/>
    <s v="USD"/>
    <n v="1417579200"/>
    <n v="1415031043"/>
    <x v="0"/>
    <x v="21"/>
    <x v="0"/>
    <s v="technology/hardware"/>
    <n v="167.41666666666666"/>
    <n v="99.455445544554451"/>
    <x v="2"/>
    <x v="30"/>
    <x v="2055"/>
    <d v="2014-12-02T22:00:00"/>
  </r>
  <r>
    <n v="2056"/>
    <s v="TYLT Energi Backpack - charge your mobile devices on the go."/>
    <s v="A lightweight backpack that can charge your smartphone 4 times or an iPad one full charge, and recharge via a USB port"/>
    <n v="50000"/>
    <n v="76726"/>
    <x v="0"/>
    <x v="0"/>
    <s v="USD"/>
    <n v="1366222542"/>
    <n v="1363630542"/>
    <x v="0"/>
    <x v="394"/>
    <x v="0"/>
    <s v="technology/hardware"/>
    <n v="153.452"/>
    <n v="138.49458483754512"/>
    <x v="2"/>
    <x v="30"/>
    <x v="2056"/>
    <d v="2013-04-17T12: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x v="395"/>
    <x v="0"/>
    <s v="technology/hardware"/>
    <n v="202.23220000000001"/>
    <n v="45.547792792792798"/>
    <x v="2"/>
    <x v="30"/>
    <x v="2057"/>
    <d v="2016-02-26T05:52:12"/>
  </r>
  <r>
    <n v="2058"/>
    <s v="Raspberry Pi Debug Clip"/>
    <s v="Making using the serial terminal on the Raspberry Pi as easy as Pi!"/>
    <n v="2560"/>
    <n v="4308"/>
    <x v="0"/>
    <x v="1"/>
    <s v="GBP"/>
    <n v="1425326400"/>
    <n v="1421916830"/>
    <x v="0"/>
    <x v="396"/>
    <x v="0"/>
    <s v="technology/hardware"/>
    <n v="168.28125"/>
    <n v="10.507317073170732"/>
    <x v="2"/>
    <x v="30"/>
    <x v="2058"/>
    <d v="2015-03-02T14: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x v="269"/>
    <x v="0"/>
    <s v="technology/hardware"/>
    <n v="143.45666666666668"/>
    <n v="114.76533333333333"/>
    <x v="2"/>
    <x v="30"/>
    <x v="2059"/>
    <d v="2016-01-31T15:59:00"/>
  </r>
  <r>
    <n v="2060"/>
    <s v="SmartQuad 4-Port (9.6 Amps / 48W) Travel USB Charger"/>
    <s v="Universal 4 ports USB charger for iPhone, iPad, Android and other USB devices. Intelligent device detection for optimal charging."/>
    <n v="25000"/>
    <n v="49100"/>
    <x v="0"/>
    <x v="0"/>
    <s v="USD"/>
    <n v="1406129150"/>
    <n v="1400945150"/>
    <x v="0"/>
    <x v="397"/>
    <x v="0"/>
    <s v="technology/hardware"/>
    <n v="196.4"/>
    <n v="35.997067448680355"/>
    <x v="2"/>
    <x v="30"/>
    <x v="2060"/>
    <d v="2014-07-23T09:25:50"/>
  </r>
  <r>
    <n v="2061"/>
    <s v="Bibo Time! Maximize your Cocktail time in seconds!"/>
    <s v="Bibo Barmaid is a smart cocktail self-serve machine that creates expertly crafted mixed drinks at home with the touch of a button."/>
    <n v="5000"/>
    <n v="5396"/>
    <x v="0"/>
    <x v="0"/>
    <s v="USD"/>
    <n v="1483208454"/>
    <n v="1480616454"/>
    <x v="0"/>
    <x v="2"/>
    <x v="0"/>
    <s v="technology/hardware"/>
    <n v="107.91999999999999"/>
    <n v="154.17142857142858"/>
    <x v="2"/>
    <x v="30"/>
    <x v="2061"/>
    <d v="2016-12-31T12:20:54"/>
  </r>
  <r>
    <n v="2062"/>
    <s v="Rho Board"/>
    <s v="4K HEVC Android TV Media Player with optional DIY electronics, ideal for app development, home control, software developement, learning"/>
    <n v="100000"/>
    <n v="114977"/>
    <x v="0"/>
    <x v="8"/>
    <s v="DKK"/>
    <n v="1458807098"/>
    <n v="1456218698"/>
    <x v="0"/>
    <x v="398"/>
    <x v="0"/>
    <s v="technology/hardware"/>
    <n v="114.97699999999999"/>
    <n v="566.38916256157631"/>
    <x v="2"/>
    <x v="30"/>
    <x v="2062"/>
    <d v="2016-03-24T02:11:38"/>
  </r>
  <r>
    <n v="2063"/>
    <s v="Up to 4 axis Beaglebone black based CNC control"/>
    <s v="Build a professional grade Linux CNC control with Beaglebone black and our CNC cape."/>
    <n v="4000"/>
    <n v="5922"/>
    <x v="0"/>
    <x v="12"/>
    <s v="EUR"/>
    <n v="1463333701"/>
    <n v="1460482501"/>
    <x v="0"/>
    <x v="72"/>
    <x v="0"/>
    <s v="technology/hardware"/>
    <n v="148.04999999999998"/>
    <n v="120.85714285714286"/>
    <x v="2"/>
    <x v="30"/>
    <x v="2063"/>
    <d v="2016-05-15T11:35:01"/>
  </r>
  <r>
    <n v="2064"/>
    <s v="Lightpack â€” ambient backlight for your displays"/>
    <s v="Open-source content-driven lighting system you can use with TV or PC, Mac, HTPC displays in movies, games and daily work"/>
    <n v="261962"/>
    <n v="500784.27"/>
    <x v="0"/>
    <x v="0"/>
    <s v="USD"/>
    <n v="1370001600"/>
    <n v="1366879523"/>
    <x v="0"/>
    <x v="399"/>
    <x v="0"/>
    <s v="technology/hardware"/>
    <n v="191.16676082790633"/>
    <n v="86.163845492085343"/>
    <x v="2"/>
    <x v="30"/>
    <x v="2064"/>
    <d v="2013-05-31T06: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x v="400"/>
    <x v="0"/>
    <s v="technology/hardware"/>
    <n v="199.215125"/>
    <n v="51.212114395886893"/>
    <x v="2"/>
    <x v="30"/>
    <x v="2065"/>
    <d v="2013-12-25T02:00:29"/>
  </r>
  <r>
    <n v="2066"/>
    <s v="Garage Beacon - Turn your phone into a garage door remote"/>
    <s v="Automatically opens your garage door when you come home. Open, close, and monitor your garage door from your phone."/>
    <n v="2000"/>
    <n v="4372"/>
    <x v="0"/>
    <x v="0"/>
    <s v="USD"/>
    <n v="1408818683"/>
    <n v="1406226683"/>
    <x v="0"/>
    <x v="71"/>
    <x v="0"/>
    <s v="technology/hardware"/>
    <n v="218.6"/>
    <n v="67.261538461538464"/>
    <x v="2"/>
    <x v="30"/>
    <x v="2066"/>
    <d v="2014-08-23T12:31:23"/>
  </r>
  <r>
    <n v="2067"/>
    <s v="Luminite (LED lighting)"/>
    <s v="The next generation of premium quality LED lighting. Extreme power efficiency in a small package."/>
    <n v="495"/>
    <n v="628"/>
    <x v="0"/>
    <x v="1"/>
    <s v="GBP"/>
    <n v="1432499376"/>
    <n v="1429648176"/>
    <x v="0"/>
    <x v="73"/>
    <x v="0"/>
    <s v="technology/hardware"/>
    <n v="126.86868686868686"/>
    <n v="62.8"/>
    <x v="2"/>
    <x v="30"/>
    <x v="2067"/>
    <d v="2015-05-24T14:29:36"/>
  </r>
  <r>
    <n v="2068"/>
    <s v="Netro - Scientifically Water Your Garden"/>
    <s v="Introducing Sprite, the cloud-based watering controller and Whisperer, the solar-powered plant sensor for effortless home irrigation"/>
    <n v="25000"/>
    <n v="26305.97"/>
    <x v="0"/>
    <x v="0"/>
    <s v="USD"/>
    <n v="1476994315"/>
    <n v="1474402315"/>
    <x v="0"/>
    <x v="88"/>
    <x v="0"/>
    <s v="technology/hardware"/>
    <n v="105.22388000000001"/>
    <n v="346.13118421052633"/>
    <x v="2"/>
    <x v="30"/>
    <x v="2068"/>
    <d v="2016-10-20T14:11:55"/>
  </r>
  <r>
    <n v="2069"/>
    <s v="RaceCapture and Podium: Race it. Share it. Prove it."/>
    <s v="RaceCapture brings motorsports to the connected car: Share track days, autocross, drift and drag racing with your friends in real time!"/>
    <n v="50000"/>
    <n v="64203.33"/>
    <x v="0"/>
    <x v="0"/>
    <s v="USD"/>
    <n v="1451776791"/>
    <n v="1449098391"/>
    <x v="0"/>
    <x v="40"/>
    <x v="0"/>
    <s v="technology/hardware"/>
    <n v="128.40666000000002"/>
    <n v="244.11912547528519"/>
    <x v="2"/>
    <x v="30"/>
    <x v="2069"/>
    <d v="2016-01-02T17:19:51"/>
  </r>
  <r>
    <n v="2070"/>
    <s v="DAN Cases A4-SFX - The World's Smallest Gaming Tower Case"/>
    <s v="The A4-SFX is a project with the goal of creating the smallest case possible while still using high-end standardized components."/>
    <n v="125000"/>
    <n v="396659"/>
    <x v="0"/>
    <x v="12"/>
    <s v="EUR"/>
    <n v="1467128723"/>
    <n v="1464536723"/>
    <x v="0"/>
    <x v="401"/>
    <x v="0"/>
    <s v="technology/hardware"/>
    <n v="317.3272"/>
    <n v="259.25424836601309"/>
    <x v="2"/>
    <x v="30"/>
    <x v="2070"/>
    <d v="2016-06-28T09:45:23"/>
  </r>
  <r>
    <n v="2071"/>
    <s v="easyFeed Automatic Pet Feeder w/ Webcam and Amazon Delivery"/>
    <s v="Includes Wifi Camera for video chat, Amazon delivery, pet health analyzer, weight control, diet transition planning, and more."/>
    <n v="20000"/>
    <n v="56146"/>
    <x v="0"/>
    <x v="0"/>
    <s v="USD"/>
    <n v="1475390484"/>
    <n v="1471502484"/>
    <x v="0"/>
    <x v="402"/>
    <x v="0"/>
    <s v="technology/hardware"/>
    <n v="280.73"/>
    <n v="201.96402877697841"/>
    <x v="2"/>
    <x v="30"/>
    <x v="2071"/>
    <d v="2016-10-02T00:41:24"/>
  </r>
  <r>
    <n v="2072"/>
    <s v="Hercules PalmTop-Palm Size Mobile PC of Invincible Resources"/>
    <s v="The Most Portable Windows 10 PC Less than 0.3 lb with Updated Resources-Cherry Trail CPU, 4G RAM, ~128G Storage, wifi ac, USB 3.0, HDMI"/>
    <n v="71500"/>
    <n v="79173"/>
    <x v="0"/>
    <x v="0"/>
    <s v="USD"/>
    <n v="1462629432"/>
    <n v="1460037432"/>
    <x v="0"/>
    <x v="403"/>
    <x v="0"/>
    <s v="technology/hardware"/>
    <n v="110.73146853146854"/>
    <n v="226.20857142857142"/>
    <x v="2"/>
    <x v="30"/>
    <x v="2072"/>
    <d v="2016-05-07T07:57:12"/>
  </r>
  <r>
    <n v="2073"/>
    <s v="abode - The Future of Home Security."/>
    <s v="abode is a home security and automation company that offers a self-installed, professional-grade solution with no contracts."/>
    <n v="100000"/>
    <n v="152604.29999999999"/>
    <x v="0"/>
    <x v="0"/>
    <s v="USD"/>
    <n v="1431100918"/>
    <n v="1427212918"/>
    <x v="0"/>
    <x v="404"/>
    <x v="0"/>
    <s v="technology/hardware"/>
    <n v="152.60429999999999"/>
    <n v="324.69"/>
    <x v="2"/>
    <x v="30"/>
    <x v="2073"/>
    <d v="2015-05-08T10:01:58"/>
  </r>
  <r>
    <n v="2074"/>
    <s v="Advanced Simulation Products - PC Gaming Controllers"/>
    <s v="Creating PC gaming controllers to bring your gaming experience to a new level."/>
    <n v="600"/>
    <n v="615"/>
    <x v="0"/>
    <x v="0"/>
    <s v="USD"/>
    <n v="1462564182"/>
    <n v="1459972182"/>
    <x v="0"/>
    <x v="83"/>
    <x v="0"/>
    <s v="technology/hardware"/>
    <n v="102.49999999999999"/>
    <n v="205"/>
    <x v="2"/>
    <x v="30"/>
    <x v="2074"/>
    <d v="2016-05-06T13:49:42"/>
  </r>
  <r>
    <n v="2075"/>
    <s v="The Practical Meter: Know your power!"/>
    <s v="The Practical Meter helps you charge your phone faster by solving a problem millions of people experience."/>
    <n v="9999"/>
    <n v="167820.6"/>
    <x v="0"/>
    <x v="0"/>
    <s v="USD"/>
    <n v="1374769288"/>
    <n v="1372177288"/>
    <x v="0"/>
    <x v="405"/>
    <x v="0"/>
    <s v="technology/hardware"/>
    <n v="1678.3738373837384"/>
    <n v="20.465926829268295"/>
    <x v="2"/>
    <x v="30"/>
    <x v="2075"/>
    <d v="2013-07-25T10:21:28"/>
  </r>
  <r>
    <n v="2076"/>
    <s v="Earin - The Worlds Smallest Wireless Earbuds"/>
    <s v="Wireless earbuds filled with sound, yet so small they are almost invisible!"/>
    <n v="179000"/>
    <n v="972594.99"/>
    <x v="0"/>
    <x v="1"/>
    <s v="GBP"/>
    <n v="1406149689"/>
    <n v="1402693689"/>
    <x v="0"/>
    <x v="406"/>
    <x v="0"/>
    <s v="technology/hardware"/>
    <n v="543.349156424581"/>
    <n v="116.35303146309367"/>
    <x v="2"/>
    <x v="30"/>
    <x v="2076"/>
    <d v="2014-07-23T15:08:09"/>
  </r>
  <r>
    <n v="2077"/>
    <s v="4SeTVâ„¢ - Watch 4 TV Channels on Any Screen At Once"/>
    <s v="A Whole New Way to Get TV: Watch four live TV channels at once on your tablet, smartphone, or big screen TV!"/>
    <n v="50000"/>
    <n v="57754"/>
    <x v="0"/>
    <x v="0"/>
    <s v="USD"/>
    <n v="1433538000"/>
    <n v="1428541276"/>
    <x v="0"/>
    <x v="101"/>
    <x v="0"/>
    <s v="technology/hardware"/>
    <n v="115.50800000000001"/>
    <n v="307.20212765957444"/>
    <x v="2"/>
    <x v="30"/>
    <x v="2077"/>
    <d v="2015-06-05T15:00:00"/>
  </r>
  <r>
    <n v="2078"/>
    <s v="Hoterway - Hot shower from the first second"/>
    <s v="With hoterway you won't wait anymore for hot water in the beginning of your shower. Save Water, Energy, Time and Money."/>
    <n v="20000"/>
    <n v="26241"/>
    <x v="0"/>
    <x v="3"/>
    <s v="EUR"/>
    <n v="1482085857"/>
    <n v="1479493857"/>
    <x v="0"/>
    <x v="53"/>
    <x v="0"/>
    <s v="technology/hardware"/>
    <n v="131.20499999999998"/>
    <n v="546.6875"/>
    <x v="2"/>
    <x v="30"/>
    <x v="2078"/>
    <d v="2016-12-18T12:30:57"/>
  </r>
  <r>
    <n v="2079"/>
    <s v="Pi PoE Switch HAT - power over Ethernet for Raspberry Pi"/>
    <s v="A power over Ethernet (PoE) add on board (HAT) for your Raspberry Pi with power management. Reduce the clutter of cables with Pi PoE!"/>
    <n v="10000"/>
    <n v="28817"/>
    <x v="0"/>
    <x v="1"/>
    <s v="GBP"/>
    <n v="1435258800"/>
    <n v="1432659793"/>
    <x v="0"/>
    <x v="407"/>
    <x v="0"/>
    <s v="technology/hardware"/>
    <n v="288.17"/>
    <n v="47.474464579901152"/>
    <x v="2"/>
    <x v="30"/>
    <x v="2079"/>
    <d v="2015-06-25T13:00:00"/>
  </r>
  <r>
    <n v="2080"/>
    <s v="Tinker Tie Beta - Programmable RGB LED Bow Tie!"/>
    <s v="Tinker Tie is a fully programmable, hackable Arduino-compatible RGB LED bow tie that can last over 20 hours on a single charge!"/>
    <n v="1000"/>
    <n v="5078"/>
    <x v="0"/>
    <x v="0"/>
    <s v="USD"/>
    <n v="1447286300"/>
    <n v="1444690700"/>
    <x v="0"/>
    <x v="133"/>
    <x v="0"/>
    <s v="technology/hardware"/>
    <n v="507.8"/>
    <n v="101.56"/>
    <x v="2"/>
    <x v="30"/>
    <x v="2080"/>
    <d v="2015-11-11T17:58:20"/>
  </r>
  <r>
    <n v="2081"/>
    <s v="Our Vintage Film: Summer Tour Kickstarter"/>
    <s v="Embarking on a Summer Tour to spread their message of cherishing your unforgettable memories through nostalgic rock music."/>
    <n v="3500"/>
    <n v="4010"/>
    <x v="0"/>
    <x v="0"/>
    <s v="USD"/>
    <n v="1337144340"/>
    <n v="1333597555"/>
    <x v="0"/>
    <x v="165"/>
    <x v="0"/>
    <s v="music/indie rock"/>
    <n v="114.57142857142857"/>
    <n v="72.909090909090907"/>
    <x v="4"/>
    <x v="14"/>
    <x v="2081"/>
    <d v="2012-05-15T22:59:00"/>
  </r>
  <r>
    <n v="2082"/>
    <s v="Nights On First's First CD!"/>
    <s v="Local bay area band looking to share our vision with people, looking to create something we are proud of, no more bedroom recordings!"/>
    <n v="1500"/>
    <n v="1661"/>
    <x v="0"/>
    <x v="0"/>
    <s v="USD"/>
    <n v="1322106796"/>
    <n v="1316919196"/>
    <x v="0"/>
    <x v="44"/>
    <x v="0"/>
    <s v="music/indie rock"/>
    <n v="110.73333333333333"/>
    <n v="43.710526315789473"/>
    <x v="4"/>
    <x v="14"/>
    <x v="2082"/>
    <d v="2011-11-23T21:53:16"/>
  </r>
  <r>
    <n v="2083"/>
    <s v="These Old Streets Album"/>
    <s v="Autumn's Song is working on a debut album that brings accustic / singer-songwriter / piano rock to the central Florida music scene."/>
    <n v="750"/>
    <n v="850"/>
    <x v="0"/>
    <x v="0"/>
    <s v="USD"/>
    <n v="1338830395"/>
    <n v="1336238395"/>
    <x v="0"/>
    <x v="20"/>
    <x v="0"/>
    <s v="music/indie rock"/>
    <n v="113.33333333333333"/>
    <n v="34"/>
    <x v="4"/>
    <x v="14"/>
    <x v="2083"/>
    <d v="2012-06-04T11:19:55"/>
  </r>
  <r>
    <n v="2084"/>
    <s v="Project: Ballerina Black UK Tour"/>
    <s v="Los Angeles based Ballerina Black are on their way to tour the UK in May. Join our club &amp; help make it happen."/>
    <n v="3000"/>
    <n v="3250"/>
    <x v="0"/>
    <x v="0"/>
    <s v="USD"/>
    <n v="1399186740"/>
    <n v="1396468782"/>
    <x v="0"/>
    <x v="67"/>
    <x v="0"/>
    <s v="music/indie rock"/>
    <n v="108.33333333333333"/>
    <n v="70.652173913043484"/>
    <x v="4"/>
    <x v="14"/>
    <x v="2084"/>
    <d v="2014-05-04T00:59:00"/>
  </r>
  <r>
    <n v="2085"/>
    <s v="Eikon // Dustin Hecocks Records His Debut Album"/>
    <s v="Eikon worship leader Dustin Hecocks records his full length debut album this Summer, comprised of powerful music and worshipful lyrics."/>
    <n v="6000"/>
    <n v="7412"/>
    <x v="0"/>
    <x v="0"/>
    <s v="USD"/>
    <n v="1342382587"/>
    <n v="1339790587"/>
    <x v="0"/>
    <x v="183"/>
    <x v="0"/>
    <s v="music/indie rock"/>
    <n v="123.53333333333335"/>
    <n v="89.301204819277103"/>
    <x v="4"/>
    <x v="14"/>
    <x v="2085"/>
    <d v="2012-07-15T14:03:07"/>
  </r>
  <r>
    <n v="2086"/>
    <s v="Adam Sullivan - Recording 4 New EPs for 2012!"/>
    <s v="I am in the process of completing 4 new EPs to be released in Winter, Spring, Summer, and Fall of 2012."/>
    <n v="4000"/>
    <n v="4028"/>
    <x v="0"/>
    <x v="0"/>
    <s v="USD"/>
    <n v="1323838740"/>
    <n v="1321200332"/>
    <x v="0"/>
    <x v="2"/>
    <x v="0"/>
    <s v="music/indie rock"/>
    <n v="100.69999999999999"/>
    <n v="115.08571428571429"/>
    <x v="4"/>
    <x v="14"/>
    <x v="2086"/>
    <d v="2011-12-13T22: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x v="20"/>
    <x v="0"/>
    <s v="music/indie rock"/>
    <n v="103.53333333333335"/>
    <n v="62.12"/>
    <x v="4"/>
    <x v="14"/>
    <x v="2087"/>
    <d v="2011-09-07T22:54:18"/>
  </r>
  <r>
    <n v="2088"/>
    <s v="Chris Dorman - Sita worldwide"/>
    <s v="Indie Folk musician, Chris Dorman is releasing his second full length album.  Let's release this record worldwide - grassroots style!"/>
    <n v="3000"/>
    <n v="3465.32"/>
    <x v="0"/>
    <x v="0"/>
    <s v="USD"/>
    <n v="1284177540"/>
    <n v="1281028152"/>
    <x v="0"/>
    <x v="11"/>
    <x v="0"/>
    <s v="music/indie rock"/>
    <n v="115.51066666666668"/>
    <n v="46.204266666666669"/>
    <x v="4"/>
    <x v="14"/>
    <x v="2088"/>
    <d v="2010-09-10T21:59:00"/>
  </r>
  <r>
    <n v="2089"/>
    <s v="Little Moses EP"/>
    <s v="Little Moses is trying to record their first EP, and we can't do it without your help!"/>
    <n v="2500"/>
    <n v="3010.01"/>
    <x v="0"/>
    <x v="0"/>
    <s v="USD"/>
    <n v="1375408194"/>
    <n v="1372384194"/>
    <x v="0"/>
    <x v="95"/>
    <x v="0"/>
    <s v="music/indie rock"/>
    <n v="120.4004"/>
    <n v="48.54854838709678"/>
    <x v="4"/>
    <x v="14"/>
    <x v="2089"/>
    <d v="2013-08-01T19:49:54"/>
  </r>
  <r>
    <n v="2090"/>
    <s v="Insect Surfers 2013 Release !"/>
    <s v="Insect Surfers, Planet Earth's Longest-Running Modern Surf Band, come twanging back into 2013 with a new surfadelic musical release!"/>
    <n v="8000"/>
    <n v="9203.23"/>
    <x v="0"/>
    <x v="0"/>
    <s v="USD"/>
    <n v="1361696955"/>
    <n v="1359104955"/>
    <x v="0"/>
    <x v="322"/>
    <x v="0"/>
    <s v="music/indie rock"/>
    <n v="115.040375"/>
    <n v="57.520187499999999"/>
    <x v="4"/>
    <x v="14"/>
    <x v="2090"/>
    <d v="2013-02-24T03:09:15"/>
  </r>
  <r>
    <n v="2091"/>
    <s v="Tiffany Alvord's First Album of Original Songs"/>
    <s v="I'm an 18-year old singer/songwriter from California. I'd love your support to get my album of original songs professionally recorded."/>
    <n v="18000"/>
    <n v="21684.2"/>
    <x v="0"/>
    <x v="0"/>
    <s v="USD"/>
    <n v="1299009600"/>
    <n v="1294818278"/>
    <x v="0"/>
    <x v="336"/>
    <x v="0"/>
    <s v="music/indie rock"/>
    <n v="120.46777777777777"/>
    <n v="88.147154471544724"/>
    <x v="4"/>
    <x v="14"/>
    <x v="2091"/>
    <d v="2011-03-01T14:00:00"/>
  </r>
  <r>
    <n v="2092"/>
    <s v="Amy Lingamfelter's making of &quot;Open Safe Love&quot;."/>
    <s v="Amy Lingamfelter is making an album all about love and she's looking for backers. See see how you can share in the journey!"/>
    <n v="6000"/>
    <n v="6077"/>
    <x v="0"/>
    <x v="0"/>
    <s v="USD"/>
    <n v="1318006732"/>
    <n v="1312822732"/>
    <x v="0"/>
    <x v="165"/>
    <x v="0"/>
    <s v="music/indie rock"/>
    <n v="101.28333333333333"/>
    <n v="110.49090909090908"/>
    <x v="4"/>
    <x v="14"/>
    <x v="2092"/>
    <d v="2011-10-07T10:58:52"/>
  </r>
  <r>
    <n v="2093"/>
    <s v="Lift The Decade Debut Full-Length Record"/>
    <s v="Help Lift The Decade record their debut full length album with with Ace Enders! (The Early November, I Can Make A Mess)"/>
    <n v="1500"/>
    <n v="1537"/>
    <x v="0"/>
    <x v="0"/>
    <s v="USD"/>
    <n v="1356211832"/>
    <n v="1351024232"/>
    <x v="0"/>
    <x v="23"/>
    <x v="0"/>
    <s v="music/indie rock"/>
    <n v="102.46666666666667"/>
    <n v="66.826086956521735"/>
    <x v="4"/>
    <x v="14"/>
    <x v="2093"/>
    <d v="2012-12-22T15:30:32"/>
  </r>
  <r>
    <n v="2094"/>
    <s v="Seashell Radio: Slick Machine album and US tour!"/>
    <s v="We've got a new record, Slick Machine._x000a_We want to release it and tour the US to support it, but we need your help to make it happen."/>
    <n v="3500"/>
    <n v="4219"/>
    <x v="0"/>
    <x v="0"/>
    <s v="USD"/>
    <n v="1330916400"/>
    <n v="1327969730"/>
    <x v="0"/>
    <x v="250"/>
    <x v="0"/>
    <s v="music/indie rock"/>
    <n v="120.54285714285714"/>
    <n v="58.597222222222221"/>
    <x v="4"/>
    <x v="14"/>
    <x v="2094"/>
    <d v="2012-03-04T21:00:00"/>
  </r>
  <r>
    <n v="2095"/>
    <s v="&quot; Prodigal Daughter&quot; Recording Project"/>
    <s v="This CD celebrates a journey beginning with the death of a father and culminating with the joyous victory expressed in music!"/>
    <n v="2500"/>
    <n v="2500"/>
    <x v="0"/>
    <x v="0"/>
    <s v="USD"/>
    <n v="1317576973"/>
    <n v="1312392973"/>
    <x v="0"/>
    <x v="19"/>
    <x v="0"/>
    <s v="music/indie rock"/>
    <n v="100"/>
    <n v="113.63636363636364"/>
    <x v="4"/>
    <x v="14"/>
    <x v="2095"/>
    <d v="2011-10-02T11:36:13"/>
  </r>
  <r>
    <n v="2096"/>
    <s v="GBS Detroit Presents Shone Nuisance"/>
    <s v="Shone Nuisance is heading to GBS Detroit on Friday, October 26th to record and film their GBS Detroit EP and video."/>
    <n v="600"/>
    <n v="610"/>
    <x v="0"/>
    <x v="0"/>
    <s v="USD"/>
    <n v="1351223940"/>
    <n v="1349892735"/>
    <x v="0"/>
    <x v="25"/>
    <x v="0"/>
    <s v="music/indie rock"/>
    <n v="101.66666666666666"/>
    <n v="43.571428571428569"/>
    <x v="4"/>
    <x v="14"/>
    <x v="2096"/>
    <d v="2012-10-25T21:59:00"/>
  </r>
  <r>
    <n v="2097"/>
    <s v="Caverns of Sonora"/>
    <s v="Engine is ready to record our sophomore release. The songs are written, the musicians are ready. Help us bring this into existence!"/>
    <n v="3000"/>
    <n v="3000"/>
    <x v="0"/>
    <x v="0"/>
    <s v="USD"/>
    <n v="1322751735"/>
    <n v="1317564135"/>
    <x v="0"/>
    <x v="44"/>
    <x v="0"/>
    <s v="music/indie rock"/>
    <n v="100"/>
    <n v="78.94736842105263"/>
    <x v="4"/>
    <x v="14"/>
    <x v="2097"/>
    <d v="2011-12-01T09:02:15"/>
  </r>
  <r>
    <n v="2098"/>
    <s v="The Christopher Battles EP"/>
    <s v="The Christopher Battles EP Project will fund professional recording, publicity, and release for this original singer-songwriter."/>
    <n v="6000"/>
    <n v="6020"/>
    <x v="0"/>
    <x v="0"/>
    <s v="USD"/>
    <n v="1331174635"/>
    <n v="1328582635"/>
    <x v="0"/>
    <x v="58"/>
    <x v="0"/>
    <s v="music/indie rock"/>
    <n v="100.33333333333334"/>
    <n v="188.125"/>
    <x v="4"/>
    <x v="14"/>
    <x v="2098"/>
    <d v="2012-03-07T20:43:55"/>
  </r>
  <r>
    <n v="2099"/>
    <s v="Roosevelt Died."/>
    <s v="Our tour van died, we need help!"/>
    <n v="3000"/>
    <n v="3971"/>
    <x v="0"/>
    <x v="0"/>
    <s v="USD"/>
    <n v="1435808400"/>
    <n v="1434650084"/>
    <x v="0"/>
    <x v="287"/>
    <x v="0"/>
    <s v="music/indie rock"/>
    <n v="132.36666666666667"/>
    <n v="63.031746031746032"/>
    <x v="4"/>
    <x v="14"/>
    <x v="2099"/>
    <d v="2015-07-01T21:40:00"/>
  </r>
  <r>
    <n v="2100"/>
    <s v="GBS Detroit Presents The Skylit Letter"/>
    <s v="The Skylit Letter is heading to Groovebox Studios in Detroit on Friday, June 29th to record and film a live GBS Detroit video and EP."/>
    <n v="600"/>
    <n v="820"/>
    <x v="0"/>
    <x v="0"/>
    <s v="USD"/>
    <n v="1341028740"/>
    <n v="1339704141"/>
    <x v="0"/>
    <x v="74"/>
    <x v="0"/>
    <s v="music/indie rock"/>
    <n v="136.66666666666666"/>
    <n v="30.37037037037037"/>
    <x v="4"/>
    <x v="14"/>
    <x v="2100"/>
    <d v="2012-06-29T21:59:00"/>
  </r>
  <r>
    <n v="2101"/>
    <s v="The World War I's &quot;The Bite And The Boogie&quot;"/>
    <s v="Hey everyone, we are back with our first full length release, &quot;The Bite And The Boogie&quot; and we need your help to get it printed!"/>
    <n v="2000"/>
    <n v="2265"/>
    <x v="0"/>
    <x v="0"/>
    <s v="USD"/>
    <n v="1329104114"/>
    <n v="1323920114"/>
    <x v="0"/>
    <x v="34"/>
    <x v="0"/>
    <s v="music/indie rock"/>
    <n v="113.25"/>
    <n v="51.477272727272727"/>
    <x v="4"/>
    <x v="14"/>
    <x v="2101"/>
    <d v="2012-02-12T21:35:14"/>
  </r>
  <r>
    <n v="2102"/>
    <s v="The Guru releases &quot;Native Sun&quot;"/>
    <s v="The Guru is basement parties, lake swimming, a smile shared between reunited friends, and the doe-eyed innocence of youth."/>
    <n v="1000"/>
    <n v="1360"/>
    <x v="0"/>
    <x v="0"/>
    <s v="USD"/>
    <n v="1304628648"/>
    <n v="1302036648"/>
    <x v="0"/>
    <x v="44"/>
    <x v="0"/>
    <s v="music/indie rock"/>
    <n v="136"/>
    <n v="35.789473684210527"/>
    <x v="4"/>
    <x v="14"/>
    <x v="2102"/>
    <d v="2011-05-05T14:50:48"/>
  </r>
  <r>
    <n v="2103"/>
    <s v="Matthew Moon's New Album"/>
    <s v="Indie rocker, Matthew Moon, has something to share with you..."/>
    <n v="7777"/>
    <n v="11364"/>
    <x v="0"/>
    <x v="0"/>
    <s v="USD"/>
    <n v="1352488027"/>
    <n v="1349892427"/>
    <x v="0"/>
    <x v="248"/>
    <x v="0"/>
    <s v="music/indie rock"/>
    <n v="146.12318374694613"/>
    <n v="98.817391304347822"/>
    <x v="4"/>
    <x v="14"/>
    <x v="2103"/>
    <d v="2012-11-09T13:07:07"/>
  </r>
  <r>
    <n v="2104"/>
    <s v="In the Raw: the ink &amp; the Echo's debut album"/>
    <s v="In the Raw is Seattle's the Ink &amp; the Echo's debut album.  It is honest, compelling, and speaks of raw human emotion."/>
    <n v="800"/>
    <n v="1036"/>
    <x v="0"/>
    <x v="0"/>
    <s v="USD"/>
    <n v="1369958400"/>
    <n v="1367286434"/>
    <x v="0"/>
    <x v="77"/>
    <x v="0"/>
    <s v="music/indie rock"/>
    <n v="129.5"/>
    <n v="28"/>
    <x v="4"/>
    <x v="14"/>
    <x v="2104"/>
    <d v="2013-05-30T18:00:00"/>
  </r>
  <r>
    <n v="2105"/>
    <s v="Layla The Wolf Debut E.P. &quot;Sugar&quot;"/>
    <s v="Help Layla the Wolf fund the printing and releasing of our first E.P. Release called &quot;Sugar&quot;."/>
    <n v="2000"/>
    <n v="5080"/>
    <x v="0"/>
    <x v="0"/>
    <s v="USD"/>
    <n v="1416542400"/>
    <n v="1415472953"/>
    <x v="0"/>
    <x v="221"/>
    <x v="0"/>
    <s v="music/indie rock"/>
    <n v="254"/>
    <n v="51.313131313131315"/>
    <x v="4"/>
    <x v="14"/>
    <x v="2105"/>
    <d v="2014-11-20T22:00:00"/>
  </r>
  <r>
    <n v="2106"/>
    <s v="Aaron Long-New Full Length Album &quot;Sounds of Awakening&quot;"/>
    <s v="We're recording a new full length album! So stoked for this project. We've been preparing for it for over a year. It's our best yet!"/>
    <n v="2200"/>
    <n v="2355"/>
    <x v="0"/>
    <x v="0"/>
    <s v="USD"/>
    <n v="1359176974"/>
    <n v="1356584974"/>
    <x v="0"/>
    <x v="34"/>
    <x v="0"/>
    <s v="music/indie rock"/>
    <n v="107.04545454545456"/>
    <n v="53.522727272727273"/>
    <x v="4"/>
    <x v="14"/>
    <x v="2106"/>
    <d v="2013-01-25T23:09:34"/>
  </r>
  <r>
    <n v="2107"/>
    <s v="ACKER Studio Album and Vinyl Pressing"/>
    <s v="ACKER, an instrumental noise-rock band from Central Illinois, is raising funds to record a new album and release it on vinyl."/>
    <n v="2000"/>
    <n v="2154.66"/>
    <x v="0"/>
    <x v="0"/>
    <s v="USD"/>
    <n v="1415815393"/>
    <n v="1413997393"/>
    <x v="0"/>
    <x v="6"/>
    <x v="0"/>
    <s v="music/indie rock"/>
    <n v="107.73299999999999"/>
    <n v="37.149310344827583"/>
    <x v="4"/>
    <x v="14"/>
    <x v="2107"/>
    <d v="2014-11-12T12:03:13"/>
  </r>
  <r>
    <n v="2108"/>
    <s v="THE SADDEST LANDSCAPE: Deluxe Vinyl Reissues"/>
    <s v="A project to raise the funds for our early discography, pressed on vinyl the way we always envisioned it + help w/ future band plans."/>
    <n v="16000"/>
    <n v="17170"/>
    <x v="0"/>
    <x v="0"/>
    <s v="USD"/>
    <n v="1347249300"/>
    <n v="1344917580"/>
    <x v="0"/>
    <x v="277"/>
    <x v="0"/>
    <s v="music/indie rock"/>
    <n v="107.31250000000001"/>
    <n v="89.895287958115176"/>
    <x v="4"/>
    <x v="14"/>
    <x v="2108"/>
    <d v="2012-09-09T21:55:00"/>
  </r>
  <r>
    <n v="2109"/>
    <s v="Skyline Sounds - First Studio Album (and Merch!)"/>
    <s v="We are ready to make our first full-length album, and with your help, we can make it happen!"/>
    <n v="4000"/>
    <n v="4261"/>
    <x v="0"/>
    <x v="0"/>
    <s v="USD"/>
    <n v="1436115617"/>
    <n v="1433523617"/>
    <x v="0"/>
    <x v="244"/>
    <x v="0"/>
    <s v="music/indie rock"/>
    <n v="106.52500000000001"/>
    <n v="106.52500000000001"/>
    <x v="4"/>
    <x v="14"/>
    <x v="2109"/>
    <d v="2015-07-05T11:00:17"/>
  </r>
  <r>
    <n v="2110"/>
    <s v="&quot;Vision&quot; - New Album - Brent Brown"/>
    <s v="Brent Brown's breakout new album! Requires help from the record label... You!"/>
    <n v="2000"/>
    <n v="2007"/>
    <x v="0"/>
    <x v="0"/>
    <s v="USD"/>
    <n v="1401253140"/>
    <n v="1398873969"/>
    <x v="0"/>
    <x v="44"/>
    <x v="0"/>
    <s v="music/indie rock"/>
    <n v="100.35000000000001"/>
    <n v="52.815789473684212"/>
    <x v="4"/>
    <x v="14"/>
    <x v="2110"/>
    <d v="2014-05-27T22:59:00"/>
  </r>
  <r>
    <n v="2111"/>
    <s v="Join us in releasing &quot;Evening Lights&quot; FREE online!"/>
    <s v="We are a small community of people in Boston intending to make every moment a time to find love and give love.  We need your help!"/>
    <n v="2000"/>
    <n v="2130"/>
    <x v="0"/>
    <x v="0"/>
    <s v="USD"/>
    <n v="1313370000"/>
    <n v="1307594625"/>
    <x v="0"/>
    <x v="70"/>
    <x v="0"/>
    <s v="music/indie rock"/>
    <n v="106.5"/>
    <n v="54.615384615384613"/>
    <x v="4"/>
    <x v="14"/>
    <x v="2111"/>
    <d v="2011-08-14T19:00:00"/>
  </r>
  <r>
    <n v="2112"/>
    <s v="BBB Kickstarter Two"/>
    <s v="BBB is going back into the studio to record and release &quot;Felix From Canada&quot; by popular demand.  We need your help!"/>
    <n v="300"/>
    <n v="300"/>
    <x v="0"/>
    <x v="0"/>
    <s v="USD"/>
    <n v="1366064193"/>
    <n v="1364854593"/>
    <x v="0"/>
    <x v="202"/>
    <x v="0"/>
    <s v="music/indie rock"/>
    <n v="100"/>
    <n v="27.272727272727273"/>
    <x v="4"/>
    <x v="14"/>
    <x v="2112"/>
    <d v="2013-04-15T16:16:33"/>
  </r>
  <r>
    <n v="2113"/>
    <s v="Summer Underground // Honeycomb LP"/>
    <s v="Help us fund our second full-length album Honeycomb!"/>
    <n v="7000"/>
    <n v="7340"/>
    <x v="0"/>
    <x v="0"/>
    <s v="USD"/>
    <n v="1411505176"/>
    <n v="1408481176"/>
    <x v="0"/>
    <x v="329"/>
    <x v="0"/>
    <s v="music/indie rock"/>
    <n v="104.85714285714285"/>
    <n v="68.598130841121488"/>
    <x v="4"/>
    <x v="14"/>
    <x v="2113"/>
    <d v="2014-09-23T14:46:16"/>
  </r>
  <r>
    <n v="2114"/>
    <s v="THE RATIONALES present: The Distance in Between"/>
    <s v="10 tracks of power pop, indie rock &amp; &quot;soaring sounds of hope from the edge.&quot; Help us polish &amp; release it by pre-ordering now!"/>
    <n v="5000"/>
    <n v="5235"/>
    <x v="0"/>
    <x v="0"/>
    <s v="USD"/>
    <n v="1291870740"/>
    <n v="1286480070"/>
    <x v="0"/>
    <x v="206"/>
    <x v="0"/>
    <s v="music/indie rock"/>
    <n v="104.69999999999999"/>
    <n v="35.612244897959187"/>
    <x v="4"/>
    <x v="14"/>
    <x v="2114"/>
    <d v="2010-12-08T22:59:00"/>
  </r>
  <r>
    <n v="2115"/>
    <s v="The Violet Tone and the City of Angels!"/>
    <s v="The Violet Tone is heading to California but we need your help!  We've been at this for years and finally have a shot!"/>
    <n v="1500"/>
    <n v="3385"/>
    <x v="0"/>
    <x v="0"/>
    <s v="USD"/>
    <n v="1298167001"/>
    <n v="1295575001"/>
    <x v="0"/>
    <x v="17"/>
    <x v="0"/>
    <s v="music/indie rock"/>
    <n v="225.66666666666669"/>
    <n v="94.027777777777771"/>
    <x v="4"/>
    <x v="14"/>
    <x v="2115"/>
    <d v="2011-02-19T19:56:41"/>
  </r>
  <r>
    <n v="2116"/>
    <s v="Launch Bitch's new project BEACH: violin indie-electro rock"/>
    <s v="Launch Bitch's new project, BEACH.  Get a limited edition cassette EP, be on a song, or drive away in Bitch's tour bus/RV."/>
    <n v="48000"/>
    <n v="48434"/>
    <x v="0"/>
    <x v="0"/>
    <s v="USD"/>
    <n v="1349203203"/>
    <n v="1345056003"/>
    <x v="0"/>
    <x v="297"/>
    <x v="0"/>
    <s v="music/indie rock"/>
    <n v="100.90416666666667"/>
    <n v="526.45652173913038"/>
    <x v="4"/>
    <x v="14"/>
    <x v="2116"/>
    <d v="2012-10-02T12:40:03"/>
  </r>
  <r>
    <n v="2117"/>
    <s v="You Said It Would Go Down Like This"/>
    <s v="Our next album is being mastered and we want your help to release it by putting your name down for a pre-sale copy and awesome merch!"/>
    <n v="1200"/>
    <n v="1773"/>
    <x v="0"/>
    <x v="0"/>
    <s v="USD"/>
    <n v="1445921940"/>
    <n v="1444699549"/>
    <x v="0"/>
    <x v="2"/>
    <x v="0"/>
    <s v="music/indie rock"/>
    <n v="147.75"/>
    <n v="50.657142857142858"/>
    <x v="4"/>
    <x v="14"/>
    <x v="2117"/>
    <d v="2015-10-26T22:59:00"/>
  </r>
  <r>
    <n v="2118"/>
    <s v="PORCHES. vs. THE U.S.A."/>
    <s v="PORCHES.  and Documentarians tour from New York to San Francisco and back."/>
    <n v="1000"/>
    <n v="1346.11"/>
    <x v="0"/>
    <x v="0"/>
    <s v="USD"/>
    <n v="1311538136"/>
    <n v="1308946136"/>
    <x v="0"/>
    <x v="57"/>
    <x v="0"/>
    <s v="music/indie rock"/>
    <n v="134.61099999999999"/>
    <n v="79.182941176470578"/>
    <x v="4"/>
    <x v="14"/>
    <x v="2118"/>
    <d v="2011-07-24T14:08:56"/>
  </r>
  <r>
    <n v="2119"/>
    <s v="Big Long Now's Debut Album"/>
    <s v="big long now is recording our debut album and we are looking for help mastering and pressing it to vinyl"/>
    <n v="2000"/>
    <n v="2015"/>
    <x v="0"/>
    <x v="0"/>
    <s v="USD"/>
    <n v="1345086445"/>
    <n v="1342494445"/>
    <x v="0"/>
    <x v="19"/>
    <x v="0"/>
    <s v="music/indie rock"/>
    <n v="100.75"/>
    <n v="91.590909090909093"/>
    <x v="4"/>
    <x v="14"/>
    <x v="2119"/>
    <d v="2012-08-15T21:07:25"/>
  </r>
  <r>
    <n v="2120"/>
    <s v="Hearty Har Full Length Album"/>
    <s v="&lt;3_x000a_Coming in from outer space. Help Hearty Har record their 1st album!!"/>
    <n v="8000"/>
    <n v="8070.43"/>
    <x v="0"/>
    <x v="0"/>
    <s v="USD"/>
    <n v="1388617736"/>
    <n v="1384384136"/>
    <x v="0"/>
    <x v="50"/>
    <x v="0"/>
    <s v="music/indie rock"/>
    <n v="100.880375"/>
    <n v="116.96275362318841"/>
    <x v="4"/>
    <x v="14"/>
    <x v="2120"/>
    <d v="2014-01-01T17:08:56"/>
  </r>
  <r>
    <n v="2121"/>
    <s v="Legend of Decay"/>
    <s v="Join us on an epic journey to discover a millennia old secret which will change the world forever."/>
    <n v="50000"/>
    <n v="284"/>
    <x v="2"/>
    <x v="16"/>
    <s v="CHF"/>
    <n v="1484156948"/>
    <n v="1481564948"/>
    <x v="0"/>
    <x v="73"/>
    <x v="1"/>
    <s v="games/video games"/>
    <n v="0.56800000000000006"/>
    <n v="28.4"/>
    <x v="6"/>
    <x v="17"/>
    <x v="2121"/>
    <d v="2017-01-11T11:49:08"/>
  </r>
  <r>
    <n v="2122"/>
    <s v="CapitÃ¡n Kalani y el sindicato robÃ³tico"/>
    <s v="Captain Kalani it's a retro game full of nostalgia for the old gamers but interesting for the new ones"/>
    <n v="80000"/>
    <n v="310"/>
    <x v="2"/>
    <x v="14"/>
    <s v="MXN"/>
    <n v="1483773169"/>
    <n v="1481181169"/>
    <x v="0"/>
    <x v="83"/>
    <x v="1"/>
    <s v="games/video games"/>
    <n v="0.38750000000000001"/>
    <n v="103.33333333333333"/>
    <x v="6"/>
    <x v="17"/>
    <x v="2122"/>
    <d v="2017-01-07T01: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x v="81"/>
    <x v="1"/>
    <s v="games/video games"/>
    <n v="10"/>
    <n v="10"/>
    <x v="6"/>
    <x v="17"/>
    <x v="2123"/>
    <d v="2010-03-15T00:59:00"/>
  </r>
  <r>
    <n v="2124"/>
    <s v="AZAMAR"/>
    <s v="AZAMAR is a Role Playing Game world involving fantasy and high magic, based on the popular OpenD6 OGL using the Cinema6 RPG Framework."/>
    <n v="1100"/>
    <n v="115"/>
    <x v="2"/>
    <x v="0"/>
    <s v="USD"/>
    <n v="1291093200"/>
    <n v="1286930435"/>
    <x v="0"/>
    <x v="81"/>
    <x v="1"/>
    <s v="games/video games"/>
    <n v="10.454545454545453"/>
    <n v="23"/>
    <x v="6"/>
    <x v="17"/>
    <x v="2124"/>
    <d v="2010-11-29T23:00:00"/>
  </r>
  <r>
    <n v="2125"/>
    <s v="Becoming - A Metaphysical Game About Mental Illness"/>
    <s v="Becoming is a video game that aims to portray mental illness through a metaphysical and emotional story."/>
    <n v="60000"/>
    <n v="852"/>
    <x v="2"/>
    <x v="0"/>
    <s v="USD"/>
    <n v="1438734833"/>
    <n v="1436142833"/>
    <x v="0"/>
    <x v="74"/>
    <x v="1"/>
    <s v="games/video games"/>
    <n v="1.4200000000000002"/>
    <n v="31.555555555555557"/>
    <x v="6"/>
    <x v="17"/>
    <x v="2125"/>
    <d v="2015-08-04T18:33:53"/>
  </r>
  <r>
    <n v="2126"/>
    <s v="DodgeBall Blitz"/>
    <s v="Lead your team to victory in this fast-paced, action, sports game! Use Power-ups and avoid attacks as you fight for victory!"/>
    <n v="20000"/>
    <n v="10"/>
    <x v="2"/>
    <x v="0"/>
    <s v="USD"/>
    <n v="1418080887"/>
    <n v="1415488887"/>
    <x v="0"/>
    <x v="84"/>
    <x v="1"/>
    <s v="games/video games"/>
    <n v="0.05"/>
    <n v="5"/>
    <x v="6"/>
    <x v="17"/>
    <x v="2126"/>
    <d v="2014-12-08T17:21:27"/>
  </r>
  <r>
    <n v="2127"/>
    <s v="Three Monkeys - Part 1: Into the Abyss"/>
    <s v="Three Monkeys is an audio adventure game for PC."/>
    <n v="28000"/>
    <n v="8076"/>
    <x v="2"/>
    <x v="1"/>
    <s v="GBP"/>
    <n v="1426158463"/>
    <n v="1423570063"/>
    <x v="0"/>
    <x v="163"/>
    <x v="1"/>
    <s v="games/video games"/>
    <n v="28.842857142857142"/>
    <n v="34.220338983050844"/>
    <x v="6"/>
    <x v="17"/>
    <x v="2127"/>
    <d v="2015-03-12T05:07:43"/>
  </r>
  <r>
    <n v="2128"/>
    <s v="Makayla's Quest"/>
    <s v="The Royal Snail has misdelivered all the invitations to the Royal Ball.  It's up to Makayla to set things right in the Fairy Forest"/>
    <n v="15000"/>
    <n v="25"/>
    <x v="2"/>
    <x v="5"/>
    <s v="CAD"/>
    <n v="1411324369"/>
    <n v="1406140369"/>
    <x v="0"/>
    <x v="29"/>
    <x v="1"/>
    <s v="games/video games"/>
    <n v="0.16666666666666669"/>
    <n v="25"/>
    <x v="6"/>
    <x v="17"/>
    <x v="2128"/>
    <d v="2014-09-21T12:32:49"/>
  </r>
  <r>
    <n v="2129"/>
    <s v="Pretty Kitty Fuzzy"/>
    <s v="PKF is a Cat-Tastic 2D side-scrolling shooter! Stand up to all the big meanies with the power of positivity and save the universe!"/>
    <n v="2000"/>
    <n v="236"/>
    <x v="2"/>
    <x v="0"/>
    <s v="USD"/>
    <n v="1457570100"/>
    <n v="1454978100"/>
    <x v="0"/>
    <x v="8"/>
    <x v="1"/>
    <s v="games/video games"/>
    <n v="11.799999999999999"/>
    <n v="19.666666666666668"/>
    <x v="6"/>
    <x v="17"/>
    <x v="2129"/>
    <d v="2016-03-09T18:35:00"/>
  </r>
  <r>
    <n v="2130"/>
    <s v="Wondrous Adventures: A Kid's Game"/>
    <s v="You are the hero tasked to save your home from the villainous Sanword."/>
    <n v="42000"/>
    <n v="85"/>
    <x v="2"/>
    <x v="0"/>
    <s v="USD"/>
    <n v="1408154663"/>
    <n v="1405130663"/>
    <x v="0"/>
    <x v="80"/>
    <x v="1"/>
    <s v="games/video games"/>
    <n v="0.20238095238095236"/>
    <n v="21.25"/>
    <x v="6"/>
    <x v="17"/>
    <x v="2130"/>
    <d v="2014-08-15T20:04:23"/>
  </r>
  <r>
    <n v="2131"/>
    <s v="Scout's Honor"/>
    <s v="From frightened girl to empowered woman, Scout's Honor is a tale about facing your fears and overcoming odds."/>
    <n v="500"/>
    <n v="25"/>
    <x v="2"/>
    <x v="0"/>
    <s v="USD"/>
    <n v="1436677091"/>
    <n v="1434085091"/>
    <x v="0"/>
    <x v="83"/>
    <x v="1"/>
    <s v="games/video games"/>
    <n v="5"/>
    <n v="8.3333333333333339"/>
    <x v="6"/>
    <x v="17"/>
    <x v="2131"/>
    <d v="2015-07-11T22:58:11"/>
  </r>
  <r>
    <n v="2132"/>
    <s v="Universe Rush"/>
    <s v="Fight your way to dominate the universe. Be the first to try our engaging cross-platform mmo-strategy and bring it closer to reality."/>
    <n v="100000"/>
    <n v="2112.9899999999998"/>
    <x v="2"/>
    <x v="0"/>
    <s v="USD"/>
    <n v="1391427692"/>
    <n v="1388835692"/>
    <x v="0"/>
    <x v="221"/>
    <x v="1"/>
    <s v="games/video games"/>
    <n v="2.1129899999999995"/>
    <n v="21.34333333333333"/>
    <x v="6"/>
    <x v="17"/>
    <x v="2132"/>
    <d v="2014-02-03T05:41:32"/>
  </r>
  <r>
    <n v="2133"/>
    <s v="Waddle Slide - An App for iPhone and Android"/>
    <s v="Waddle Slide is an iPhone/Android application. The app is based around a penguin, who's objective is to find his way back to his igloo."/>
    <n v="1000"/>
    <n v="16"/>
    <x v="2"/>
    <x v="0"/>
    <s v="USD"/>
    <n v="1303628340"/>
    <n v="1300328399"/>
    <x v="0"/>
    <x v="83"/>
    <x v="1"/>
    <s v="games/video games"/>
    <n v="1.6"/>
    <n v="5.333333333333333"/>
    <x v="6"/>
    <x v="17"/>
    <x v="2133"/>
    <d v="2011-04-24T00:59:00"/>
  </r>
  <r>
    <n v="2134"/>
    <s v="Prehistoric Landing"/>
    <s v="1st person Action Survivalist Rpg game. You get sent to a deadly Island to die not knowing that your not alone on the island."/>
    <n v="6000"/>
    <n v="104"/>
    <x v="2"/>
    <x v="0"/>
    <s v="USD"/>
    <n v="1367097391"/>
    <n v="1364505391"/>
    <x v="0"/>
    <x v="83"/>
    <x v="1"/>
    <s v="games/video games"/>
    <n v="1.7333333333333332"/>
    <n v="34.666666666666664"/>
    <x v="6"/>
    <x v="17"/>
    <x v="2134"/>
    <d v="2013-04-27T15:16:31"/>
  </r>
  <r>
    <n v="2135"/>
    <s v="Tesla's Electric Mist"/>
    <s v="Point-and-click adventure: The mysterious Nikola Tesla, a time traveling device, and an experiment gone wrong in Colorado Springs"/>
    <n v="5000"/>
    <n v="478"/>
    <x v="2"/>
    <x v="0"/>
    <s v="USD"/>
    <n v="1349392033"/>
    <n v="1346800033"/>
    <x v="0"/>
    <x v="19"/>
    <x v="1"/>
    <s v="games/video games"/>
    <n v="9.56"/>
    <n v="21.727272727272727"/>
    <x v="6"/>
    <x v="17"/>
    <x v="2135"/>
    <d v="2012-10-04T17:07:13"/>
  </r>
  <r>
    <n v="2136"/>
    <s v="Dark Paradise"/>
    <s v="A dark and twisted game with physiological madness and corruption as a man becomes the ultimate bio weapon."/>
    <n v="80000"/>
    <n v="47.69"/>
    <x v="2"/>
    <x v="0"/>
    <s v="USD"/>
    <n v="1382184786"/>
    <n v="1379592786"/>
    <x v="0"/>
    <x v="80"/>
    <x v="1"/>
    <s v="games/video games"/>
    <n v="5.9612499999999999E-2"/>
    <n v="11.922499999999999"/>
    <x v="6"/>
    <x v="17"/>
    <x v="2136"/>
    <d v="2013-10-19T06:13:06"/>
  </r>
  <r>
    <n v="2137"/>
    <s v="Late To The Party : A Cold War Espionage RPG in the Baltics"/>
    <s v="Arrest, interrogate, and uncover the truth as a local woman recruited by the KGB. For Windows, Mac &amp; Linux."/>
    <n v="50000"/>
    <n v="14203"/>
    <x v="2"/>
    <x v="5"/>
    <s v="CAD"/>
    <n v="1417804229"/>
    <n v="1415212229"/>
    <x v="0"/>
    <x v="408"/>
    <x v="1"/>
    <s v="games/video games"/>
    <n v="28.405999999999999"/>
    <n v="26.59737827715356"/>
    <x v="6"/>
    <x v="17"/>
    <x v="2137"/>
    <d v="2014-12-05T12:30:29"/>
  </r>
  <r>
    <n v="2138"/>
    <s v="Tales Of Tameria - Dawning Light"/>
    <s v="A game with a mixture of a few genres from RPG, Simulation and to adventure elements."/>
    <n v="1000"/>
    <n v="128"/>
    <x v="2"/>
    <x v="1"/>
    <s v="GBP"/>
    <n v="1383959939"/>
    <n v="1381364339"/>
    <x v="0"/>
    <x v="8"/>
    <x v="1"/>
    <s v="games/video games"/>
    <n v="12.8"/>
    <n v="10.666666666666666"/>
    <x v="6"/>
    <x v="17"/>
    <x v="2138"/>
    <d v="2013-11-08T19:18:59"/>
  </r>
  <r>
    <n v="2139"/>
    <s v="Manorkept"/>
    <s v="An adventuring RPG with ghosts, mysteries, and flexible gameplay paths, Manorkept is a game that promises an unforgettable experience."/>
    <n v="30000"/>
    <n v="1626"/>
    <x v="2"/>
    <x v="0"/>
    <s v="USD"/>
    <n v="1478196008"/>
    <n v="1475604008"/>
    <x v="0"/>
    <x v="66"/>
    <x v="1"/>
    <s v="games/video games"/>
    <n v="5.42"/>
    <n v="29.035714285714285"/>
    <x v="6"/>
    <x v="17"/>
    <x v="2139"/>
    <d v="2016-11-03T12:00:08"/>
  </r>
  <r>
    <n v="2140"/>
    <s v="Huevos Rancheros Video Game &quot;The Sabroso Showdown &quot;"/>
    <s v="COOKIN UP ONE HOT ENTREE! BobToons USA is gathering the ingredients to create a hot new video game &quot;The Sabroso Showdown&quot;"/>
    <n v="500000"/>
    <n v="560"/>
    <x v="2"/>
    <x v="0"/>
    <s v="USD"/>
    <n v="1357934424"/>
    <n v="1355342424"/>
    <x v="0"/>
    <x v="202"/>
    <x v="1"/>
    <s v="games/video games"/>
    <n v="0.11199999999999999"/>
    <n v="50.909090909090907"/>
    <x v="6"/>
    <x v="17"/>
    <x v="2140"/>
    <d v="2013-01-11T14:00:24"/>
  </r>
  <r>
    <n v="2141"/>
    <s v="King of Consoles"/>
    <s v="A place where people can test out the latest video games, for an hourly fee. It's cheaper than wasting money on a $60 game that sucked"/>
    <n v="15000"/>
    <n v="0"/>
    <x v="2"/>
    <x v="0"/>
    <s v="USD"/>
    <n v="1415947159"/>
    <n v="1413351559"/>
    <x v="0"/>
    <x v="78"/>
    <x v="1"/>
    <s v="games/video games"/>
    <n v="0"/>
    <n v="0"/>
    <x v="6"/>
    <x v="17"/>
    <x v="2141"/>
    <d v="2014-11-14T00:39:19"/>
  </r>
  <r>
    <n v="2142"/>
    <s v="MEDiAN - The Colony (sci-fi exploration adventure game)"/>
    <s v="a third-person exploration adventure game developed by yetanotherIndie will be released on August 2016 for PC, Linux and XBox one."/>
    <n v="10500"/>
    <n v="601"/>
    <x v="2"/>
    <x v="12"/>
    <s v="EUR"/>
    <n v="1451494210"/>
    <n v="1449075010"/>
    <x v="0"/>
    <x v="8"/>
    <x v="1"/>
    <s v="games/video games"/>
    <n v="5.7238095238095239"/>
    <n v="50.083333333333336"/>
    <x v="6"/>
    <x v="17"/>
    <x v="2142"/>
    <d v="2015-12-30T10: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x v="81"/>
    <x v="1"/>
    <s v="games/video games"/>
    <n v="11.25"/>
    <n v="45"/>
    <x v="6"/>
    <x v="17"/>
    <x v="2143"/>
    <d v="2010-07-21T13:00:00"/>
  </r>
  <r>
    <n v="2144"/>
    <s v="Project Starborn"/>
    <s v="A thousand community-built sandbox games (and more!) with a fully-customizable game engine."/>
    <n v="35500"/>
    <n v="607"/>
    <x v="2"/>
    <x v="0"/>
    <s v="USD"/>
    <n v="1379164040"/>
    <n v="1376399240"/>
    <x v="0"/>
    <x v="54"/>
    <x v="1"/>
    <s v="games/video games"/>
    <n v="1.7098591549295776"/>
    <n v="25.291666666666668"/>
    <x v="6"/>
    <x v="17"/>
    <x v="2144"/>
    <d v="2013-09-14T07:07:20"/>
  </r>
  <r>
    <n v="2145"/>
    <s v="Theocalypse - Mythology and Modern day collide in this RPG"/>
    <s v="When the gods of religions and days passed return to our modern world, humanity must fight for its survival and future."/>
    <n v="15000"/>
    <n v="4565"/>
    <x v="2"/>
    <x v="0"/>
    <s v="USD"/>
    <n v="1385534514"/>
    <n v="1382938914"/>
    <x v="0"/>
    <x v="30"/>
    <x v="1"/>
    <s v="games/video games"/>
    <n v="30.433333333333334"/>
    <n v="51.292134831460672"/>
    <x v="6"/>
    <x v="17"/>
    <x v="2145"/>
    <d v="2013-11-27T00:41:54"/>
  </r>
  <r>
    <n v="2146"/>
    <s v="Nanaue eSports"/>
    <s v="New professional gaming organization with a tournament winning Dota 2 team, &amp; divisions in all eSports games looking to re brand/expand"/>
    <n v="5000"/>
    <n v="1"/>
    <x v="2"/>
    <x v="0"/>
    <s v="USD"/>
    <n v="1455207510"/>
    <n v="1453997910"/>
    <x v="0"/>
    <x v="29"/>
    <x v="1"/>
    <s v="games/video games"/>
    <n v="0.02"/>
    <n v="1"/>
    <x v="6"/>
    <x v="17"/>
    <x v="2146"/>
    <d v="2016-02-11T10:18:30"/>
  </r>
  <r>
    <n v="2147"/>
    <s v="Johnny Rocketfingers 3"/>
    <s v="A Point and Click Adventure on Steroids."/>
    <n v="390000"/>
    <n v="2716"/>
    <x v="2"/>
    <x v="0"/>
    <s v="USD"/>
    <n v="1416125148"/>
    <n v="1413356748"/>
    <x v="0"/>
    <x v="165"/>
    <x v="1"/>
    <s v="games/video games"/>
    <n v="0.69641025641025645"/>
    <n v="49.381818181818183"/>
    <x v="6"/>
    <x v="17"/>
    <x v="2147"/>
    <d v="2014-11-16T02:05:48"/>
  </r>
  <r>
    <n v="2148"/>
    <s v="ZomBlock's"/>
    <s v="zomblock's is a online zombie survival game where you can craft new weapons,find food and water to keep yourself alive."/>
    <n v="100"/>
    <n v="2"/>
    <x v="2"/>
    <x v="1"/>
    <s v="GBP"/>
    <n v="1427992582"/>
    <n v="1425404182"/>
    <x v="0"/>
    <x v="84"/>
    <x v="1"/>
    <s v="games/video games"/>
    <n v="2"/>
    <n v="1"/>
    <x v="6"/>
    <x v="17"/>
    <x v="2148"/>
    <d v="2015-04-02T10:36:22"/>
  </r>
  <r>
    <n v="2149"/>
    <s v="Project Gert on Xbox Live "/>
    <s v="Project Gert is a sequel to the Android game Project Gert, for Xbox Live.  One character embodying two personality's, and sets of abilities.  "/>
    <n v="2000"/>
    <n v="0"/>
    <x v="2"/>
    <x v="0"/>
    <s v="USD"/>
    <n v="1280534400"/>
    <n v="1277512556"/>
    <x v="0"/>
    <x v="78"/>
    <x v="1"/>
    <s v="games/video games"/>
    <n v="0"/>
    <n v="0"/>
    <x v="6"/>
    <x v="17"/>
    <x v="2149"/>
    <d v="2010-07-30T18:00:00"/>
  </r>
  <r>
    <n v="2150"/>
    <s v="The Unknown Door"/>
    <s v="A pixel styled open world detective game."/>
    <n v="50000"/>
    <n v="405"/>
    <x v="2"/>
    <x v="10"/>
    <s v="NOK"/>
    <n v="1468392599"/>
    <n v="1465800599"/>
    <x v="0"/>
    <x v="80"/>
    <x v="1"/>
    <s v="games/video games"/>
    <n v="0.80999999999999994"/>
    <n v="101.25"/>
    <x v="6"/>
    <x v="17"/>
    <x v="2150"/>
    <d v="2016-07-13T00:49:59"/>
  </r>
  <r>
    <n v="2151"/>
    <s v="Handee Job for PS4 Gets on Shark Tank"/>
    <s v="Crazy Artist makes gaming more comfortable and fun for Playstation 4 users. I really want to give you a Handee Job!"/>
    <n v="45000"/>
    <n v="118"/>
    <x v="2"/>
    <x v="0"/>
    <s v="USD"/>
    <n v="1467231614"/>
    <n v="1464639614"/>
    <x v="0"/>
    <x v="79"/>
    <x v="1"/>
    <s v="games/video games"/>
    <n v="0.26222222222222225"/>
    <n v="19.666666666666668"/>
    <x v="6"/>
    <x v="17"/>
    <x v="2151"/>
    <d v="2016-06-29T14:20:14"/>
  </r>
  <r>
    <n v="2152"/>
    <s v="Space Shooter RPG+"/>
    <s v="Our game is going to be a space shooter that has RPG elements with New Game+! It will be unlike any space shooter ever played."/>
    <n v="30000"/>
    <n v="50"/>
    <x v="2"/>
    <x v="0"/>
    <s v="USD"/>
    <n v="1394909909"/>
    <n v="1392321509"/>
    <x v="0"/>
    <x v="80"/>
    <x v="1"/>
    <s v="games/video games"/>
    <n v="0.16666666666666669"/>
    <n v="12.5"/>
    <x v="6"/>
    <x v="17"/>
    <x v="2152"/>
    <d v="2014-03-15T12:58:29"/>
  </r>
  <r>
    <n v="2153"/>
    <s v="It's The GOD Complex"/>
    <s v="Crowdfunding the Gamers Way. An online game with real world consequences.Do you dare to play? Can you turn the world around?"/>
    <n v="372625"/>
    <n v="34"/>
    <x v="2"/>
    <x v="0"/>
    <s v="USD"/>
    <n v="1420876740"/>
    <n v="1417470718"/>
    <x v="0"/>
    <x v="80"/>
    <x v="1"/>
    <s v="games/video games"/>
    <n v="9.124454880912446E-3"/>
    <n v="8.5"/>
    <x v="6"/>
    <x v="17"/>
    <x v="2153"/>
    <d v="2015-01-10T01:59:00"/>
  </r>
  <r>
    <n v="2154"/>
    <s v="Demigods - Rise of the Children - Part 1 (Design)"/>
    <s v="A Real Time Strategy game based on Greek mythology in a fictional world."/>
    <n v="250"/>
    <n v="2"/>
    <x v="2"/>
    <x v="0"/>
    <s v="USD"/>
    <n v="1390921827"/>
    <n v="1389193827"/>
    <x v="0"/>
    <x v="84"/>
    <x v="1"/>
    <s v="games/video games"/>
    <n v="0.8"/>
    <n v="1"/>
    <x v="6"/>
    <x v="17"/>
    <x v="2154"/>
    <d v="2014-01-28T09:10:27"/>
  </r>
  <r>
    <n v="2155"/>
    <s v="VoxelMaze"/>
    <s v="A Level Editor, Turned up to eleven. Infinite creativity in one package, solo or with up to 16 of your friends."/>
    <n v="5000"/>
    <n v="115"/>
    <x v="2"/>
    <x v="1"/>
    <s v="GBP"/>
    <n v="1459443385"/>
    <n v="1456854985"/>
    <x v="0"/>
    <x v="81"/>
    <x v="1"/>
    <s v="games/video games"/>
    <n v="2.2999999999999998"/>
    <n v="23"/>
    <x v="6"/>
    <x v="17"/>
    <x v="2155"/>
    <d v="2016-03-31T10:56:25"/>
  </r>
  <r>
    <n v="2156"/>
    <s v="Beyond Black Space"/>
    <s v="Captain and manage your ship along with your crew in this deep space adventure! (PC/Linux/Mac)"/>
    <n v="56000"/>
    <n v="1493"/>
    <x v="2"/>
    <x v="0"/>
    <s v="USD"/>
    <n v="1379363406"/>
    <n v="1375475406"/>
    <x v="0"/>
    <x v="183"/>
    <x v="1"/>
    <s v="games/video games"/>
    <n v="2.6660714285714282"/>
    <n v="17.987951807228917"/>
    <x v="6"/>
    <x v="17"/>
    <x v="2156"/>
    <d v="2013-09-16T14:30:06"/>
  </r>
  <r>
    <n v="2157"/>
    <s v="Nin"/>
    <s v="Gamers and 90's fans unite in this small tale of epic proportions!"/>
    <n v="75000"/>
    <n v="21144"/>
    <x v="2"/>
    <x v="0"/>
    <s v="USD"/>
    <n v="1482479940"/>
    <n v="1479684783"/>
    <x v="0"/>
    <x v="7"/>
    <x v="1"/>
    <s v="games/video games"/>
    <n v="28.192"/>
    <n v="370.94736842105266"/>
    <x v="6"/>
    <x v="17"/>
    <x v="2157"/>
    <d v="2016-12-23T01:59:00"/>
  </r>
  <r>
    <n v="2158"/>
    <s v="PerfectGolf"/>
    <s v="A next generation golf game with a course designer and a massively multiplayer online tour. Join the fun and help us create it"/>
    <n v="300000"/>
    <n v="19770.11"/>
    <x v="2"/>
    <x v="0"/>
    <s v="USD"/>
    <n v="1360009774"/>
    <n v="1356121774"/>
    <x v="0"/>
    <x v="409"/>
    <x v="1"/>
    <s v="games/video games"/>
    <n v="6.5900366666666672"/>
    <n v="63.569485530546629"/>
    <x v="6"/>
    <x v="17"/>
    <x v="2158"/>
    <d v="2013-02-04T14:29:34"/>
  </r>
  <r>
    <n v="2159"/>
    <s v="DeadRealm RPG Series for Android and iOS"/>
    <s v="The world is dead, humans are nearly extinct._x000a_Vampires and Werewolves hunt the survivors. Zombies hunt us all._x000a_How will you survive?"/>
    <n v="3600"/>
    <n v="26"/>
    <x v="2"/>
    <x v="0"/>
    <s v="USD"/>
    <n v="1310837574"/>
    <n v="1308245574"/>
    <x v="0"/>
    <x v="84"/>
    <x v="1"/>
    <s v="games/video games"/>
    <n v="0.72222222222222221"/>
    <n v="13"/>
    <x v="6"/>
    <x v="17"/>
    <x v="2159"/>
    <d v="2011-07-16T11:32:54"/>
  </r>
  <r>
    <n v="2160"/>
    <s v="Army vs Aliens - Currently in Alpha"/>
    <s v="An awesome side-scroller tower defense game.  Think &quot;Plants vs Zombies&quot; but from a side-on perspective."/>
    <n v="10000"/>
    <n v="85"/>
    <x v="2"/>
    <x v="0"/>
    <s v="USD"/>
    <n v="1337447105"/>
    <n v="1334855105"/>
    <x v="0"/>
    <x v="38"/>
    <x v="1"/>
    <s v="games/video games"/>
    <n v="0.85000000000000009"/>
    <n v="5.3125"/>
    <x v="6"/>
    <x v="17"/>
    <x v="2160"/>
    <d v="2012-05-19T11:05:05"/>
  </r>
  <r>
    <n v="2161"/>
    <s v="CallMeGhost DEBUT ALBUM preorder!"/>
    <s v="We're trying to fund hard copies of our debut album!"/>
    <n v="400"/>
    <n v="463"/>
    <x v="0"/>
    <x v="0"/>
    <s v="USD"/>
    <n v="1443040059"/>
    <n v="1440448059"/>
    <x v="0"/>
    <x v="62"/>
    <x v="0"/>
    <s v="music/rock"/>
    <n v="115.75"/>
    <n v="35.615384615384613"/>
    <x v="4"/>
    <x v="11"/>
    <x v="2161"/>
    <d v="2015-09-23T14:27:39"/>
  </r>
  <r>
    <n v="2162"/>
    <s v="&quot;Then &amp; Now&quot;"/>
    <s v="Then &amp; Now is the 1st Solo album from me Ian Stewart. To learn more about me, my music, and my life visit www.ianstewartlive.com"/>
    <n v="4500"/>
    <n v="5052"/>
    <x v="0"/>
    <x v="0"/>
    <s v="USD"/>
    <n v="1406226191"/>
    <n v="1403547791"/>
    <x v="0"/>
    <x v="6"/>
    <x v="0"/>
    <s v="music/rock"/>
    <n v="112.26666666666667"/>
    <n v="87.103448275862064"/>
    <x v="4"/>
    <x v="11"/>
    <x v="2162"/>
    <d v="2014-07-24T12:23:11"/>
  </r>
  <r>
    <n v="2163"/>
    <s v="Help MONGREL record our new cd !"/>
    <s v="Mongrel is looking to hit the studio once again in June so we can bring you a new cd later this year and we need your help!"/>
    <n v="2500"/>
    <n v="3305"/>
    <x v="0"/>
    <x v="0"/>
    <s v="USD"/>
    <n v="1433735400"/>
    <n v="1429306520"/>
    <x v="0"/>
    <x v="34"/>
    <x v="0"/>
    <s v="music/rock"/>
    <n v="132.20000000000002"/>
    <n v="75.11363636363636"/>
    <x v="4"/>
    <x v="11"/>
    <x v="2163"/>
    <d v="2015-06-07T21:50:00"/>
  </r>
  <r>
    <n v="2164"/>
    <s v="Rosaline debut record"/>
    <s v="South Florida roots country/rock outfit's long awaited debut record"/>
    <n v="5500"/>
    <n v="5645"/>
    <x v="0"/>
    <x v="0"/>
    <s v="USD"/>
    <n v="1466827140"/>
    <n v="1464196414"/>
    <x v="0"/>
    <x v="183"/>
    <x v="0"/>
    <s v="music/rock"/>
    <n v="102.63636363636364"/>
    <n v="68.01204819277109"/>
    <x v="4"/>
    <x v="11"/>
    <x v="2164"/>
    <d v="2016-06-24T21:59:00"/>
  </r>
  <r>
    <n v="2165"/>
    <s v="Le Temps Nous Est ComtÃ©"/>
    <s v="Vous aimez le rock fort ? Aidez les Beat Cheese Ã  produire leur premier album ! Do you like cheese? Help us produce our first album!"/>
    <n v="2500"/>
    <n v="3466"/>
    <x v="0"/>
    <x v="6"/>
    <s v="EUR"/>
    <n v="1460127635"/>
    <n v="1457539235"/>
    <x v="0"/>
    <x v="27"/>
    <x v="0"/>
    <s v="music/rock"/>
    <n v="138.64000000000001"/>
    <n v="29.623931623931625"/>
    <x v="4"/>
    <x v="11"/>
    <x v="2165"/>
    <d v="2016-04-08T09:00:35"/>
  </r>
  <r>
    <n v="2166"/>
    <s v="Johnny Rock &amp; Friends: For The Record"/>
    <s v="Drummer John Roccesano (Johnny Rock) produces an album written and performed by friends, recorded and mixed on tape, pressed on vinyl."/>
    <n v="2000"/>
    <n v="2932"/>
    <x v="0"/>
    <x v="0"/>
    <s v="USD"/>
    <n v="1417813618"/>
    <n v="1413922018"/>
    <x v="0"/>
    <x v="58"/>
    <x v="0"/>
    <s v="music/rock"/>
    <n v="146.6"/>
    <n v="91.625"/>
    <x v="4"/>
    <x v="11"/>
    <x v="2166"/>
    <d v="2014-12-05T15:06:58"/>
  </r>
  <r>
    <n v="2167"/>
    <s v="Planes and Planets needs to get their EP finished!!"/>
    <s v="We need YOUR HELP to take one more step to this make release sound amazing!"/>
    <n v="150"/>
    <n v="180"/>
    <x v="0"/>
    <x v="0"/>
    <s v="USD"/>
    <n v="1347672937"/>
    <n v="1346463337"/>
    <x v="0"/>
    <x v="22"/>
    <x v="0"/>
    <s v="music/rock"/>
    <n v="120"/>
    <n v="22.5"/>
    <x v="4"/>
    <x v="11"/>
    <x v="2167"/>
    <d v="2012-09-14T19:35:37"/>
  </r>
  <r>
    <n v="2168"/>
    <s v="PIZAZZ: Pigeons Playing Ping Pong's New Album"/>
    <s v="We're hitting the studio to record our next album, &quot;Pizazz&quot;!! Help us put the FUN in FUNK!!"/>
    <n v="18000"/>
    <n v="21884.69"/>
    <x v="0"/>
    <x v="0"/>
    <s v="USD"/>
    <n v="1486702800"/>
    <n v="1484058261"/>
    <x v="0"/>
    <x v="158"/>
    <x v="0"/>
    <s v="music/rock"/>
    <n v="121.5816111111111"/>
    <n v="64.366735294117646"/>
    <x v="4"/>
    <x v="11"/>
    <x v="2168"/>
    <d v="2017-02-09T23:00:00"/>
  </r>
  <r>
    <n v="2169"/>
    <s v="Pedals and Effects Arena Corner"/>
    <s v="An innovative new YouTube series reviewing the HOT new music technology that people love. For Rockers, Jazzers, Rappers and everyone"/>
    <n v="153"/>
    <n v="153"/>
    <x v="0"/>
    <x v="0"/>
    <s v="USD"/>
    <n v="1488473351"/>
    <n v="1488214151"/>
    <x v="0"/>
    <x v="63"/>
    <x v="0"/>
    <s v="music/rock"/>
    <n v="100"/>
    <n v="21.857142857142858"/>
    <x v="4"/>
    <x v="11"/>
    <x v="2169"/>
    <d v="2017-03-02T10:49:11"/>
  </r>
  <r>
    <n v="2170"/>
    <s v="STETSON'S NEW EP"/>
    <s v="We are a hard rock band from Northern California trying to raise $350 for our next EP. Be a part of our journey!"/>
    <n v="350"/>
    <n v="633"/>
    <x v="0"/>
    <x v="0"/>
    <s v="USD"/>
    <n v="1440266422"/>
    <n v="1436810422"/>
    <x v="0"/>
    <x v="10"/>
    <x v="0"/>
    <s v="music/rock"/>
    <n v="180.85714285714286"/>
    <n v="33.315789473684212"/>
    <x v="4"/>
    <x v="11"/>
    <x v="2170"/>
    <d v="2015-08-22T12:00:22"/>
  </r>
  <r>
    <n v="2171"/>
    <s v="Brainspoonâ€™s New Record"/>
    <s v="Like records? We do, too! Help this Los Angeles based rock 'n' roll band get their new album out on vinyl!"/>
    <n v="4000"/>
    <n v="4243"/>
    <x v="0"/>
    <x v="0"/>
    <s v="USD"/>
    <n v="1434949200"/>
    <n v="1431903495"/>
    <x v="0"/>
    <x v="5"/>
    <x v="0"/>
    <s v="music/rock"/>
    <n v="106.075"/>
    <n v="90.276595744680847"/>
    <x v="4"/>
    <x v="11"/>
    <x v="2171"/>
    <d v="2015-06-21T23:00:00"/>
  </r>
  <r>
    <n v="2172"/>
    <s v="Hollow point 9, Sins Of Yesterday CD"/>
    <s v="hey friends. We are Hollow Point 9._x000a_We are calling on you to help us._x000a_In our journey to make our debut album."/>
    <n v="1000"/>
    <n v="1000"/>
    <x v="0"/>
    <x v="0"/>
    <s v="USD"/>
    <n v="1429365320"/>
    <n v="1426773320"/>
    <x v="0"/>
    <x v="62"/>
    <x v="0"/>
    <s v="music/rock"/>
    <n v="100"/>
    <n v="76.92307692307692"/>
    <x v="4"/>
    <x v="11"/>
    <x v="2172"/>
    <d v="2015-04-18T07:55:20"/>
  </r>
  <r>
    <n v="2173"/>
    <s v="Brother K's first full length album, One Eyed King"/>
    <s v="Our first full length album, One Eyed King, is an overdriven roadtrip through the heart of darkness. Rocknroll with a reading problem."/>
    <n v="4200"/>
    <n v="5331"/>
    <x v="0"/>
    <x v="0"/>
    <s v="USD"/>
    <n v="1378785540"/>
    <n v="1376066243"/>
    <x v="0"/>
    <x v="240"/>
    <x v="0"/>
    <s v="music/rock"/>
    <n v="126.92857142857143"/>
    <n v="59.233333333333334"/>
    <x v="4"/>
    <x v="11"/>
    <x v="2173"/>
    <d v="2013-09-09T21:59:00"/>
  </r>
  <r>
    <n v="2174"/>
    <s v="Chivo Funge and the Extensions"/>
    <s v="Chivo and his band of miscreants present their debut album _x000a_'Blind Energy' ...we think you are going to like it."/>
    <n v="4000"/>
    <n v="4119"/>
    <x v="0"/>
    <x v="1"/>
    <s v="GBP"/>
    <n v="1462453307"/>
    <n v="1459861307"/>
    <x v="0"/>
    <x v="287"/>
    <x v="0"/>
    <s v="music/rock"/>
    <n v="102.97499999999999"/>
    <n v="65.38095238095238"/>
    <x v="4"/>
    <x v="11"/>
    <x v="2174"/>
    <d v="2016-05-05T07:01:47"/>
  </r>
  <r>
    <n v="2175"/>
    <s v="Repulsur's First Record"/>
    <s v="Trying to get the last bit of money together to finish recording the first full length Repulsur album, &quot;The After School Special&quot;."/>
    <n v="700"/>
    <n v="1750"/>
    <x v="0"/>
    <x v="0"/>
    <s v="USD"/>
    <n v="1469059986"/>
    <n v="1468455186"/>
    <x v="0"/>
    <x v="55"/>
    <x v="0"/>
    <s v="music/rock"/>
    <n v="250"/>
    <n v="67.307692307692307"/>
    <x v="4"/>
    <x v="11"/>
    <x v="2175"/>
    <d v="2016-07-20T18:13:06"/>
  </r>
  <r>
    <n v="2176"/>
    <s v="Mike Farley Band - New Album!"/>
    <s v="The Mike Farley Band has re-assembled its original line up and needs your help to make a new full-length album!"/>
    <n v="5000"/>
    <n v="6301"/>
    <x v="0"/>
    <x v="0"/>
    <s v="USD"/>
    <n v="1430579509"/>
    <n v="1427987509"/>
    <x v="0"/>
    <x v="26"/>
    <x v="0"/>
    <s v="music/rock"/>
    <n v="126.02"/>
    <n v="88.74647887323944"/>
    <x v="4"/>
    <x v="11"/>
    <x v="2176"/>
    <d v="2015-05-02T09:11:49"/>
  </r>
  <r>
    <n v="2177"/>
    <s v="Nobody Rides For Free ~ Stone Horse"/>
    <s v="Stone Horse ~ _x000a_Doing what they do best, laying down honest and _x000a_proper Rock-n-Roll guaranteed to soothe your soul!"/>
    <n v="2500"/>
    <n v="2503"/>
    <x v="0"/>
    <x v="0"/>
    <s v="USD"/>
    <n v="1465192867"/>
    <n v="1463032867"/>
    <x v="0"/>
    <x v="44"/>
    <x v="0"/>
    <s v="music/rock"/>
    <n v="100.12"/>
    <n v="65.868421052631575"/>
    <x v="4"/>
    <x v="11"/>
    <x v="2177"/>
    <d v="2016-06-06T00:01:07"/>
  </r>
  <r>
    <n v="2178"/>
    <s v="The Letter Black - New Record"/>
    <s v="We are making our third studio album and no longer have a label telling us what we can/can't do. This record is for the fans."/>
    <n v="25000"/>
    <n v="34660"/>
    <x v="0"/>
    <x v="0"/>
    <s v="USD"/>
    <n v="1484752597"/>
    <n v="1482160597"/>
    <x v="0"/>
    <x v="410"/>
    <x v="0"/>
    <s v="music/rock"/>
    <n v="138.64000000000001"/>
    <n v="40.349243306169967"/>
    <x v="4"/>
    <x v="11"/>
    <x v="2178"/>
    <d v="2017-01-18T09:16:37"/>
  </r>
  <r>
    <n v="2179"/>
    <s v="Woodhouse EP"/>
    <s v="Woodhouse is making an EP!  If you are a fan of whiskey and loud guitars, contribute to the cause!"/>
    <n v="1000"/>
    <n v="1614"/>
    <x v="0"/>
    <x v="0"/>
    <s v="USD"/>
    <n v="1428725192"/>
    <n v="1426133192"/>
    <x v="0"/>
    <x v="64"/>
    <x v="0"/>
    <s v="music/rock"/>
    <n v="161.4"/>
    <n v="76.857142857142861"/>
    <x v="4"/>
    <x v="11"/>
    <x v="2179"/>
    <d v="2015-04-10T22:06:32"/>
  </r>
  <r>
    <n v="2180"/>
    <s v="FOUR STAR MARY &quot;PIECES&quot;"/>
    <s v="Help fund the new record by independent alternative rockers FOUR STAR MARY &quot;PIECES&quot;"/>
    <n v="5000"/>
    <n v="5359.21"/>
    <x v="0"/>
    <x v="0"/>
    <s v="USD"/>
    <n v="1447434268"/>
    <n v="1443801868"/>
    <x v="0"/>
    <x v="76"/>
    <x v="0"/>
    <s v="music/rock"/>
    <n v="107.18419999999999"/>
    <n v="68.707820512820518"/>
    <x v="4"/>
    <x v="11"/>
    <x v="2180"/>
    <d v="2015-11-13T11:04:28"/>
  </r>
  <r>
    <n v="2181"/>
    <s v="Broken Contract Rulebook Relaunch"/>
    <s v="Broken Contract is a sci-fi, action/adventure, miniature based game of sci-fi worker insurrection in a dystopian future for 2+ players."/>
    <n v="2000"/>
    <n v="3062"/>
    <x v="0"/>
    <x v="0"/>
    <s v="USD"/>
    <n v="1487635653"/>
    <n v="1486426053"/>
    <x v="0"/>
    <x v="28"/>
    <x v="0"/>
    <s v="games/tabletop games"/>
    <n v="153.1"/>
    <n v="57.773584905660378"/>
    <x v="6"/>
    <x v="32"/>
    <x v="2181"/>
    <d v="2017-02-20T18:07:33"/>
  </r>
  <r>
    <n v="2182"/>
    <s v="Broken World - A Post-Apocalypse Tabletop RPG"/>
    <s v="An incredibly comprehensive tabletop rpg book for the post apocalypse, inspired by Dungeon World."/>
    <n v="3000"/>
    <n v="15725"/>
    <x v="0"/>
    <x v="5"/>
    <s v="CAD"/>
    <n v="1412285825"/>
    <n v="1409261825"/>
    <x v="0"/>
    <x v="289"/>
    <x v="0"/>
    <s v="games/tabletop games"/>
    <n v="524.16666666666663"/>
    <n v="44.171348314606739"/>
    <x v="6"/>
    <x v="32"/>
    <x v="2182"/>
    <d v="2014-10-02T15:37:05"/>
  </r>
  <r>
    <n v="2183"/>
    <s v="D12 Trap Dice + Trapped The Dice Game"/>
    <s v="Don't just kill them, let the dice decide what kills'em. As a Bonus Get the game TRAPPED free, a Fast paced Dice game for 2-8 Players."/>
    <n v="1800"/>
    <n v="8807"/>
    <x v="0"/>
    <x v="0"/>
    <s v="USD"/>
    <n v="1486616400"/>
    <n v="1484037977"/>
    <x v="0"/>
    <x v="411"/>
    <x v="0"/>
    <s v="games/tabletop games"/>
    <n v="489.27777777777777"/>
    <n v="31.566308243727597"/>
    <x v="6"/>
    <x v="32"/>
    <x v="2183"/>
    <d v="2017-02-08T23:00:00"/>
  </r>
  <r>
    <n v="2184"/>
    <s v="Liguria"/>
    <s v="Trading beautiful colors on behalf of the bishop! Become the best merchant of the Fresco World in this innovative game by Queen Games."/>
    <n v="10000"/>
    <n v="28474"/>
    <x v="0"/>
    <x v="0"/>
    <s v="USD"/>
    <n v="1453737600"/>
    <n v="1452530041"/>
    <x v="1"/>
    <x v="161"/>
    <x v="0"/>
    <s v="games/tabletop games"/>
    <n v="284.74"/>
    <n v="107.04511278195488"/>
    <x v="6"/>
    <x v="32"/>
    <x v="2184"/>
    <d v="2016-01-25T10:00:00"/>
  </r>
  <r>
    <n v="2185"/>
    <s v="Empire of the Dead: REQUIEM"/>
    <s v="Empire of the Dead-Requiem is a miniatures expansion to our 28mm tabletop game set in a Dark and Gothic, Steampunk Victorian Empire."/>
    <n v="5000"/>
    <n v="92848.5"/>
    <x v="0"/>
    <x v="1"/>
    <s v="GBP"/>
    <n v="1364286239"/>
    <n v="1360830239"/>
    <x v="0"/>
    <x v="412"/>
    <x v="0"/>
    <s v="games/tabletop games"/>
    <n v="1856.97"/>
    <n v="149.03451043338683"/>
    <x v="6"/>
    <x v="32"/>
    <x v="2185"/>
    <d v="2013-03-26T02:23:59"/>
  </r>
  <r>
    <n v="2186"/>
    <s v="Latitude 90Â° : The Origin"/>
    <s v="The real-time digital social deduction game where there's no moderator, no sleeping, and no dying."/>
    <n v="20000"/>
    <n v="21935"/>
    <x v="0"/>
    <x v="0"/>
    <s v="USD"/>
    <n v="1473213600"/>
    <n v="1470062743"/>
    <x v="0"/>
    <x v="413"/>
    <x v="0"/>
    <s v="games/tabletop games"/>
    <n v="109.67499999999998"/>
    <n v="55.956632653061227"/>
    <x v="6"/>
    <x v="32"/>
    <x v="2186"/>
    <d v="2016-09-06T20:00:00"/>
  </r>
  <r>
    <n v="2187"/>
    <s v="Tesla vs. Edison"/>
    <s v="The War of Currents! 2-5 electricity innovators build routes, grow tech trees, and play the stock market in 20 minutes per player."/>
    <n v="20000"/>
    <n v="202928.5"/>
    <x v="0"/>
    <x v="0"/>
    <s v="USD"/>
    <n v="1428033540"/>
    <n v="1425531666"/>
    <x v="1"/>
    <x v="414"/>
    <x v="0"/>
    <s v="games/tabletop games"/>
    <n v="1014.6425"/>
    <n v="56.970381807973048"/>
    <x v="6"/>
    <x v="32"/>
    <x v="2187"/>
    <d v="2015-04-02T21:59:00"/>
  </r>
  <r>
    <n v="2188"/>
    <s v="PHOENIX DICE: A New Approach to an Outdated Gaming Tool"/>
    <s v="Beautifully unique, precision cut, metal gaming dice derived from a passion in tabletop gaming and engineering design."/>
    <n v="5494"/>
    <n v="22645"/>
    <x v="0"/>
    <x v="2"/>
    <s v="AUD"/>
    <n v="1477414800"/>
    <n v="1474380241"/>
    <x v="0"/>
    <x v="415"/>
    <x v="0"/>
    <s v="games/tabletop games"/>
    <n v="412.17692027666544"/>
    <n v="44.056420233463037"/>
    <x v="6"/>
    <x v="32"/>
    <x v="2188"/>
    <d v="2016-10-25T11:00:00"/>
  </r>
  <r>
    <n v="2189"/>
    <s v="Odyssey: ARGONAUTS"/>
    <s v="Help me fund the Argonauts! Sculpted by Dave Kidd, based on concept art from Roberto Cirillo, created by Fet Milner and myself!"/>
    <n v="1200"/>
    <n v="6039"/>
    <x v="0"/>
    <x v="1"/>
    <s v="GBP"/>
    <n v="1461276000"/>
    <n v="1460055300"/>
    <x v="0"/>
    <x v="106"/>
    <x v="0"/>
    <s v="games/tabletop games"/>
    <n v="503.25"/>
    <n v="68.625"/>
    <x v="6"/>
    <x v="32"/>
    <x v="2189"/>
    <d v="2016-04-21T16:00:00"/>
  </r>
  <r>
    <n v="2190"/>
    <s v="Overlords of Infamy - A Board Game of Silly Super-Villainy!"/>
    <s v="You are an evil Overlord.  Your mission?  To make everyone as miserable as possible.  Can you achieve world domination?"/>
    <n v="19000"/>
    <n v="35076"/>
    <x v="0"/>
    <x v="0"/>
    <s v="USD"/>
    <n v="1458716340"/>
    <n v="1455721204"/>
    <x v="0"/>
    <x v="416"/>
    <x v="0"/>
    <s v="games/tabletop games"/>
    <n v="184.61052631578946"/>
    <n v="65.318435754189949"/>
    <x v="6"/>
    <x v="32"/>
    <x v="2190"/>
    <d v="2016-03-23T00:59:00"/>
  </r>
  <r>
    <n v="2191"/>
    <s v="SpecForce Rangers: Outlanders Phase 4"/>
    <s v="This campaign features the Government Special Forces on Outland. 28mm scale white metal miniatures for Sci-Fi games in any setting."/>
    <n v="750"/>
    <n v="898"/>
    <x v="0"/>
    <x v="1"/>
    <s v="GBP"/>
    <n v="1487102427"/>
    <n v="1486065627"/>
    <x v="0"/>
    <x v="20"/>
    <x v="0"/>
    <s v="games/tabletop games"/>
    <n v="119.73333333333333"/>
    <n v="35.92"/>
    <x v="6"/>
    <x v="32"/>
    <x v="2191"/>
    <d v="2017-02-14T14:00:27"/>
  </r>
  <r>
    <n v="2192"/>
    <s v="Legends Untold: As deep as an RPG, as fast as a card game!"/>
    <s v="Legends Untold; A cooperative adventure game for 1-4 players.  5 minutes setup, 1 hour play time. Supported by an immersive campaign."/>
    <n v="12000"/>
    <n v="129748.82"/>
    <x v="0"/>
    <x v="1"/>
    <s v="GBP"/>
    <n v="1481842800"/>
    <n v="1479414344"/>
    <x v="0"/>
    <x v="417"/>
    <x v="0"/>
    <s v="games/tabletop games"/>
    <n v="1081.2401666666667"/>
    <n v="40.070667078443485"/>
    <x v="6"/>
    <x v="32"/>
    <x v="2192"/>
    <d v="2016-12-15T17:00:00"/>
  </r>
  <r>
    <n v="2193"/>
    <s v="Astonishing Swordsmen &amp; Sorcerers of Hyperborea 2E"/>
    <s v="The premier sword-and-sorcery RPG now in 2E hardback format! Inspired by Robert E. Howard, H.P. Lovecraft, and Clark Ashton Smith!"/>
    <n v="15000"/>
    <n v="67856"/>
    <x v="0"/>
    <x v="0"/>
    <s v="USD"/>
    <n v="1479704340"/>
    <n v="1477043072"/>
    <x v="0"/>
    <x v="418"/>
    <x v="0"/>
    <s v="games/tabletop games"/>
    <n v="452.37333333333333"/>
    <n v="75.647714604236342"/>
    <x v="6"/>
    <x v="32"/>
    <x v="2193"/>
    <d v="2016-11-20T22:59:00"/>
  </r>
  <r>
    <n v="2194"/>
    <s v="Monster Lab"/>
    <s v="LAST CHANCE! A fast paced card game for people who like to play god, build hybrid cat monsters and add flamethrowers to space dragons."/>
    <n v="10000"/>
    <n v="53737"/>
    <x v="0"/>
    <x v="0"/>
    <s v="USD"/>
    <n v="1459012290"/>
    <n v="1456423890"/>
    <x v="0"/>
    <x v="419"/>
    <x v="0"/>
    <s v="games/tabletop games"/>
    <n v="537.37"/>
    <n v="61.203872437357631"/>
    <x v="6"/>
    <x v="32"/>
    <x v="2194"/>
    <d v="2016-03-26T11:11:30"/>
  </r>
  <r>
    <n v="2195"/>
    <s v="Purgatoria: City of Angels"/>
    <s v="A gritty, noir tabletop RPG with a fast-paced combo-based battle system."/>
    <n v="4600"/>
    <n v="5535"/>
    <x v="0"/>
    <x v="0"/>
    <s v="USD"/>
    <n v="1439317900"/>
    <n v="1436725900"/>
    <x v="0"/>
    <x v="248"/>
    <x v="0"/>
    <s v="games/tabletop games"/>
    <n v="120.32608695652173"/>
    <n v="48.130434782608695"/>
    <x v="6"/>
    <x v="32"/>
    <x v="2195"/>
    <d v="2015-08-11T12:31:40"/>
  </r>
  <r>
    <n v="2196"/>
    <s v="LACORSA Grand Prix Game (relaunch)"/>
    <s v="Race your friends in style with this classic Grand Prix game."/>
    <n v="14000"/>
    <n v="15937"/>
    <x v="0"/>
    <x v="0"/>
    <s v="USD"/>
    <n v="1480662000"/>
    <n v="1478000502"/>
    <x v="0"/>
    <x v="302"/>
    <x v="0"/>
    <s v="games/tabletop games"/>
    <n v="113.83571428571429"/>
    <n v="68.106837606837601"/>
    <x v="6"/>
    <x v="32"/>
    <x v="2196"/>
    <d v="2016-12-02T01:00:00"/>
  </r>
  <r>
    <n v="2197"/>
    <s v="Trickerion - Legends of Illusion"/>
    <s v="A strategy game of magic and deception, where aspiring  Illusionists clash in a grand contest for fame and fortune."/>
    <n v="30000"/>
    <n v="285309.33"/>
    <x v="0"/>
    <x v="0"/>
    <s v="USD"/>
    <n v="1425132059"/>
    <n v="1422540059"/>
    <x v="0"/>
    <x v="420"/>
    <x v="0"/>
    <s v="games/tabletop games"/>
    <n v="951.03109999999992"/>
    <n v="65.891300230946882"/>
    <x v="6"/>
    <x v="32"/>
    <x v="2197"/>
    <d v="2015-02-28T08:00:59"/>
  </r>
  <r>
    <n v="2198"/>
    <s v="Rivals: Masters of the Deep"/>
    <s v="A tactical Miniatures board game for 2-4 players set in a mysterious underwater realm where 4 factions battle for supremacy."/>
    <n v="40000"/>
    <n v="53157"/>
    <x v="0"/>
    <x v="0"/>
    <s v="USD"/>
    <n v="1447507200"/>
    <n v="1444911600"/>
    <x v="0"/>
    <x v="421"/>
    <x v="0"/>
    <s v="games/tabletop games"/>
    <n v="132.89249999999998"/>
    <n v="81.654377880184327"/>
    <x v="6"/>
    <x v="32"/>
    <x v="2198"/>
    <d v="2015-11-14T07:20:00"/>
  </r>
  <r>
    <n v="2199"/>
    <s v="Decadolo. Flip it!"/>
    <s v="A new strategic board game designed to flip out your opponent."/>
    <n v="9000"/>
    <n v="13228"/>
    <x v="0"/>
    <x v="17"/>
    <s v="EUR"/>
    <n v="1444903198"/>
    <n v="1442311198"/>
    <x v="1"/>
    <x v="140"/>
    <x v="0"/>
    <s v="games/tabletop games"/>
    <n v="146.97777777777779"/>
    <n v="52.701195219123505"/>
    <x v="6"/>
    <x v="32"/>
    <x v="2199"/>
    <d v="2015-10-15T03: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x v="40"/>
    <x v="0"/>
    <s v="games/tabletop games"/>
    <n v="542.15"/>
    <n v="41.228136882129277"/>
    <x v="6"/>
    <x v="32"/>
    <x v="2200"/>
    <d v="2015-07-05T21:00:00"/>
  </r>
  <r>
    <n v="2201"/>
    <s v="Superpowerless - Princess - Music Video"/>
    <s v="Oh Hello! I make 8bit / Pop Punk under the name of Superpowerless and with your help, I'm looking to fund a new music video! :)"/>
    <n v="110"/>
    <n v="420.99"/>
    <x v="0"/>
    <x v="1"/>
    <s v="GBP"/>
    <n v="1358367565"/>
    <n v="1357157965"/>
    <x v="0"/>
    <x v="33"/>
    <x v="0"/>
    <s v="music/electronic music"/>
    <n v="382.71818181818185"/>
    <n v="15.035357142857142"/>
    <x v="4"/>
    <x v="15"/>
    <x v="2201"/>
    <d v="2013-01-16T14:19:25"/>
  </r>
  <r>
    <n v="2202"/>
    <s v="zircon - &quot;Identity Sequence&quot;: A cyberpunk-inspired journey"/>
    <s v="An electro-organic album of evolved dance music inspired by seminal cyberpunk works."/>
    <n v="4000"/>
    <n v="28167.25"/>
    <x v="0"/>
    <x v="0"/>
    <s v="USD"/>
    <n v="1351801368"/>
    <n v="1349209368"/>
    <x v="0"/>
    <x v="422"/>
    <x v="0"/>
    <s v="music/electronic music"/>
    <n v="704.18124999999998"/>
    <n v="39.066920943134534"/>
    <x v="4"/>
    <x v="15"/>
    <x v="2202"/>
    <d v="2012-11-01T14:22:48"/>
  </r>
  <r>
    <n v="2203"/>
    <s v="Andy's iLL - The Invisible City"/>
    <s v="The Invisible City is a project built &amp; powered by my fans. A full video and audio experience that I hope to merge into a live show."/>
    <n v="2000"/>
    <n v="2191"/>
    <x v="0"/>
    <x v="5"/>
    <s v="CAD"/>
    <n v="1443127082"/>
    <n v="1440535082"/>
    <x v="0"/>
    <x v="133"/>
    <x v="0"/>
    <s v="music/electronic music"/>
    <n v="109.55"/>
    <n v="43.82"/>
    <x v="4"/>
    <x v="15"/>
    <x v="2203"/>
    <d v="2015-09-24T14:38:02"/>
  </r>
  <r>
    <n v="2204"/>
    <s v="Press Mirror Kisses' New Album &quot;Heartbeats&quot; on Vinyl"/>
    <s v="A professional pressing of the new (and greatest) Mirror Kisses album on beautiful white vinyl. Backers hear it first!"/>
    <n v="1500"/>
    <n v="1993"/>
    <x v="0"/>
    <x v="0"/>
    <s v="USD"/>
    <n v="1362814119"/>
    <n v="1360222119"/>
    <x v="0"/>
    <x v="196"/>
    <x v="0"/>
    <s v="music/electronic music"/>
    <n v="132.86666666666667"/>
    <n v="27.301369863013697"/>
    <x v="4"/>
    <x v="15"/>
    <x v="2204"/>
    <d v="2013-03-09T01:28:39"/>
  </r>
  <r>
    <n v="2205"/>
    <s v="Lestat - Midnight Toll Video"/>
    <s v="Lestat is filming their first video, and they need your help! From their release, Arisen, &quot;Midnight Toll&quot;. Hear it at lestatmusic.com."/>
    <n v="750"/>
    <n v="1140"/>
    <x v="0"/>
    <x v="0"/>
    <s v="USD"/>
    <n v="1338579789"/>
    <n v="1335987789"/>
    <x v="0"/>
    <x v="74"/>
    <x v="0"/>
    <s v="music/electronic music"/>
    <n v="152"/>
    <n v="42.222222222222221"/>
    <x v="4"/>
    <x v="15"/>
    <x v="2205"/>
    <d v="2012-06-01T13:43:09"/>
  </r>
  <r>
    <n v="2206"/>
    <s v="Arbor Oasis's First Album!"/>
    <s v="We really think we might have what it takes to make it someday! But we really need help to take the first step and release this album!"/>
    <n v="1100"/>
    <n v="1130"/>
    <x v="0"/>
    <x v="0"/>
    <s v="USD"/>
    <n v="1334556624"/>
    <n v="1333001424"/>
    <x v="0"/>
    <x v="69"/>
    <x v="0"/>
    <s v="music/electronic music"/>
    <n v="102.72727272727273"/>
    <n v="33.235294117647058"/>
    <x v="4"/>
    <x v="15"/>
    <x v="2206"/>
    <d v="2012-04-16T00:10:24"/>
  </r>
  <r>
    <n v="2207"/>
    <s v="Piece of Happy"/>
    <s v="Each piece has a story behind it. Not of some life drama but of an experience you live whilst listening; Happiness evoking"/>
    <n v="2000"/>
    <n v="2000"/>
    <x v="0"/>
    <x v="0"/>
    <s v="USD"/>
    <n v="1384580373"/>
    <n v="1381984773"/>
    <x v="0"/>
    <x v="63"/>
    <x v="0"/>
    <s v="music/electronic music"/>
    <n v="100"/>
    <n v="285.71428571428572"/>
    <x v="4"/>
    <x v="15"/>
    <x v="2207"/>
    <d v="2013-11-15T23:39:33"/>
  </r>
  <r>
    <n v="2208"/>
    <s v="HELP FUND SELF IMPLIED RESTRICTIONS DEBUT RELEASE"/>
    <s v="Early Summer, SIR will be releasing two EP's. The funding of this project will determine if they get professional pressings or cdr's"/>
    <n v="1000"/>
    <n v="1016"/>
    <x v="0"/>
    <x v="0"/>
    <s v="USD"/>
    <n v="1333771200"/>
    <n v="1328649026"/>
    <x v="0"/>
    <x v="54"/>
    <x v="0"/>
    <s v="music/electronic music"/>
    <n v="101.6"/>
    <n v="42.333333333333336"/>
    <x v="4"/>
    <x v="15"/>
    <x v="2208"/>
    <d v="2012-04-06T22:00:00"/>
  </r>
  <r>
    <n v="2209"/>
    <s v="NYPC's North American (+ Colombia!) Tour May 2014 - Part 2"/>
    <s v="Support us and pledge for rewards on our new bigger Tour of the US, Canada and Colombia!"/>
    <n v="500"/>
    <n v="754"/>
    <x v="0"/>
    <x v="1"/>
    <s v="GBP"/>
    <n v="1397516400"/>
    <n v="1396524644"/>
    <x v="0"/>
    <x v="41"/>
    <x v="0"/>
    <s v="music/electronic music"/>
    <n v="150.80000000000001"/>
    <n v="50.266666666666666"/>
    <x v="4"/>
    <x v="15"/>
    <x v="2209"/>
    <d v="2014-04-14T17:00:00"/>
  </r>
  <r>
    <n v="2210"/>
    <s v="The Seshen's Debut Album Release"/>
    <s v="Influenced by Little Dragon, J. Dilla, Erykah Badu &amp; Beach House, this genre-defying record fuses hip-hop, soul, pop and electronica."/>
    <n v="4000"/>
    <n v="4457"/>
    <x v="0"/>
    <x v="0"/>
    <s v="USD"/>
    <n v="1334424960"/>
    <n v="1329442510"/>
    <x v="0"/>
    <x v="250"/>
    <x v="0"/>
    <s v="music/electronic music"/>
    <n v="111.425"/>
    <n v="61.902777777777779"/>
    <x v="4"/>
    <x v="15"/>
    <x v="2210"/>
    <d v="2012-04-14T11:36:00"/>
  </r>
  <r>
    <n v="2211"/>
    <s v="Kickstart the Future (of Telefuture)"/>
    <s v="Telefuture, a record label sharing 80's inspired electronic music, wants to release some incredible albums on various physical mediums!"/>
    <n v="2500"/>
    <n v="4890"/>
    <x v="0"/>
    <x v="0"/>
    <s v="USD"/>
    <n v="1397113140"/>
    <n v="1395168625"/>
    <x v="0"/>
    <x v="148"/>
    <x v="0"/>
    <s v="music/electronic music"/>
    <n v="195.6"/>
    <n v="40.75"/>
    <x v="4"/>
    <x v="15"/>
    <x v="2211"/>
    <d v="2014-04-10T00:59:00"/>
  </r>
  <r>
    <n v="2212"/>
    <s v="Dragon's Eye Recordings: Label Relaunch"/>
    <s v="Help Dragon's Eye relaunch with 4 new releases by Yann Novak, Pinkcourtesyphone, Steve Roden &amp; Lawrence English + Stephen Vitiello"/>
    <n v="6000"/>
    <n v="6863"/>
    <x v="0"/>
    <x v="0"/>
    <s v="USD"/>
    <n v="1383526800"/>
    <n v="1380650177"/>
    <x v="0"/>
    <x v="252"/>
    <x v="0"/>
    <s v="music/electronic music"/>
    <n v="114.38333333333333"/>
    <n v="55.796747967479675"/>
    <x v="4"/>
    <x v="15"/>
    <x v="2212"/>
    <d v="2013-11-03T19:00:00"/>
  </r>
  <r>
    <n v="2213"/>
    <s v="WINTER WALK WITH ME ~ Hasenfang Album"/>
    <s v="NOTE: THIS PROJECT IS ALREADY 100% FUNDED!!! _x000a_This is an &quot;Extended Campaign Run&quot; for anyone who wants a CD of my seventh solo album."/>
    <n v="5"/>
    <n v="10"/>
    <x v="0"/>
    <x v="0"/>
    <s v="USD"/>
    <n v="1431719379"/>
    <n v="1429127379"/>
    <x v="0"/>
    <x v="29"/>
    <x v="0"/>
    <s v="music/electronic music"/>
    <n v="200"/>
    <n v="10"/>
    <x v="4"/>
    <x v="15"/>
    <x v="2213"/>
    <d v="2015-05-15T13:49:39"/>
  </r>
  <r>
    <n v="2214"/>
    <s v="Spiff is ready to join the digital age!"/>
    <s v="Join this Kickstarter project today to assist Spiff in converting his analog recordings from the 80's to digital!"/>
    <n v="600"/>
    <n v="1755.01"/>
    <x v="0"/>
    <x v="0"/>
    <s v="USD"/>
    <n v="1391713248"/>
    <n v="1389121248"/>
    <x v="0"/>
    <x v="54"/>
    <x v="0"/>
    <s v="music/electronic music"/>
    <n v="292.50166666666667"/>
    <n v="73.125416666666666"/>
    <x v="4"/>
    <x v="15"/>
    <x v="2214"/>
    <d v="2014-02-06T13:00:48"/>
  </r>
  <r>
    <n v="2215"/>
    <s v="&quot;Something to See, Not to Say&quot; - Anemometer's First EP Album"/>
    <s v="Ambient Electro Grind-fest!"/>
    <n v="550"/>
    <n v="860"/>
    <x v="0"/>
    <x v="0"/>
    <s v="USD"/>
    <n v="1331621940"/>
    <n v="1329671572"/>
    <x v="0"/>
    <x v="51"/>
    <x v="0"/>
    <s v="music/electronic music"/>
    <n v="156.36363636363637"/>
    <n v="26.060606060606062"/>
    <x v="4"/>
    <x v="15"/>
    <x v="2215"/>
    <d v="2012-03-13T00:59:00"/>
  </r>
  <r>
    <n v="2216"/>
    <s v="Femme Fatality 'Stranger' T-shirt and/or Tote bag"/>
    <s v="We are taking pre-orders for a very limited run of new t-shirts and tote bags! Available exclusivly through this Kickstarter campaign."/>
    <n v="300"/>
    <n v="317"/>
    <x v="0"/>
    <x v="0"/>
    <s v="USD"/>
    <n v="1437674545"/>
    <n v="1436464945"/>
    <x v="0"/>
    <x v="25"/>
    <x v="0"/>
    <s v="music/electronic music"/>
    <n v="105.66666666666666"/>
    <n v="22.642857142857142"/>
    <x v="4"/>
    <x v="15"/>
    <x v="2216"/>
    <d v="2015-07-23T12:02:25"/>
  </r>
  <r>
    <n v="2217"/>
    <s v="Hung Yung Terrarist Needs to Order More Cassettes 4 Jacknife"/>
    <s v="I ran out of cassettes of both my records, and Trevor thinks if I start selling them at his tape shop Jackknife, business will boom!"/>
    <n v="420"/>
    <n v="425"/>
    <x v="0"/>
    <x v="0"/>
    <s v="USD"/>
    <n v="1446451200"/>
    <n v="1445539113"/>
    <x v="0"/>
    <x v="82"/>
    <x v="0"/>
    <s v="music/electronic music"/>
    <n v="101.19047619047619"/>
    <n v="47.222222222222221"/>
    <x v="4"/>
    <x v="15"/>
    <x v="2217"/>
    <d v="2015-11-02T02:00:00"/>
  </r>
  <r>
    <n v="2218"/>
    <s v="Idiot Stare &quot;Unknown to Millions&quot; CD"/>
    <s v="Help Idiot Stare press their next album to CD. Over 40 minutes of intense industrial rock that you're going to want to own!"/>
    <n v="2000"/>
    <n v="2456.66"/>
    <x v="0"/>
    <x v="0"/>
    <s v="USD"/>
    <n v="1346198400"/>
    <n v="1344281383"/>
    <x v="0"/>
    <x v="88"/>
    <x v="0"/>
    <s v="music/electronic music"/>
    <n v="122.833"/>
    <n v="32.324473684210524"/>
    <x v="4"/>
    <x v="15"/>
    <x v="2218"/>
    <d v="2012-08-28T18:00:00"/>
  </r>
  <r>
    <n v="2219"/>
    <s v="Moments by eBurner"/>
    <s v="An album that illustrates events in our lives, whether trivial or significant, through the tones of electronic music."/>
    <n v="1000"/>
    <n v="1015"/>
    <x v="0"/>
    <x v="0"/>
    <s v="USD"/>
    <n v="1440004512"/>
    <n v="1437412512"/>
    <x v="0"/>
    <x v="10"/>
    <x v="0"/>
    <s v="music/electronic music"/>
    <n v="101.49999999999999"/>
    <n v="53.421052631578945"/>
    <x v="4"/>
    <x v="15"/>
    <x v="2219"/>
    <d v="2015-08-19T11:15:12"/>
  </r>
  <r>
    <n v="2220"/>
    <s v="Be Part of Darkpine's Debut EP"/>
    <s v="Darkpine is recording and releasing a 5-track EP within the coming months this summer and hopes for your support."/>
    <n v="3500"/>
    <n v="3540"/>
    <x v="0"/>
    <x v="0"/>
    <s v="USD"/>
    <n v="1374888436"/>
    <n v="1372296436"/>
    <x v="0"/>
    <x v="50"/>
    <x v="0"/>
    <s v="music/electronic music"/>
    <n v="101.14285714285714"/>
    <n v="51.304347826086953"/>
    <x v="4"/>
    <x v="15"/>
    <x v="2220"/>
    <d v="2013-07-26T19:27:16"/>
  </r>
  <r>
    <n v="2221"/>
    <s v="Dice Bazaar - Dice rolling, card trading, family fun"/>
    <s v="Welcome to the Dice Bazaar! Roll dice to buy &amp; trade products at the bazaar, block opponents, tame cobras, and score points!"/>
    <n v="7500"/>
    <n v="8109"/>
    <x v="0"/>
    <x v="0"/>
    <s v="USD"/>
    <n v="1461369600"/>
    <n v="1458748809"/>
    <x v="0"/>
    <x v="423"/>
    <x v="0"/>
    <s v="games/tabletop games"/>
    <n v="108.11999999999999"/>
    <n v="37.197247706422019"/>
    <x v="6"/>
    <x v="32"/>
    <x v="2221"/>
    <d v="2016-04-22T18:00:00"/>
  </r>
  <r>
    <n v="2222"/>
    <s v="Passing Shot: Dice Tennis Game"/>
    <s v="Passing Shot is a tennis dice game for two players. Strategic use of the dice rolls allow you to score points to win game, set &amp; match."/>
    <n v="500"/>
    <n v="813"/>
    <x v="0"/>
    <x v="0"/>
    <s v="USD"/>
    <n v="1327776847"/>
    <n v="1325184847"/>
    <x v="0"/>
    <x v="209"/>
    <x v="0"/>
    <s v="games/tabletop games"/>
    <n v="162.6"/>
    <n v="27.1"/>
    <x v="6"/>
    <x v="32"/>
    <x v="2222"/>
    <d v="2012-01-28T12:54:07"/>
  </r>
  <r>
    <n v="2223"/>
    <s v="M4 Collapsible Cardboard Scenery"/>
    <s v="Cardboard scenery for Sci-Fi 28-32mm miniature games. Easy to assemble, disassemble and transport. Supplied unpainted. By MCSTUDIO."/>
    <n v="19500"/>
    <n v="20631"/>
    <x v="0"/>
    <x v="5"/>
    <s v="CAD"/>
    <n v="1435418568"/>
    <n v="1432826568"/>
    <x v="0"/>
    <x v="61"/>
    <x v="0"/>
    <s v="games/tabletop games"/>
    <n v="105.80000000000001"/>
    <n v="206.31"/>
    <x v="6"/>
    <x v="32"/>
    <x v="2223"/>
    <d v="2015-06-27T09:22:48"/>
  </r>
  <r>
    <n v="2224"/>
    <s v="The Dread House (Pathfinder/5th Edition/Call of Cthulhu)"/>
    <s v="The most haunted house in the world, presented with multiple storylines, in multiple time periods, and for multiple RPG systems."/>
    <n v="10000"/>
    <n v="24315"/>
    <x v="0"/>
    <x v="0"/>
    <s v="USD"/>
    <n v="1477767600"/>
    <n v="1475337675"/>
    <x v="0"/>
    <x v="228"/>
    <x v="0"/>
    <s v="games/tabletop games"/>
    <n v="243.15000000000003"/>
    <n v="82.145270270270274"/>
    <x v="6"/>
    <x v="32"/>
    <x v="2224"/>
    <d v="2016-10-29T13:00:00"/>
  </r>
  <r>
    <n v="2225"/>
    <s v="Battle Systemsâ„¢ Fantasy Dungeon Terrain"/>
    <s v="Fantasy Dungeon terrain for 28mm tabletop games. This is pre-punched card that is easy to assemble with no painting required."/>
    <n v="21000"/>
    <n v="198415.01"/>
    <x v="0"/>
    <x v="1"/>
    <s v="GBP"/>
    <n v="1411326015"/>
    <n v="1408734015"/>
    <x v="0"/>
    <x v="424"/>
    <x v="0"/>
    <s v="games/tabletop games"/>
    <n v="944.83338095238094"/>
    <n v="164.79651993355483"/>
    <x v="6"/>
    <x v="32"/>
    <x v="2225"/>
    <d v="2014-09-21T13:00:15"/>
  </r>
  <r>
    <n v="2226"/>
    <s v="Street Kings Boardgame"/>
    <s v="Missed the Kickstarter? Contact your local gaming store before going online. Or click on the order button. Thanks for the support!"/>
    <n v="18000"/>
    <n v="19523.310000000001"/>
    <x v="0"/>
    <x v="0"/>
    <s v="USD"/>
    <n v="1455253140"/>
    <n v="1452625822"/>
    <x v="0"/>
    <x v="306"/>
    <x v="0"/>
    <s v="games/tabletop games"/>
    <n v="108.46283333333334"/>
    <n v="60.820280373831778"/>
    <x v="6"/>
    <x v="32"/>
    <x v="2226"/>
    <d v="2016-02-11T22:59:00"/>
  </r>
  <r>
    <n v="2227"/>
    <s v="Mechabrick - A Minifig/Mecha board game and models"/>
    <s v="Mechabrick is a set of precision plastic kits to convert your Minifigs into robots then battle with them in an exciting board game."/>
    <n v="13000"/>
    <n v="20459"/>
    <x v="0"/>
    <x v="1"/>
    <s v="GBP"/>
    <n v="1384374155"/>
    <n v="1381778555"/>
    <x v="0"/>
    <x v="425"/>
    <x v="0"/>
    <s v="games/tabletop games"/>
    <n v="157.37692307692308"/>
    <n v="67.970099667774093"/>
    <x v="6"/>
    <x v="32"/>
    <x v="2227"/>
    <d v="2013-11-13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x v="296"/>
    <x v="0"/>
    <s v="games/tabletop games"/>
    <n v="1174.49"/>
    <n v="81.561805555555551"/>
    <x v="6"/>
    <x v="32"/>
    <x v="2228"/>
    <d v="2015-08-16T00:40:36"/>
  </r>
  <r>
    <n v="2229"/>
    <s v="Tessen - A quick-playing card game set in feudal Japan"/>
    <s v="Tessen is an exciting 15 minute card game. Gather mystical animals and use your warriors to defend or steal animals from your opponent."/>
    <n v="8012"/>
    <n v="13704.33"/>
    <x v="0"/>
    <x v="0"/>
    <s v="USD"/>
    <n v="1378180800"/>
    <n v="1375113391"/>
    <x v="0"/>
    <x v="380"/>
    <x v="0"/>
    <s v="games/tabletop games"/>
    <n v="171.04755366949576"/>
    <n v="25.42547309833024"/>
    <x v="6"/>
    <x v="32"/>
    <x v="2229"/>
    <d v="2013-09-02T22:00:00"/>
  </r>
  <r>
    <n v="2230"/>
    <s v="Little Dungeon: Turtle Rock"/>
    <s v="Dungeon Crawl for All! A card game of swords, monsters and LOOT! Adventurers as young as 5 and &quot;seasoned&quot; warriors are all welcomed."/>
    <n v="8500"/>
    <n v="10706"/>
    <x v="0"/>
    <x v="0"/>
    <s v="USD"/>
    <n v="1398460127"/>
    <n v="1395868127"/>
    <x v="0"/>
    <x v="156"/>
    <x v="0"/>
    <s v="games/tabletop games"/>
    <n v="125.95294117647057"/>
    <n v="21.497991967871485"/>
    <x v="6"/>
    <x v="32"/>
    <x v="2230"/>
    <d v="2014-04-25T15:08:47"/>
  </r>
  <r>
    <n v="2231"/>
    <s v="Kingdom"/>
    <s v="A game about communities by Ben Robbins, creator of Microscope. Do you change the Kingdom or does the Kingdom change you?"/>
    <n v="2500"/>
    <n v="30303.24"/>
    <x v="0"/>
    <x v="0"/>
    <s v="USD"/>
    <n v="1372136400"/>
    <n v="1369864301"/>
    <x v="0"/>
    <x v="426"/>
    <x v="0"/>
    <s v="games/tabletop games"/>
    <n v="1212.1296000000002"/>
    <n v="27.226630727762803"/>
    <x v="6"/>
    <x v="32"/>
    <x v="2231"/>
    <d v="2013-06-24T23:00:00"/>
  </r>
  <r>
    <n v="2232"/>
    <s v="Backstory Cards"/>
    <s v="Backstory Cards help you and your friends create vibrant backstories for roleplaying games, no matter the system or genre."/>
    <n v="5000"/>
    <n v="24790"/>
    <x v="0"/>
    <x v="0"/>
    <s v="USD"/>
    <n v="1405738800"/>
    <n v="1402945408"/>
    <x v="0"/>
    <x v="427"/>
    <x v="0"/>
    <s v="games/tabletop games"/>
    <n v="495.8"/>
    <n v="25.091093117408906"/>
    <x v="6"/>
    <x v="32"/>
    <x v="2232"/>
    <d v="2014-07-18T21:00:00"/>
  </r>
  <r>
    <n v="2233"/>
    <s v="Cadaver - A Card Game For Aspiring Necromancers"/>
    <s v="Cadaver is a lighthearted game of friendly necromancy! Players compete to resurrect as many bodies as possible!"/>
    <n v="2500"/>
    <n v="8301"/>
    <x v="0"/>
    <x v="1"/>
    <s v="GBP"/>
    <n v="1450051200"/>
    <n v="1448269539"/>
    <x v="0"/>
    <x v="428"/>
    <x v="0"/>
    <s v="games/tabletop games"/>
    <n v="332.03999999999996"/>
    <n v="21.230179028132991"/>
    <x v="6"/>
    <x v="32"/>
    <x v="2233"/>
    <d v="2015-12-13T18:00:00"/>
  </r>
  <r>
    <n v="2234"/>
    <s v="Pine Tar Baseball: 1936 Negro League + 1960 Season"/>
    <s v="Pine Tar Baseball is a fun and fast paced dice and card game for 1 to 2 players. The game features fast streamlined game play."/>
    <n v="100"/>
    <n v="1165"/>
    <x v="0"/>
    <x v="0"/>
    <s v="USD"/>
    <n v="1483645647"/>
    <n v="1481053647"/>
    <x v="0"/>
    <x v="33"/>
    <x v="0"/>
    <s v="games/tabletop games"/>
    <n v="1165"/>
    <n v="41.607142857142854"/>
    <x v="6"/>
    <x v="32"/>
    <x v="2234"/>
    <d v="2017-01-05T13:47:27"/>
  </r>
  <r>
    <n v="2235"/>
    <s v="Miniature Scenery Terrain for Tabletop gaming and Wargames"/>
    <s v="An amazing set of sceneries to create unique atmospheres for your tabletop gaming."/>
    <n v="13000"/>
    <n v="19931"/>
    <x v="0"/>
    <x v="5"/>
    <s v="CAD"/>
    <n v="1427585511"/>
    <n v="1424997111"/>
    <x v="0"/>
    <x v="206"/>
    <x v="0"/>
    <s v="games/tabletop games"/>
    <n v="153.3153846153846"/>
    <n v="135.58503401360545"/>
    <x v="6"/>
    <x v="32"/>
    <x v="2235"/>
    <d v="2015-03-28T17:31:51"/>
  </r>
  <r>
    <n v="2236"/>
    <s v="Alienation - an intergalactic card drafting game"/>
    <s v="Assume the role of an intergalactic real-estate agent attempting to satisfy various creature clientele!"/>
    <n v="2800"/>
    <n v="15039"/>
    <x v="0"/>
    <x v="0"/>
    <s v="USD"/>
    <n v="1454338123"/>
    <n v="1451746123"/>
    <x v="0"/>
    <x v="340"/>
    <x v="0"/>
    <s v="games/tabletop games"/>
    <n v="537.10714285714289"/>
    <n v="22.116176470588236"/>
    <x v="6"/>
    <x v="32"/>
    <x v="2236"/>
    <d v="2016-02-01T08:48:43"/>
  </r>
  <r>
    <n v="2237"/>
    <s v="Monster Mansion"/>
    <s v="A real-time cooperative adventure for 2-8 players. Defeat legendary monsters to earn gold and escape before the time RUNS OUT!"/>
    <n v="18000"/>
    <n v="63527"/>
    <x v="0"/>
    <x v="0"/>
    <s v="USD"/>
    <n v="1415779140"/>
    <n v="1412294683"/>
    <x v="0"/>
    <x v="429"/>
    <x v="0"/>
    <s v="games/tabletop games"/>
    <n v="352.92777777777775"/>
    <n v="64.625635808748726"/>
    <x v="6"/>
    <x v="32"/>
    <x v="2237"/>
    <d v="2014-11-12T01:59:00"/>
  </r>
  <r>
    <n v="2238"/>
    <s v="28mm Fantasy Miniature range Feral Orcs!"/>
    <s v="28mm Fantasy Miniature Range in leadfree white metal: Orcs, wolves and more."/>
    <n v="4000"/>
    <n v="5496"/>
    <x v="0"/>
    <x v="12"/>
    <s v="EUR"/>
    <n v="1489157716"/>
    <n v="1486565716"/>
    <x v="0"/>
    <x v="1"/>
    <x v="0"/>
    <s v="games/tabletop games"/>
    <n v="137.4"/>
    <n v="69.569620253164558"/>
    <x v="6"/>
    <x v="32"/>
    <x v="2238"/>
    <d v="2017-03-10T08:55:16"/>
  </r>
  <r>
    <n v="2239"/>
    <s v="Pro Tabletop Gaming Audio Collection"/>
    <s v="Next stretch goal unlocks at $33,000 and/or 500 backers unlocks 2 bonus stretch goals."/>
    <n v="25000"/>
    <n v="32006.67"/>
    <x v="0"/>
    <x v="0"/>
    <s v="USD"/>
    <n v="1385870520"/>
    <n v="1382742014"/>
    <x v="0"/>
    <x v="374"/>
    <x v="0"/>
    <s v="games/tabletop games"/>
    <n v="128.02668"/>
    <n v="75.133028169014082"/>
    <x v="6"/>
    <x v="32"/>
    <x v="2239"/>
    <d v="2013-11-30T22:02:00"/>
  </r>
  <r>
    <n v="2240"/>
    <s v="Dice Base 2: Vault - Case - Rolling Surface"/>
    <s v="Protect, store, organize and display 225 of your favorite dice in this modular and easy to use dice vault system. Oak and leather."/>
    <n v="5000"/>
    <n v="13534"/>
    <x v="0"/>
    <x v="0"/>
    <s v="USD"/>
    <n v="1461354544"/>
    <n v="1458762544"/>
    <x v="0"/>
    <x v="93"/>
    <x v="0"/>
    <s v="games/tabletop games"/>
    <n v="270.68"/>
    <n v="140.97916666666666"/>
    <x v="6"/>
    <x v="32"/>
    <x v="2240"/>
    <d v="2016-04-22T13:49:04"/>
  </r>
  <r>
    <n v="2241"/>
    <s v="Savage Worlds Zombie Squad"/>
    <s v="You are Ex- Military criminals sent on suicide missions on the edge of space. Science Fiction Tabletop RPG using Savage Worlds"/>
    <n v="1000"/>
    <n v="8064"/>
    <x v="0"/>
    <x v="1"/>
    <s v="GBP"/>
    <n v="1488484300"/>
    <n v="1485892300"/>
    <x v="0"/>
    <x v="430"/>
    <x v="0"/>
    <s v="games/tabletop games"/>
    <n v="806.4"/>
    <n v="49.472392638036808"/>
    <x v="6"/>
    <x v="32"/>
    <x v="2241"/>
    <d v="2017-03-02T13:51:40"/>
  </r>
  <r>
    <n v="2242"/>
    <s v="The Princess Bride Playing Cards from USPCC"/>
    <s v="Inconceivable! An amazing new illustrative deck based on The Princess Bride movie."/>
    <n v="10000"/>
    <n v="136009.76"/>
    <x v="0"/>
    <x v="0"/>
    <s v="USD"/>
    <n v="1385521320"/>
    <n v="1382449733"/>
    <x v="0"/>
    <x v="431"/>
    <x v="0"/>
    <s v="games/tabletop games"/>
    <n v="1360.0976000000001"/>
    <n v="53.865251485148519"/>
    <x v="6"/>
    <x v="32"/>
    <x v="2242"/>
    <d v="2013-11-26T21:02:00"/>
  </r>
  <r>
    <n v="2243"/>
    <s v="Innocents, a truly terrifying roleplaying game"/>
    <s v="1 Week Only! A game starring children, but it's not a childâ€™s game: it's for adults willing to experience horror as only children can."/>
    <n v="1"/>
    <n v="9302.5"/>
    <x v="0"/>
    <x v="0"/>
    <s v="USD"/>
    <n v="1489374000"/>
    <n v="1488823290"/>
    <x v="0"/>
    <x v="432"/>
    <x v="0"/>
    <s v="games/tabletop games"/>
    <n v="930250"/>
    <n v="4.5712530712530715"/>
    <x v="6"/>
    <x v="32"/>
    <x v="2243"/>
    <d v="2017-03-12T21:00:00"/>
  </r>
  <r>
    <n v="2244"/>
    <s v="Warbands of the Cold North III"/>
    <s v="Finely sculpted 28mm Classic Fantasy metal and resin miniatures perfectly themed for use as a warband or adventuring party."/>
    <n v="5000"/>
    <n v="18851"/>
    <x v="0"/>
    <x v="0"/>
    <s v="USD"/>
    <n v="1476649800"/>
    <n v="1475609946"/>
    <x v="0"/>
    <x v="126"/>
    <x v="0"/>
    <s v="games/tabletop games"/>
    <n v="377.02"/>
    <n v="65.00344827586207"/>
    <x v="6"/>
    <x v="32"/>
    <x v="2244"/>
    <d v="2016-10-16T14:30:00"/>
  </r>
  <r>
    <n v="2245"/>
    <s v="TimeWatch: GUMSHOE Investigative Time Travel RPG"/>
    <s v="You've got a time machine, high-powered weapons and a whole lot of history to save. Welcome to TimeWatch!"/>
    <n v="4000"/>
    <n v="105881"/>
    <x v="0"/>
    <x v="0"/>
    <s v="USD"/>
    <n v="1393005600"/>
    <n v="1390323617"/>
    <x v="0"/>
    <x v="433"/>
    <x v="0"/>
    <s v="games/tabletop games"/>
    <n v="2647.0250000000001"/>
    <n v="53.475252525252522"/>
    <x v="6"/>
    <x v="32"/>
    <x v="2245"/>
    <d v="2014-02-21T12:00:00"/>
  </r>
  <r>
    <n v="2246"/>
    <s v="The BESPOKE GEEK: Cosplay for Everyday"/>
    <s v="The BESPOKE GEEK is a brand new clothing company from Bletchley, England producing handmade and individual hoodies for geeks."/>
    <n v="2500"/>
    <n v="2503"/>
    <x v="0"/>
    <x v="1"/>
    <s v="GBP"/>
    <n v="1441393210"/>
    <n v="1438801210"/>
    <x v="0"/>
    <x v="7"/>
    <x v="0"/>
    <s v="games/tabletop games"/>
    <n v="100.12"/>
    <n v="43.912280701754383"/>
    <x v="6"/>
    <x v="32"/>
    <x v="2246"/>
    <d v="2015-09-04T13:00:10"/>
  </r>
  <r>
    <n v="2247"/>
    <s v="Foragers"/>
    <s v="Take on the role of an ancient forager in this fun strategy game from the designer of Biblios."/>
    <n v="18500"/>
    <n v="19324"/>
    <x v="0"/>
    <x v="0"/>
    <s v="USD"/>
    <n v="1438185565"/>
    <n v="1436975965"/>
    <x v="0"/>
    <x v="434"/>
    <x v="0"/>
    <s v="games/tabletop games"/>
    <n v="104.45405405405405"/>
    <n v="50.852631578947367"/>
    <x v="6"/>
    <x v="32"/>
    <x v="2247"/>
    <d v="2015-07-29T09:59:25"/>
  </r>
  <r>
    <n v="2248"/>
    <s v="The Roots of Magic Miniatures Game: Students of Sorcery"/>
    <s v="Select your Wizard, determine your rivals, and then duel to the death to demonstrate your superiority wielding the Roots of Magic!"/>
    <n v="7000"/>
    <n v="7505"/>
    <x v="0"/>
    <x v="1"/>
    <s v="GBP"/>
    <n v="1481749278"/>
    <n v="1479157278"/>
    <x v="0"/>
    <x v="130"/>
    <x v="0"/>
    <s v="games/tabletop games"/>
    <n v="107.21428571428571"/>
    <n v="58.6328125"/>
    <x v="6"/>
    <x v="32"/>
    <x v="2248"/>
    <d v="2016-12-14T15:01:18"/>
  </r>
  <r>
    <n v="2249"/>
    <s v="Centurion: Legionaries of Rome"/>
    <s v="March with the legions against the enemies of Rome in this role-playing game of military adventures."/>
    <n v="3500"/>
    <n v="5907"/>
    <x v="0"/>
    <x v="0"/>
    <s v="USD"/>
    <n v="1364917965"/>
    <n v="1362329565"/>
    <x v="0"/>
    <x v="387"/>
    <x v="0"/>
    <s v="games/tabletop games"/>
    <n v="168.77142857142857"/>
    <n v="32.81666666666667"/>
    <x v="6"/>
    <x v="32"/>
    <x v="2249"/>
    <d v="2013-04-02T09:52:45"/>
  </r>
  <r>
    <n v="2250"/>
    <s v="The Game Anywhere Table"/>
    <s v="A customizable gaming table, for the best gaming experience, portable, storable and lightweight, that can be taken anywhere"/>
    <n v="25000"/>
    <n v="243778"/>
    <x v="0"/>
    <x v="0"/>
    <s v="USD"/>
    <n v="1480727273"/>
    <n v="1478131673"/>
    <x v="0"/>
    <x v="435"/>
    <x v="0"/>
    <s v="games/tabletop games"/>
    <n v="975.11200000000008"/>
    <n v="426.93169877408059"/>
    <x v="6"/>
    <x v="32"/>
    <x v="2250"/>
    <d v="2016-12-02T19:07:53"/>
  </r>
  <r>
    <n v="2251"/>
    <s v="Werewolf: Full Moon Expansion"/>
    <s v="A great game full of lying, scheming, and werewolves.  Now with additional characters to add even more mayhem!"/>
    <n v="8500"/>
    <n v="11428.19"/>
    <x v="0"/>
    <x v="0"/>
    <s v="USD"/>
    <n v="1408177077"/>
    <n v="1406362677"/>
    <x v="0"/>
    <x v="436"/>
    <x v="0"/>
    <s v="games/tabletop games"/>
    <n v="134.44929411764704"/>
    <n v="23.808729166666669"/>
    <x v="6"/>
    <x v="32"/>
    <x v="2251"/>
    <d v="2014-08-16T02:17:57"/>
  </r>
  <r>
    <n v="2252"/>
    <s v="Punkapocalyptic - Black Blood Children Band"/>
    <s v="A new faction for the 30 mm scale wargame, featuring skirmishes between gangs in a pimp and lethal post-apocalyptic world."/>
    <n v="9000"/>
    <n v="24505"/>
    <x v="0"/>
    <x v="3"/>
    <s v="EUR"/>
    <n v="1470469938"/>
    <n v="1469173938"/>
    <x v="0"/>
    <x v="437"/>
    <x v="0"/>
    <s v="games/tabletop games"/>
    <n v="272.27777777777777"/>
    <n v="98.413654618473899"/>
    <x v="6"/>
    <x v="32"/>
    <x v="2252"/>
    <d v="2016-08-06T01:52:18"/>
  </r>
  <r>
    <n v="2253"/>
    <s v="ZoMbushed! - A Zombie Co-Op Survival Card Game"/>
    <s v="ZoMbushed! - a solo/co-op action zombie survival card game where players must fight to survive by overcoming obstacles and monsters."/>
    <n v="8000"/>
    <n v="9015"/>
    <x v="0"/>
    <x v="0"/>
    <s v="USD"/>
    <n v="1447862947"/>
    <n v="1445267347"/>
    <x v="0"/>
    <x v="87"/>
    <x v="0"/>
    <s v="games/tabletop games"/>
    <n v="112.6875"/>
    <n v="107.32142857142857"/>
    <x v="6"/>
    <x v="32"/>
    <x v="2253"/>
    <d v="2015-11-18T10:09:07"/>
  </r>
  <r>
    <n v="2254"/>
    <s v="Green Couch Games Limited: FrogFlip!"/>
    <s v="A dexterity microgame by father/daughter team, Jason and Claire Kotarski. Make 100 project."/>
    <n v="500"/>
    <n v="2299"/>
    <x v="0"/>
    <x v="0"/>
    <s v="USD"/>
    <n v="1485271968"/>
    <n v="1484667168"/>
    <x v="0"/>
    <x v="438"/>
    <x v="0"/>
    <s v="games/tabletop games"/>
    <n v="459.8"/>
    <n v="11.67005076142132"/>
    <x v="6"/>
    <x v="32"/>
    <x v="2254"/>
    <d v="2017-01-24T09:32:48"/>
  </r>
  <r>
    <n v="2255"/>
    <s v="Jumbo Jets - Jet Set Expansion Set #2"/>
    <s v="This is the second set of 5 expansions for our route-building game, Jet Set!"/>
    <n v="3950"/>
    <n v="11323"/>
    <x v="0"/>
    <x v="0"/>
    <s v="USD"/>
    <n v="1462661451"/>
    <n v="1460069451"/>
    <x v="0"/>
    <x v="197"/>
    <x v="0"/>
    <s v="games/tabletop games"/>
    <n v="286.65822784810126"/>
    <n v="41.782287822878232"/>
    <x v="6"/>
    <x v="32"/>
    <x v="2255"/>
    <d v="2016-05-07T16:50:51"/>
  </r>
  <r>
    <n v="2256"/>
    <s v="Bitcoin Empire"/>
    <s v="Build your crypto-currency empire and sabotage your opponents. A deck building, card game. 2-4 players. 15 minutes."/>
    <n v="480"/>
    <n v="1069"/>
    <x v="0"/>
    <x v="1"/>
    <s v="GBP"/>
    <n v="1479811846"/>
    <n v="1478602246"/>
    <x v="0"/>
    <x v="133"/>
    <x v="0"/>
    <s v="games/tabletop games"/>
    <n v="222.70833333333334"/>
    <n v="21.38"/>
    <x v="6"/>
    <x v="32"/>
    <x v="2256"/>
    <d v="2016-11-22T04: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x v="39"/>
    <x v="0"/>
    <s v="games/tabletop games"/>
    <n v="636.14"/>
    <n v="94.103550295857985"/>
    <x v="6"/>
    <x v="32"/>
    <x v="2257"/>
    <d v="2016-06-19T17:00:00"/>
  </r>
  <r>
    <n v="2258"/>
    <s v="A Sundered World"/>
    <s v="A Dungeon World campaign setting that takes place after the end of the worlds."/>
    <n v="2200"/>
    <n v="3223"/>
    <x v="0"/>
    <x v="0"/>
    <s v="USD"/>
    <n v="1434045687"/>
    <n v="1431453687"/>
    <x v="0"/>
    <x v="242"/>
    <x v="0"/>
    <s v="games/tabletop games"/>
    <n v="146.5"/>
    <n v="15.721951219512196"/>
    <x v="6"/>
    <x v="32"/>
    <x v="2258"/>
    <d v="2015-06-11T12:01:27"/>
  </r>
  <r>
    <n v="2259"/>
    <s v="The Second Breakfast"/>
    <s v="More Halfmen, more goats, more guns, and most of all some neat buildings and structures for the little fellas to hang out in!"/>
    <n v="1000"/>
    <n v="18671"/>
    <x v="0"/>
    <x v="1"/>
    <s v="GBP"/>
    <n v="1481224736"/>
    <n v="1480360736"/>
    <x v="0"/>
    <x v="190"/>
    <x v="0"/>
    <s v="games/tabletop games"/>
    <n v="1867.1"/>
    <n v="90.635922330097088"/>
    <x v="6"/>
    <x v="32"/>
    <x v="2259"/>
    <d v="2016-12-08T13:18:56"/>
  </r>
  <r>
    <n v="2260"/>
    <s v="Cryptex Dice Vault"/>
    <s v="A fine wood cryptex dice vault to store your favorite dice. Designed to hold a standard set of 7 polyhedrals for your favorite RPG."/>
    <n v="2500"/>
    <n v="8173"/>
    <x v="0"/>
    <x v="0"/>
    <s v="USD"/>
    <n v="1395876250"/>
    <n v="1393287850"/>
    <x v="0"/>
    <x v="87"/>
    <x v="0"/>
    <s v="games/tabletop games"/>
    <n v="326.92"/>
    <n v="97.297619047619051"/>
    <x v="6"/>
    <x v="32"/>
    <x v="2260"/>
    <d v="2014-03-26T17:24:10"/>
  </r>
  <r>
    <n v="2261"/>
    <s v="Hero: Aluminum dice inspired by super heroes :)"/>
    <s v="When you think about super heroes, you think of their stunning colorful outfits. Hero dice is great for super hero or anyother games :)"/>
    <n v="1000"/>
    <n v="7795"/>
    <x v="0"/>
    <x v="2"/>
    <s v="AUD"/>
    <n v="1487093020"/>
    <n v="1485278620"/>
    <x v="0"/>
    <x v="439"/>
    <x v="0"/>
    <s v="games/tabletop games"/>
    <n v="779.5"/>
    <n v="37.11904761904762"/>
    <x v="6"/>
    <x v="32"/>
    <x v="2261"/>
    <d v="2017-02-14T11:23:40"/>
  </r>
  <r>
    <n v="2262"/>
    <s v="Riders: A Game About Cheating Doomsday"/>
    <s v="An RPG about mortal servants of the Horsemen of the Apocalypse deciding to not end the world."/>
    <n v="3300"/>
    <n v="5087"/>
    <x v="0"/>
    <x v="0"/>
    <s v="USD"/>
    <n v="1416268800"/>
    <n v="1413295358"/>
    <x v="0"/>
    <x v="331"/>
    <x v="0"/>
    <s v="games/tabletop games"/>
    <n v="154.15151515151516"/>
    <n v="28.104972375690608"/>
    <x v="6"/>
    <x v="32"/>
    <x v="2262"/>
    <d v="2014-11-17T18:00:00"/>
  </r>
  <r>
    <n v="2263"/>
    <s v="Corvus Corax Miniatures - Outcasts"/>
    <s v="These are degenerated men who have, since birth, suffered the effect of mutation and turned into something wicked!"/>
    <n v="7500"/>
    <n v="8666"/>
    <x v="0"/>
    <x v="11"/>
    <s v="SEK"/>
    <n v="1422734313"/>
    <n v="1420919913"/>
    <x v="0"/>
    <x v="65"/>
    <x v="0"/>
    <s v="games/tabletop games"/>
    <n v="115.54666666666667"/>
    <n v="144.43333333333334"/>
    <x v="6"/>
    <x v="32"/>
    <x v="2263"/>
    <d v="2015-01-31T13:58:33"/>
  </r>
  <r>
    <n v="2264"/>
    <s v="Thunder Alley : Crew Chief by Richard Launius - Final Lap!"/>
    <s v="Thunder Alley Crew Chief Expansion from Nothing Now Games. Add Strategy and Control to your racing team. Get Your Crew Chief Today!"/>
    <n v="6000"/>
    <n v="10802"/>
    <x v="0"/>
    <x v="0"/>
    <s v="USD"/>
    <n v="1463972400"/>
    <n v="1462543114"/>
    <x v="0"/>
    <x v="440"/>
    <x v="0"/>
    <s v="games/tabletop games"/>
    <n v="180.03333333333333"/>
    <n v="24.274157303370785"/>
    <x v="6"/>
    <x v="32"/>
    <x v="2264"/>
    <d v="2016-05-22T21:00:00"/>
  </r>
  <r>
    <n v="2265"/>
    <s v="Blind Beggar Miniatures presents Second Chance Specials!"/>
    <s v="A second chance to get the deals from earlier campaigns just in time for the Holiday season. Pulp, Cthulhu, Sci-Fi, Old West and more!"/>
    <n v="200"/>
    <n v="597"/>
    <x v="0"/>
    <x v="1"/>
    <s v="GBP"/>
    <n v="1479846507"/>
    <n v="1479241707"/>
    <x v="0"/>
    <x v="57"/>
    <x v="0"/>
    <s v="games/tabletop games"/>
    <n v="298.5"/>
    <n v="35.117647058823529"/>
    <x v="6"/>
    <x v="32"/>
    <x v="2265"/>
    <d v="2016-11-22T14:28:27"/>
  </r>
  <r>
    <n v="2266"/>
    <s v="GOAT LORDS."/>
    <s v="Want to be LORD OF THE GOATS? Start building your herd using thievery, magic, bombs and mostly goats."/>
    <n v="1500"/>
    <n v="4804"/>
    <x v="0"/>
    <x v="0"/>
    <s v="USD"/>
    <n v="1461722400"/>
    <n v="1460235592"/>
    <x v="0"/>
    <x v="441"/>
    <x v="0"/>
    <s v="games/tabletop games"/>
    <n v="320.26666666666665"/>
    <n v="24.762886597938145"/>
    <x v="6"/>
    <x v="32"/>
    <x v="2266"/>
    <d v="2016-04-26T20:00:00"/>
  </r>
  <r>
    <n v="2267"/>
    <s v="Stones Dungeon Tiles"/>
    <s v="Highly-detailed 2x2&quot; dungeon tiles made of a durable polymer-plastic &amp; VERY affordable cost. Perfect for tabletop &amp; role-playing games."/>
    <n v="20000"/>
    <n v="76105"/>
    <x v="0"/>
    <x v="0"/>
    <s v="USD"/>
    <n v="1419123600"/>
    <n v="1416945297"/>
    <x v="0"/>
    <x v="442"/>
    <x v="0"/>
    <s v="games/tabletop games"/>
    <n v="380.52499999999998"/>
    <n v="188.37871287128712"/>
    <x v="6"/>
    <x v="32"/>
    <x v="2267"/>
    <d v="2014-12-20T19:00:00"/>
  </r>
  <r>
    <n v="2268"/>
    <s v="Chardonnay Go"/>
    <s v="Chardonnay Go, the viral video with 23 million views, is now a hilarious board game for wine lovers, moms and other shameless people."/>
    <n v="28000"/>
    <n v="28728"/>
    <x v="0"/>
    <x v="0"/>
    <s v="USD"/>
    <n v="1489283915"/>
    <n v="1486691915"/>
    <x v="0"/>
    <x v="441"/>
    <x v="0"/>
    <s v="games/tabletop games"/>
    <n v="102.60000000000001"/>
    <n v="148.08247422680412"/>
    <x v="6"/>
    <x v="32"/>
    <x v="2268"/>
    <d v="2017-03-11T19:58:35"/>
  </r>
  <r>
    <n v="2269"/>
    <s v="Treasure Decks for 5th Edition - Only $12!"/>
    <s v="Add exciting loot drops to your CR 1-4, 5-8, 9-12, 13-16, and 17-20 encounters! Each deck has over 200 possible outcomes!"/>
    <n v="2500"/>
    <n v="45041"/>
    <x v="0"/>
    <x v="0"/>
    <s v="USD"/>
    <n v="1488862800"/>
    <n v="1486745663"/>
    <x v="0"/>
    <x v="443"/>
    <x v="0"/>
    <s v="games/tabletop games"/>
    <n v="1801.64"/>
    <n v="49.934589800443462"/>
    <x v="6"/>
    <x v="32"/>
    <x v="2269"/>
    <d v="2017-03-06T23:00:00"/>
  </r>
  <r>
    <n v="2270"/>
    <s v="MCG Premium Sleeves &amp; Accessories"/>
    <s v="MCG Premium Sleeves offer excellent protection for your cards. This line is about to be expanded with new sleeves sizes!"/>
    <n v="25000"/>
    <n v="180062"/>
    <x v="0"/>
    <x v="0"/>
    <s v="USD"/>
    <n v="1484085540"/>
    <n v="1482353513"/>
    <x v="0"/>
    <x v="444"/>
    <x v="0"/>
    <s v="games/tabletop games"/>
    <n v="720.24800000000005"/>
    <n v="107.82155688622754"/>
    <x v="6"/>
    <x v="32"/>
    <x v="2270"/>
    <d v="2017-01-10T15:59:00"/>
  </r>
  <r>
    <n v="2271"/>
    <s v="Man vs Meeple Season One Kickstarter"/>
    <s v="Man vs Meeple is the show where we talk about all things board game related. Help us make the very most of our channel for you."/>
    <n v="20000"/>
    <n v="56618"/>
    <x v="0"/>
    <x v="0"/>
    <s v="USD"/>
    <n v="1481328004"/>
    <n v="1478736004"/>
    <x v="0"/>
    <x v="445"/>
    <x v="0"/>
    <s v="games/tabletop games"/>
    <n v="283.09000000000003"/>
    <n v="42.63403614457831"/>
    <x v="6"/>
    <x v="32"/>
    <x v="2271"/>
    <d v="2016-12-09T18:00:04"/>
  </r>
  <r>
    <n v="2272"/>
    <s v="Pick the Lock"/>
    <s v="Pick the Lock is a game of chance and strategy. Attempt to obtain priceless treasures and outwit the other players."/>
    <n v="1000"/>
    <n v="13566"/>
    <x v="0"/>
    <x v="0"/>
    <s v="USD"/>
    <n v="1449506836"/>
    <n v="1446914836"/>
    <x v="0"/>
    <x v="446"/>
    <x v="0"/>
    <s v="games/tabletop games"/>
    <n v="1356.6000000000001"/>
    <n v="14.370762711864407"/>
    <x v="6"/>
    <x v="32"/>
    <x v="2272"/>
    <d v="2015-12-07T10:47:16"/>
  </r>
  <r>
    <n v="2273"/>
    <s v="Get Adler! Premium Edition"/>
    <s v="London, 1937. Top-Secret docs are missing. So, too, is Agent Adler! Intelligence has 7 hrs to find him. Deduction, Deception &amp; Action!"/>
    <n v="2500"/>
    <n v="5509"/>
    <x v="0"/>
    <x v="5"/>
    <s v="CAD"/>
    <n v="1489320642"/>
    <n v="1487164242"/>
    <x v="0"/>
    <x v="206"/>
    <x v="0"/>
    <s v="games/tabletop games"/>
    <n v="220.35999999999999"/>
    <n v="37.476190476190474"/>
    <x v="6"/>
    <x v="32"/>
    <x v="2273"/>
    <d v="2017-03-12T06:10:42"/>
  </r>
  <r>
    <n v="2274"/>
    <s v="Ryubix Manor--Madness, Betrayal, Murder, Vengeance... Family"/>
    <s v="Ryubix Manor-A system agnostic (OSR/OGL compatible) haunted house module for 4-8 players, scalable to 20th level. 325 area descriptions"/>
    <n v="2500"/>
    <n v="2990"/>
    <x v="0"/>
    <x v="0"/>
    <s v="USD"/>
    <n v="1393156857"/>
    <n v="1390564857"/>
    <x v="0"/>
    <x v="221"/>
    <x v="0"/>
    <s v="games/tabletop games"/>
    <n v="119.6"/>
    <n v="30.202020202020201"/>
    <x v="6"/>
    <x v="32"/>
    <x v="2274"/>
    <d v="2014-02-23T06:00:57"/>
  </r>
  <r>
    <n v="2275"/>
    <s v="Samurai Dwarves (Korobokuru)"/>
    <s v="The aim of this project is to extend our existing Samurai Dwarf range from 6 to 9. The new sculpts will be done by Bob Olley."/>
    <n v="650"/>
    <n v="2650.5"/>
    <x v="0"/>
    <x v="1"/>
    <s v="GBP"/>
    <n v="1419259679"/>
    <n v="1416667679"/>
    <x v="0"/>
    <x v="1"/>
    <x v="0"/>
    <s v="games/tabletop games"/>
    <n v="407.76923076923077"/>
    <n v="33.550632911392405"/>
    <x v="6"/>
    <x v="32"/>
    <x v="2275"/>
    <d v="2014-12-22T08:47:59"/>
  </r>
  <r>
    <n v="2276"/>
    <s v="Giggle Chips:  ABC Computer Science Game Cards"/>
    <s v="ABC cards include definitions, shapes recognition, robot tangram, a binary concentration and color memory games! Made in the U.S."/>
    <n v="4589"/>
    <n v="4856"/>
    <x v="0"/>
    <x v="0"/>
    <s v="USD"/>
    <n v="1388936289"/>
    <n v="1386344289"/>
    <x v="0"/>
    <x v="11"/>
    <x v="0"/>
    <s v="games/tabletop games"/>
    <n v="105.81826105905425"/>
    <n v="64.74666666666667"/>
    <x v="6"/>
    <x v="32"/>
    <x v="2276"/>
    <d v="2014-01-05T09:38:09"/>
  </r>
  <r>
    <n v="2277"/>
    <s v="Police Precinct"/>
    <s v="Police Precinct is a cooperative game where the players take on the roles as police officers, with different areas of expertise."/>
    <n v="8500"/>
    <n v="11992"/>
    <x v="0"/>
    <x v="0"/>
    <s v="USD"/>
    <n v="1330359423"/>
    <n v="1327767423"/>
    <x v="0"/>
    <x v="447"/>
    <x v="0"/>
    <s v="games/tabletop games"/>
    <n v="141.08235294117648"/>
    <n v="57.932367149758456"/>
    <x v="6"/>
    <x v="32"/>
    <x v="2277"/>
    <d v="2012-02-27T10:17:03"/>
  </r>
  <r>
    <n v="2278"/>
    <s v="Eternity Dice - Regular and D6 Charms Edition"/>
    <s v="Dice forged from stone one by one entirely by hand for demanding Gamers and Collectors."/>
    <n v="2000"/>
    <n v="5414"/>
    <x v="0"/>
    <x v="13"/>
    <s v="EUR"/>
    <n v="1451861940"/>
    <n v="1448902867"/>
    <x v="0"/>
    <x v="332"/>
    <x v="0"/>
    <s v="games/tabletop games"/>
    <n v="270.7"/>
    <n v="53.078431372549019"/>
    <x v="6"/>
    <x v="32"/>
    <x v="2278"/>
    <d v="2016-01-03T16:59:00"/>
  </r>
  <r>
    <n v="2279"/>
    <s v="Zombie Apocalypse Geocaching"/>
    <s v="The Zombie Apocalypse has begun! Fortunately, YOU have your priorities straight. What could be more important than Geocaching?"/>
    <n v="1000"/>
    <n v="1538"/>
    <x v="0"/>
    <x v="0"/>
    <s v="USD"/>
    <n v="1423022400"/>
    <n v="1421436099"/>
    <x v="0"/>
    <x v="58"/>
    <x v="0"/>
    <s v="games/tabletop games"/>
    <n v="153.80000000000001"/>
    <n v="48.0625"/>
    <x v="6"/>
    <x v="32"/>
    <x v="2279"/>
    <d v="2015-02-03T22:00:00"/>
  </r>
  <r>
    <n v="2280"/>
    <s v="Song of Blades: Hammer and Forge"/>
    <s v="A range of highly detailed 28mm fantasy miniatures and supporting gaming rules by Andrea Sfiligoi, creator of Song of Blades and Heroes"/>
    <n v="9800"/>
    <n v="39550.5"/>
    <x v="0"/>
    <x v="0"/>
    <s v="USD"/>
    <n v="1442501991"/>
    <n v="1439909991"/>
    <x v="0"/>
    <x v="436"/>
    <x v="0"/>
    <s v="games/tabletop games"/>
    <n v="403.57653061224488"/>
    <n v="82.396874999999994"/>
    <x v="6"/>
    <x v="32"/>
    <x v="2280"/>
    <d v="2015-09-17T08:59:51"/>
  </r>
  <r>
    <n v="2281"/>
    <s v="Lewis Robertson Band EP!"/>
    <s v="I am trying to get a new band off the ground, and in order to be taken seriously and get gigs, we need some killer recordings!"/>
    <n v="300"/>
    <n v="555"/>
    <x v="0"/>
    <x v="0"/>
    <s v="USD"/>
    <n v="1311576600"/>
    <n v="1306219897"/>
    <x v="0"/>
    <x v="202"/>
    <x v="0"/>
    <s v="music/rock"/>
    <n v="185"/>
    <n v="50.454545454545453"/>
    <x v="4"/>
    <x v="11"/>
    <x v="2281"/>
    <d v="2011-07-25T00:50:00"/>
  </r>
  <r>
    <n v="2282"/>
    <s v="Sage King's Debut Album"/>
    <s v="Sage King is recording his debut album and wants YOU to be a part of the creation process"/>
    <n v="750"/>
    <n v="1390"/>
    <x v="0"/>
    <x v="0"/>
    <s v="USD"/>
    <n v="1452744686"/>
    <n v="1447560686"/>
    <x v="0"/>
    <x v="8"/>
    <x v="0"/>
    <s v="music/rock"/>
    <n v="185.33333333333331"/>
    <n v="115.83333333333333"/>
    <x v="4"/>
    <x v="11"/>
    <x v="2282"/>
    <d v="2016-01-13T22:11:26"/>
  </r>
  <r>
    <n v="2283"/>
    <s v="KEEP THE HEART BEATING! HELP US FUND OUR FULL LENGTH RECORD!"/>
    <s v="Help California's own Heart to Heart fund their debut full length record! Forever be apart of the the &lt;3 T &lt;3 family! We need you!"/>
    <n v="3000"/>
    <n v="3025.66"/>
    <x v="0"/>
    <x v="0"/>
    <s v="USD"/>
    <n v="1336528804"/>
    <n v="1331348404"/>
    <x v="0"/>
    <x v="53"/>
    <x v="0"/>
    <s v="music/rock"/>
    <n v="100.85533333333332"/>
    <n v="63.03458333333333"/>
    <x v="4"/>
    <x v="11"/>
    <x v="2283"/>
    <d v="2012-05-08T20:00:04"/>
  </r>
  <r>
    <n v="2284"/>
    <s v="Make a record, write a song, take the Vinyl Skyway. "/>
    <s v="The Vinyl Skyway reunite to make a third album. "/>
    <n v="6000"/>
    <n v="6373.27"/>
    <x v="0"/>
    <x v="0"/>
    <s v="USD"/>
    <n v="1299902400"/>
    <n v="1297451245"/>
    <x v="0"/>
    <x v="211"/>
    <x v="0"/>
    <s v="music/rock"/>
    <n v="106.22116666666668"/>
    <n v="108.02152542372882"/>
    <x v="4"/>
    <x v="11"/>
    <x v="2284"/>
    <d v="2011-03-11T22:00:00"/>
  </r>
  <r>
    <n v="2285"/>
    <s v="Blue Sky Alert &amp; The Retro Rock Machine of Fun"/>
    <s v="BSA is headed to Nashville, TN USA to record our first album at the historic Welcome to 1979 Studio. Come re-write history with us..."/>
    <n v="3000"/>
    <n v="3641"/>
    <x v="0"/>
    <x v="0"/>
    <s v="USD"/>
    <n v="1340944043"/>
    <n v="1338352043"/>
    <x v="0"/>
    <x v="1"/>
    <x v="0"/>
    <s v="music/rock"/>
    <n v="121.36666666666667"/>
    <n v="46.088607594936711"/>
    <x v="4"/>
    <x v="11"/>
    <x v="2285"/>
    <d v="2012-06-28T22:27:23"/>
  </r>
  <r>
    <n v="2286"/>
    <s v="Arson In The Suburbs"/>
    <s v="Arson In The Suburbs is ready to release its FIRST three song E.P. and looking to raise funds to get back in the studio! RnFnR!"/>
    <n v="1500"/>
    <n v="1501"/>
    <x v="0"/>
    <x v="0"/>
    <s v="USD"/>
    <n v="1378439940"/>
    <n v="1376003254"/>
    <x v="0"/>
    <x v="25"/>
    <x v="0"/>
    <s v="music/rock"/>
    <n v="100.06666666666666"/>
    <n v="107.21428571428571"/>
    <x v="4"/>
    <x v="11"/>
    <x v="2286"/>
    <d v="2013-09-05T21:59:00"/>
  </r>
  <r>
    <n v="2287"/>
    <s v="Crushed Out - TEETH - album pre-order / 12&quot; vinyl LP debut"/>
    <s v="Pre-order Crushed Out's new album TEETH &amp; support the pressing of 12&quot; vinyl records. Release date; Sept. 16, 2014."/>
    <n v="4500"/>
    <n v="5398.99"/>
    <x v="0"/>
    <x v="0"/>
    <s v="USD"/>
    <n v="1403539260"/>
    <n v="1401724860"/>
    <x v="0"/>
    <x v="448"/>
    <x v="0"/>
    <s v="music/rock"/>
    <n v="119.97755555555555"/>
    <n v="50.9338679245283"/>
    <x v="4"/>
    <x v="11"/>
    <x v="2287"/>
    <d v="2014-06-23T10:01:00"/>
  </r>
  <r>
    <n v="2288"/>
    <s v="Press Michael Zucker's 2012 album Technocracy on VINYL!"/>
    <s v="Technocracy will be released on digital media on June 26th, but we all know analog is king!  Help us press this album on vinyl!"/>
    <n v="1000"/>
    <n v="1001"/>
    <x v="0"/>
    <x v="0"/>
    <s v="USD"/>
    <n v="1340733600"/>
    <n v="1339098689"/>
    <x v="0"/>
    <x v="20"/>
    <x v="0"/>
    <s v="music/rock"/>
    <n v="100.1"/>
    <n v="40.04"/>
    <x v="4"/>
    <x v="11"/>
    <x v="2288"/>
    <d v="2012-06-26T12:00:00"/>
  </r>
  <r>
    <n v="2289"/>
    <s v="Blind Man Deaf Boy Tour!"/>
    <s v="Blind Man Deaf Boy is a Folk Punk band from Denver, we need money to get ourselves a van and take it on tour around the west coast."/>
    <n v="1500"/>
    <n v="1611"/>
    <x v="0"/>
    <x v="0"/>
    <s v="USD"/>
    <n v="1386372120"/>
    <n v="1382659060"/>
    <x v="0"/>
    <x v="20"/>
    <x v="0"/>
    <s v="music/rock"/>
    <n v="107.4"/>
    <n v="64.44"/>
    <x v="4"/>
    <x v="11"/>
    <x v="2289"/>
    <d v="2013-12-06T17:22:00"/>
  </r>
  <r>
    <n v="2290"/>
    <s v="American Standard Needs to Release Their Debut EP"/>
    <s v="American Standard needs your help pressing their debut EP. Be involved in the artistic process and receive swag in return!"/>
    <n v="1500"/>
    <n v="1561"/>
    <x v="0"/>
    <x v="0"/>
    <s v="USD"/>
    <n v="1259686800"/>
    <n v="1252908330"/>
    <x v="0"/>
    <x v="60"/>
    <x v="0"/>
    <s v="music/rock"/>
    <n v="104.06666666666666"/>
    <n v="53.827586206896555"/>
    <x v="4"/>
    <x v="11"/>
    <x v="2290"/>
    <d v="2009-12-01T11:00:00"/>
  </r>
  <r>
    <n v="2291"/>
    <s v="Create thatwasthen's new album with them!"/>
    <s v="So we've recorded a 5-song EP with a 2-time Grammy winner, but we need to raise the  $$$ to mix, master and press it to CD and vinyl!"/>
    <n v="2500"/>
    <n v="4320"/>
    <x v="0"/>
    <x v="0"/>
    <s v="USD"/>
    <n v="1335153600"/>
    <n v="1332199618"/>
    <x v="0"/>
    <x v="68"/>
    <x v="0"/>
    <s v="music/rock"/>
    <n v="172.8"/>
    <n v="100.46511627906976"/>
    <x v="4"/>
    <x v="11"/>
    <x v="2291"/>
    <d v="2012-04-22T22:00:00"/>
  </r>
  <r>
    <n v="2292"/>
    <s v="BE A PART OF HISTORY!"/>
    <s v="Aiding Contra in the telling of the &quot;Blue Planet Chronicles&quot;, a concept about the history of our beautiful home; Planet Earth!"/>
    <n v="2000"/>
    <n v="2145.0100000000002"/>
    <x v="0"/>
    <x v="0"/>
    <s v="USD"/>
    <n v="1334767476"/>
    <n v="1332175476"/>
    <x v="0"/>
    <x v="67"/>
    <x v="0"/>
    <s v="music/rock"/>
    <n v="107.2505"/>
    <n v="46.630652173913049"/>
    <x v="4"/>
    <x v="11"/>
    <x v="2292"/>
    <d v="2012-04-18T10:44:36"/>
  </r>
  <r>
    <n v="2293"/>
    <s v="&quot;Hurt N' Wrong&quot; New Album Fundraiser!"/>
    <s v="Donate here to be a part of the upcoming album. Every little bit helps!"/>
    <n v="850"/>
    <n v="920"/>
    <x v="0"/>
    <x v="0"/>
    <s v="USD"/>
    <n v="1348545540"/>
    <n v="1346345999"/>
    <x v="0"/>
    <x v="74"/>
    <x v="0"/>
    <s v="music/rock"/>
    <n v="108.23529411764706"/>
    <n v="34.074074074074076"/>
    <x v="4"/>
    <x v="11"/>
    <x v="2293"/>
    <d v="2012-09-24T21:59:00"/>
  </r>
  <r>
    <n v="2294"/>
    <s v="Monte Pittman's new album &quot;M.P.3: The Power Of Three, Pt. 2&quot;"/>
    <s v="This is the Kickstarter project for my new upcoming album. It's heavy &amp; you can be a part of it! MONTSTER WORLD DOMINATION 2013!"/>
    <n v="5000"/>
    <n v="7304.04"/>
    <x v="0"/>
    <x v="0"/>
    <s v="USD"/>
    <n v="1358702480"/>
    <n v="1356110480"/>
    <x v="0"/>
    <x v="300"/>
    <x v="0"/>
    <s v="music/rock"/>
    <n v="146.08079999999998"/>
    <n v="65.214642857142863"/>
    <x v="4"/>
    <x v="11"/>
    <x v="2294"/>
    <d v="2013-01-20T11:21:20"/>
  </r>
  <r>
    <n v="2295"/>
    <s v="SHADOWRAPTR: The Second Coming. (Sophomore LP)"/>
    <s v="The second full length album by SHADOWRAPTR is nearly complete. We just need a little boost to get us there. Think of the children."/>
    <n v="1200"/>
    <n v="1503"/>
    <x v="0"/>
    <x v="0"/>
    <s v="USD"/>
    <n v="1359240856"/>
    <n v="1356648856"/>
    <x v="0"/>
    <x v="69"/>
    <x v="0"/>
    <s v="music/rock"/>
    <n v="125.25"/>
    <n v="44.205882352941174"/>
    <x v="4"/>
    <x v="11"/>
    <x v="2295"/>
    <d v="2013-01-26T16:54:16"/>
  </r>
  <r>
    <n v="2296"/>
    <s v="HAMELL ON TRIAL IS RECORDING AN ALBUM"/>
    <s v="Ed Hamell AKA Hamell on Trial is recording an album titled The Happiest Man in the World. He needs your help."/>
    <n v="7000"/>
    <n v="10435"/>
    <x v="0"/>
    <x v="0"/>
    <s v="USD"/>
    <n v="1330018426"/>
    <n v="1326994426"/>
    <x v="0"/>
    <x v="108"/>
    <x v="0"/>
    <s v="music/rock"/>
    <n v="149.07142857142856"/>
    <n v="71.965517241379317"/>
    <x v="4"/>
    <x v="11"/>
    <x v="2296"/>
    <d v="2012-02-23T11:33:46"/>
  </r>
  <r>
    <n v="2297"/>
    <s v="Company Company: Debut EP"/>
    <s v="New Jersey Alternative Rock band COCO needs YOUR help self-releasing debut EP!"/>
    <n v="1000"/>
    <n v="1006"/>
    <x v="0"/>
    <x v="0"/>
    <s v="USD"/>
    <n v="1331697540"/>
    <n v="1328749249"/>
    <x v="0"/>
    <x v="10"/>
    <x v="0"/>
    <s v="music/rock"/>
    <n v="100.6"/>
    <n v="52.94736842105263"/>
    <x v="4"/>
    <x v="11"/>
    <x v="2297"/>
    <d v="2012-03-13T21:59:00"/>
  </r>
  <r>
    <n v="2298"/>
    <s v="Jonny Gray: First Full Length Album"/>
    <s v="My name is Jonny Gray, and my friends and I are working together to raise funds for my debut album"/>
    <n v="30000"/>
    <n v="31522"/>
    <x v="0"/>
    <x v="0"/>
    <s v="USD"/>
    <n v="1395861033"/>
    <n v="1393272633"/>
    <x v="0"/>
    <x v="449"/>
    <x v="0"/>
    <s v="music/rock"/>
    <n v="105.07333333333332"/>
    <n v="109.45138888888889"/>
    <x v="4"/>
    <x v="11"/>
    <x v="2298"/>
    <d v="2014-03-26T13:10:33"/>
  </r>
  <r>
    <n v="2299"/>
    <s v="HELP FLY RADIO FINISH THEIR FULL LENGTH ALBUM!"/>
    <s v="Fly Radio has finished tracking their album now all that is left is the mixing/mastering and duplication!"/>
    <n v="300"/>
    <n v="1050.5"/>
    <x v="0"/>
    <x v="0"/>
    <s v="USD"/>
    <n v="1296953209"/>
    <n v="1295657209"/>
    <x v="0"/>
    <x v="25"/>
    <x v="0"/>
    <s v="music/rock"/>
    <n v="350.16666666666663"/>
    <n v="75.035714285714292"/>
    <x v="4"/>
    <x v="11"/>
    <x v="2299"/>
    <d v="2011-02-05T18:46:49"/>
  </r>
  <r>
    <n v="2300"/>
    <s v="Keep The Prison Van Rolling"/>
    <s v="Big Fiction leaves for tour on 6/27 but the Prison Van needs some work!  New brakes, transmission repair, tires... it needs a bit."/>
    <n v="800"/>
    <n v="810"/>
    <x v="0"/>
    <x v="0"/>
    <s v="USD"/>
    <n v="1340904416"/>
    <n v="1339694816"/>
    <x v="0"/>
    <x v="63"/>
    <x v="0"/>
    <s v="music/rock"/>
    <n v="101.25"/>
    <n v="115.71428571428571"/>
    <x v="4"/>
    <x v="11"/>
    <x v="2300"/>
    <d v="2012-06-28T11:26:56"/>
  </r>
  <r>
    <n v="2301"/>
    <s v="Time Crash"/>
    <s v="We are America's first trock band, and we're ready to bring you our first album!"/>
    <n v="5000"/>
    <n v="6680.22"/>
    <x v="0"/>
    <x v="0"/>
    <s v="USD"/>
    <n v="1371785496"/>
    <n v="1369193496"/>
    <x v="1"/>
    <x v="263"/>
    <x v="0"/>
    <s v="music/indie rock"/>
    <n v="133.6044"/>
    <n v="31.659810426540286"/>
    <x v="4"/>
    <x v="14"/>
    <x v="2301"/>
    <d v="2013-06-20T21:31:36"/>
  </r>
  <r>
    <n v="2302"/>
    <s v="Wildcat Strike's 2nd album release - Digital Age"/>
    <s v="Wildcat Strike is looking to complete it's second full length album, titled &quot;Digital Age&quot;, and we want you to be a part of it!"/>
    <n v="2300"/>
    <n v="3925"/>
    <x v="0"/>
    <x v="0"/>
    <s v="USD"/>
    <n v="1388473200"/>
    <n v="1385585434"/>
    <x v="1"/>
    <x v="268"/>
    <x v="0"/>
    <s v="music/indie rock"/>
    <n v="170.65217391304347"/>
    <n v="46.176470588235297"/>
    <x v="4"/>
    <x v="14"/>
    <x v="2302"/>
    <d v="2013-12-31T01:00:00"/>
  </r>
  <r>
    <n v="2303"/>
    <s v="Abby Travis Vinyl Picture Disc/ Limited edition CD"/>
    <s v="Abby Travis (EODM, Bangles, Masters of Reality, KMFDM) wants to release her new album as a vinyl picture disc and limited edition CD."/>
    <n v="6450"/>
    <n v="7053.61"/>
    <x v="0"/>
    <x v="0"/>
    <s v="USD"/>
    <n v="1323747596"/>
    <n v="1320287996"/>
    <x v="1"/>
    <x v="273"/>
    <x v="0"/>
    <s v="music/indie rock"/>
    <n v="109.35829457364341"/>
    <n v="68.481650485436887"/>
    <x v="4"/>
    <x v="14"/>
    <x v="2303"/>
    <d v="2011-12-12T21:39:56"/>
  </r>
  <r>
    <n v="2304"/>
    <s v="Anna Ash â˜† Recording Project â˜† 2011         â™˜"/>
    <s v="This winter and springtime we will be recording a new full-length album with big voices, big fireworks and mega soul.  "/>
    <n v="6000"/>
    <n v="6042.02"/>
    <x v="0"/>
    <x v="0"/>
    <s v="USD"/>
    <n v="1293857940"/>
    <n v="1290281691"/>
    <x v="1"/>
    <x v="116"/>
    <x v="0"/>
    <s v="music/indie rock"/>
    <n v="100.70033333333335"/>
    <n v="53.469203539823013"/>
    <x v="4"/>
    <x v="14"/>
    <x v="2304"/>
    <d v="2010-12-31T22:59:00"/>
  </r>
  <r>
    <n v="2305"/>
    <s v="HANK &amp; CUPCAKES 'CA$H 4 GOLD' MEGA TOUR!"/>
    <s v="If you're reading this, we want to say that every dollar counts in these final hours of our campaign. Thank you for all your support!"/>
    <n v="18000"/>
    <n v="18221"/>
    <x v="0"/>
    <x v="0"/>
    <s v="USD"/>
    <n v="1407520800"/>
    <n v="1405356072"/>
    <x v="1"/>
    <x v="157"/>
    <x v="0"/>
    <s v="music/indie rock"/>
    <n v="101.22777777777779"/>
    <n v="109.10778443113773"/>
    <x v="4"/>
    <x v="14"/>
    <x v="2305"/>
    <d v="2014-08-08T12:00:00"/>
  </r>
  <r>
    <n v="2306"/>
    <s v="Cook Up a Record with Dewveall"/>
    <s v="Indie rockers, Dewveall, are recording new music. Take a seat at the table; let them cook you a meal and sing you some songs."/>
    <n v="3500"/>
    <n v="3736.55"/>
    <x v="0"/>
    <x v="0"/>
    <s v="USD"/>
    <n v="1331352129"/>
    <n v="1328760129"/>
    <x v="1"/>
    <x v="196"/>
    <x v="0"/>
    <s v="music/indie rock"/>
    <n v="106.75857142857143"/>
    <n v="51.185616438356163"/>
    <x v="4"/>
    <x v="14"/>
    <x v="2306"/>
    <d v="2012-03-09T22:02:09"/>
  </r>
  <r>
    <n v="2307"/>
    <s v="Bones - The New EP by Matt Phillips"/>
    <s v="Printing, copywriting, and album art for my first record. It's 100% ready to listen we just need some help to get it out there."/>
    <n v="1964.47"/>
    <n v="2095.2600000000002"/>
    <x v="0"/>
    <x v="0"/>
    <s v="USD"/>
    <n v="1336245328"/>
    <n v="1333653333"/>
    <x v="1"/>
    <x v="11"/>
    <x v="0"/>
    <s v="music/indie rock"/>
    <n v="106.65777537961894"/>
    <n v="27.936800000000002"/>
    <x v="4"/>
    <x v="14"/>
    <x v="2307"/>
    <d v="2012-05-05T13:15:28"/>
  </r>
  <r>
    <n v="2308"/>
    <s v="The Ember Days Audio/Visual Experience"/>
    <s v="For our next record we're combining amazing visuals with new and creative music to create an truly beautiful worship experience."/>
    <n v="50000"/>
    <n v="50653.11"/>
    <x v="0"/>
    <x v="0"/>
    <s v="USD"/>
    <n v="1409274000"/>
    <n v="1406847996"/>
    <x v="1"/>
    <x v="450"/>
    <x v="0"/>
    <s v="music/indie rock"/>
    <n v="101.30622"/>
    <n v="82.496921824104234"/>
    <x v="4"/>
    <x v="14"/>
    <x v="2308"/>
    <d v="2014-08-28T19:00:00"/>
  </r>
  <r>
    <n v="2309"/>
    <s v="// Marny Lion Proudfit /\/\/\ Album Release \\"/>
    <s v="|| HELP MARNY LION PROUDFIT RECORD HER SECOND INDIE FOLK ALBUM THIS MARCH â€“ THE BARN IS WAITING ||"/>
    <n v="6000"/>
    <n v="6400.47"/>
    <x v="0"/>
    <x v="0"/>
    <s v="USD"/>
    <n v="1362872537"/>
    <n v="1359848537"/>
    <x v="1"/>
    <x v="329"/>
    <x v="0"/>
    <s v="music/indie rock"/>
    <n v="106.67450000000001"/>
    <n v="59.817476635514019"/>
    <x v="4"/>
    <x v="14"/>
    <x v="2309"/>
    <d v="2013-03-09T17:42:17"/>
  </r>
  <r>
    <n v="2310"/>
    <s v="John Vanderslice's DAGGER BEACH: The New Album"/>
    <s v="Two records, a new LP and a full cover of Bowie's Diamond Dogs, to be self-released in Spring 2013 -with your involvement and support."/>
    <n v="18500"/>
    <n v="79335.360000000001"/>
    <x v="0"/>
    <x v="0"/>
    <s v="USD"/>
    <n v="1363889015"/>
    <n v="1361300615"/>
    <x v="1"/>
    <x v="451"/>
    <x v="0"/>
    <s v="music/indie rock"/>
    <n v="428.83978378378379"/>
    <n v="64.816470588235291"/>
    <x v="4"/>
    <x v="14"/>
    <x v="2310"/>
    <d v="2013-03-21T12:03:35"/>
  </r>
  <r>
    <n v="2311"/>
    <s v="Mary Fagan's CD Project!"/>
    <s v="I'm heading back into the studio!  I'm planning to record a CD of original songs and one with some jazz standards."/>
    <n v="9000"/>
    <n v="9370"/>
    <x v="0"/>
    <x v="0"/>
    <s v="USD"/>
    <n v="1399421189"/>
    <n v="1396829189"/>
    <x v="1"/>
    <x v="201"/>
    <x v="0"/>
    <s v="music/indie rock"/>
    <n v="104.11111111111111"/>
    <n v="90.09615384615384"/>
    <x v="4"/>
    <x v="14"/>
    <x v="2311"/>
    <d v="2014-05-06T18:06:29"/>
  </r>
  <r>
    <n v="2312"/>
    <s v="DINOWALRUS: 3RD RECORD ON VINYL"/>
    <s v="Help Brooklyn psychedelic synth rockers DINOWALRUS release their 3rd Record, COMPLEXION, on vinyl!"/>
    <n v="3000"/>
    <n v="3236"/>
    <x v="0"/>
    <x v="0"/>
    <s v="USD"/>
    <n v="1397862000"/>
    <n v="1395155478"/>
    <x v="1"/>
    <x v="1"/>
    <x v="0"/>
    <s v="music/indie rock"/>
    <n v="107.86666666666666"/>
    <n v="40.962025316455694"/>
    <x v="4"/>
    <x v="14"/>
    <x v="2312"/>
    <d v="2014-04-18T17:00:00"/>
  </r>
  <r>
    <n v="2313"/>
    <s v="A SUNNY DAY IN GLASGOW"/>
    <s v="A Sunny Day in Glasgow are recording a new album and we need your help!"/>
    <n v="5000"/>
    <n v="8792.02"/>
    <x v="0"/>
    <x v="0"/>
    <s v="USD"/>
    <n v="1336086026"/>
    <n v="1333494026"/>
    <x v="1"/>
    <x v="328"/>
    <x v="0"/>
    <s v="music/indie rock"/>
    <n v="175.84040000000002"/>
    <n v="56.000127388535034"/>
    <x v="4"/>
    <x v="14"/>
    <x v="2313"/>
    <d v="2012-05-03T17: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x v="133"/>
    <x v="0"/>
    <s v="music/indie rock"/>
    <n v="156.97"/>
    <n v="37.672800000000002"/>
    <x v="4"/>
    <x v="14"/>
    <x v="2314"/>
    <d v="2012-06-07T07:14:17"/>
  </r>
  <r>
    <n v="2315"/>
    <s v="RICE Presses Their Debut Album 'Keep Warm' On Vinyl"/>
    <s v="Rice invites you to be a part of the creation of their first album and spread their message of love."/>
    <n v="2500"/>
    <n v="2565"/>
    <x v="0"/>
    <x v="0"/>
    <s v="USD"/>
    <n v="1336238743"/>
    <n v="1333646743"/>
    <x v="1"/>
    <x v="31"/>
    <x v="0"/>
    <s v="music/indie rock"/>
    <n v="102.60000000000001"/>
    <n v="40.078125"/>
    <x v="4"/>
    <x v="14"/>
    <x v="2315"/>
    <d v="2012-05-05T11: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x v="452"/>
    <x v="0"/>
    <s v="music/indie rock"/>
    <n v="104.04266666666666"/>
    <n v="78.031999999999996"/>
    <x v="4"/>
    <x v="14"/>
    <x v="2316"/>
    <d v="2009-12-09T12:24:00"/>
  </r>
  <r>
    <n v="2317"/>
    <s v="ibreatheFUR / He Can Jog split Cassette"/>
    <s v="Snag the first Wolf Interval release by droners ibreatheFUR and He Can Jog. One month to preorder and then they're gone!"/>
    <n v="400"/>
    <n v="416"/>
    <x v="0"/>
    <x v="0"/>
    <s v="USD"/>
    <n v="1266210000"/>
    <n v="1263474049"/>
    <x v="1"/>
    <x v="19"/>
    <x v="0"/>
    <s v="music/indie rock"/>
    <n v="104"/>
    <n v="18.90909090909091"/>
    <x v="4"/>
    <x v="14"/>
    <x v="2317"/>
    <d v="2010-02-14T23:00:00"/>
  </r>
  <r>
    <n v="2318"/>
    <s v="Songs For Unusual Creatures"/>
    <s v="A book/CD by Michael Hearst featuring songs and factoids that celebrate some of the most bizarre (and under-appreciated) animals that roam the planet!"/>
    <n v="5000"/>
    <n v="6053"/>
    <x v="0"/>
    <x v="0"/>
    <s v="USD"/>
    <n v="1253937540"/>
    <n v="1251214014"/>
    <x v="1"/>
    <x v="430"/>
    <x v="0"/>
    <s v="music/indie rock"/>
    <n v="121.05999999999999"/>
    <n v="37.134969325153371"/>
    <x v="4"/>
    <x v="14"/>
    <x v="2318"/>
    <d v="2009-09-25T21:59:00"/>
  </r>
  <r>
    <n v="2319"/>
    <s v="Nevada Color recording first full-length album &quot;Adventures&quot;"/>
    <s v="The upcoming debut full-length album from Nevada Color &quot;Adventures&quot; will be available Spring 2014 with your help!"/>
    <n v="3000"/>
    <n v="3231"/>
    <x v="0"/>
    <x v="0"/>
    <s v="USD"/>
    <n v="1387072685"/>
    <n v="1384480685"/>
    <x v="1"/>
    <x v="99"/>
    <x v="0"/>
    <s v="music/indie rock"/>
    <n v="107.69999999999999"/>
    <n v="41.961038961038959"/>
    <x v="4"/>
    <x v="14"/>
    <x v="2319"/>
    <d v="2013-12-14T19:58:05"/>
  </r>
  <r>
    <n v="2320"/>
    <s v="Ocean Versus Daughter's New Album!"/>
    <s v="We've been hard at work crafting our next batch of songs, and we need your help to record it!  Have a look at our quick witchy video!"/>
    <n v="5000"/>
    <n v="5433"/>
    <x v="0"/>
    <x v="0"/>
    <s v="USD"/>
    <n v="1396463800"/>
    <n v="1393443400"/>
    <x v="1"/>
    <x v="30"/>
    <x v="0"/>
    <s v="music/indie rock"/>
    <n v="108.66"/>
    <n v="61.044943820224717"/>
    <x v="4"/>
    <x v="14"/>
    <x v="2320"/>
    <d v="2014-04-02T12:36:40"/>
  </r>
  <r>
    <n v="2321"/>
    <s v="WienerWÃ¼rze"/>
    <s v="Universal organic liquid seasoning brewed all natural from lupine, oat, salt and water for soups, salads, stews and more"/>
    <n v="10557"/>
    <n v="4130"/>
    <x v="3"/>
    <x v="15"/>
    <s v="EUR"/>
    <n v="1491282901"/>
    <n v="1488694501"/>
    <x v="0"/>
    <x v="31"/>
    <x v="1"/>
    <s v="food/small batch"/>
    <n v="39.120962394619681"/>
    <n v="64.53125"/>
    <x v="7"/>
    <x v="33"/>
    <x v="2321"/>
    <d v="2017-04-03T23:15:01"/>
  </r>
  <r>
    <n v="2322"/>
    <s v="Jen bakes shortbread needs a commercial kitchen!"/>
    <s v="Jen bakes shortbread is a small batch, all natural shortbread cookie business looking for smart funding to grow!"/>
    <n v="2700"/>
    <n v="85"/>
    <x v="3"/>
    <x v="0"/>
    <s v="USD"/>
    <n v="1491769769"/>
    <n v="1489181369"/>
    <x v="0"/>
    <x v="80"/>
    <x v="1"/>
    <s v="food/small batch"/>
    <n v="3.1481481481481479"/>
    <n v="21.25"/>
    <x v="7"/>
    <x v="33"/>
    <x v="2322"/>
    <d v="2017-04-09T14:29:29"/>
  </r>
  <r>
    <n v="2323"/>
    <s v="Beef Sticks, the Ultimate Protein Snack"/>
    <s v="You can never go wrong with a Beef Stick, great taste with no fillers and can easily goes with you everywhere."/>
    <n v="250"/>
    <n v="120"/>
    <x v="3"/>
    <x v="0"/>
    <s v="USD"/>
    <n v="1490033247"/>
    <n v="1489428447"/>
    <x v="0"/>
    <x v="80"/>
    <x v="1"/>
    <s v="food/small batch"/>
    <n v="48"/>
    <n v="30"/>
    <x v="7"/>
    <x v="33"/>
    <x v="2323"/>
    <d v="2017-03-20T12:07:27"/>
  </r>
  <r>
    <n v="2324"/>
    <s v="Pies not Lies"/>
    <s v="A city centre shop selling great locally made food with room to chat and learn about eachother."/>
    <n v="7500"/>
    <n v="1555"/>
    <x v="3"/>
    <x v="1"/>
    <s v="GBP"/>
    <n v="1490559285"/>
    <n v="1487970885"/>
    <x v="0"/>
    <x v="42"/>
    <x v="1"/>
    <s v="food/small batch"/>
    <n v="20.733333333333334"/>
    <n v="25.491803278688526"/>
    <x v="7"/>
    <x v="33"/>
    <x v="2324"/>
    <d v="2017-03-26T14:14:45"/>
  </r>
  <r>
    <n v="2325"/>
    <s v="MAGA Private Label Spicy Sauce"/>
    <s v="Do you like to Maga? Do you like hot sauce as spicy as your memes? Do you like sexy frogs? Of course you do were all adults here."/>
    <n v="1000"/>
    <n v="80"/>
    <x v="3"/>
    <x v="0"/>
    <s v="USD"/>
    <n v="1490830331"/>
    <n v="1488241931"/>
    <x v="0"/>
    <x v="63"/>
    <x v="1"/>
    <s v="food/small batch"/>
    <n v="8"/>
    <n v="11.428571428571429"/>
    <x v="7"/>
    <x v="33"/>
    <x v="2325"/>
    <d v="2017-03-29T17:32:11"/>
  </r>
  <r>
    <n v="2326"/>
    <s v="Gourmet Steak Hot Dogs By The Savage Wienerâ„¢"/>
    <s v="The Savage Wienerâ„¢ launched last Summer.  Our Premium wieners are already a hit, our next project is The Ultimate Steak Hot Dog."/>
    <n v="15000"/>
    <n v="108"/>
    <x v="3"/>
    <x v="0"/>
    <s v="USD"/>
    <n v="1493571600"/>
    <n v="1489106948"/>
    <x v="0"/>
    <x v="29"/>
    <x v="1"/>
    <s v="food/small batch"/>
    <n v="0.72"/>
    <n v="108"/>
    <x v="7"/>
    <x v="33"/>
    <x v="2326"/>
    <d v="2017-04-30T11:00:00"/>
  </r>
  <r>
    <n v="2327"/>
    <s v="Kraut Source - Fermentation Made Simple"/>
    <s v="Gourmet Fermentation in a Mason Jar. Create delicious, nutritious fermented foods at home."/>
    <n v="35000"/>
    <n v="184133.01"/>
    <x v="0"/>
    <x v="0"/>
    <s v="USD"/>
    <n v="1409090440"/>
    <n v="1406066440"/>
    <x v="1"/>
    <x v="453"/>
    <x v="0"/>
    <s v="food/small batch"/>
    <n v="526.09431428571429"/>
    <n v="54.883162444113267"/>
    <x v="7"/>
    <x v="33"/>
    <x v="2327"/>
    <d v="2014-08-26T16:00:40"/>
  </r>
  <r>
    <n v="2328"/>
    <s v="Bravado Spice | Bigger &amp; Bolder"/>
    <s v="Our mission: To launch our Crimson Hot Sauce &amp; introduce our Chili &amp; Garlic Pickles. _x000a__x000a_Let's change the game together!"/>
    <n v="10000"/>
    <n v="25445"/>
    <x v="0"/>
    <x v="0"/>
    <s v="USD"/>
    <n v="1434307537"/>
    <n v="1431715537"/>
    <x v="1"/>
    <x v="416"/>
    <x v="0"/>
    <s v="food/small batch"/>
    <n v="254.45000000000002"/>
    <n v="47.383612662942269"/>
    <x v="7"/>
    <x v="33"/>
    <x v="2328"/>
    <d v="2015-06-14T12:45:37"/>
  </r>
  <r>
    <n v="2329"/>
    <s v="Half Moon Bay Distillery"/>
    <s v="Vodka, whiskey and fruit brandy - coming soon! We are a coastal distillery located in historic Half Moon Bay, California."/>
    <n v="25000"/>
    <n v="26480"/>
    <x v="0"/>
    <x v="0"/>
    <s v="USD"/>
    <n v="1405609146"/>
    <n v="1403017146"/>
    <x v="1"/>
    <x v="207"/>
    <x v="0"/>
    <s v="food/small batch"/>
    <n v="105.91999999999999"/>
    <n v="211.84"/>
    <x v="7"/>
    <x v="33"/>
    <x v="2329"/>
    <d v="2014-07-17T08:59:06"/>
  </r>
  <r>
    <n v="2330"/>
    <s v="Let's Launch Griffo Distillery's Whiskey Barrel Program!"/>
    <s v="Help us launch our whiskey program! With your support we'll barrel and age our first whiskeys: Bourbon, Rye and an American Whiskey."/>
    <n v="35000"/>
    <n v="35848"/>
    <x v="0"/>
    <x v="0"/>
    <s v="USD"/>
    <n v="1451001600"/>
    <n v="1448400943"/>
    <x v="1"/>
    <x v="430"/>
    <x v="0"/>
    <s v="food/small batch"/>
    <n v="102.42285714285715"/>
    <n v="219.92638036809817"/>
    <x v="7"/>
    <x v="33"/>
    <x v="2330"/>
    <d v="2015-12-24T18:00:00"/>
  </r>
  <r>
    <n v="2331"/>
    <s v="Meadowlands Chocolate"/>
    <s v="Handcrafted, organic, single-origin, bean-to-bar, dark chocolate. Like fine wine, the secret is in the terroir."/>
    <n v="8000"/>
    <n v="11545.1"/>
    <x v="0"/>
    <x v="0"/>
    <s v="USD"/>
    <n v="1408320490"/>
    <n v="1405728490"/>
    <x v="1"/>
    <x v="454"/>
    <x v="0"/>
    <s v="food/small batch"/>
    <n v="144.31375"/>
    <n v="40.795406360424032"/>
    <x v="7"/>
    <x v="33"/>
    <x v="2331"/>
    <d v="2014-08-17T18:08:10"/>
  </r>
  <r>
    <n v="2332"/>
    <s v="Organic, Small Batch Dried Pastas Made in Los Angeles"/>
    <s v="Pre-order our delicious, organic, small batch dried pastas (and more) so we can buy a new pasta dryer and move to a commercial kitchen."/>
    <n v="25000"/>
    <n v="26577"/>
    <x v="0"/>
    <x v="0"/>
    <s v="USD"/>
    <n v="1423235071"/>
    <n v="1420643071"/>
    <x v="1"/>
    <x v="455"/>
    <x v="0"/>
    <s v="food/small batch"/>
    <n v="106.30800000000001"/>
    <n v="75.502840909090907"/>
    <x v="7"/>
    <x v="33"/>
    <x v="2332"/>
    <d v="2015-02-06T09:04:31"/>
  </r>
  <r>
    <n v="2333"/>
    <s v="Two Hundred Chocolate Truffles"/>
    <s v="Homemade truffles for NYC chocolate fanatics. Truffle recipes for chocolate addicts from all over the world. Chocolate lovers unite."/>
    <n v="600"/>
    <n v="1273"/>
    <x v="0"/>
    <x v="0"/>
    <s v="USD"/>
    <n v="1401385800"/>
    <n v="1399563390"/>
    <x v="1"/>
    <x v="225"/>
    <x v="0"/>
    <s v="food/small batch"/>
    <n v="212.16666666666666"/>
    <n v="13.542553191489361"/>
    <x v="7"/>
    <x v="33"/>
    <x v="2333"/>
    <d v="2014-05-29T11:50:00"/>
  </r>
  <r>
    <n v="2334"/>
    <s v="Picnic Pops in Your Grocery Store!"/>
    <s v="Help us get our delicious, organic, artisanal frozen pops on grocery store shelves in the Baltimore &amp; DC areas."/>
    <n v="4000"/>
    <n v="4078"/>
    <x v="0"/>
    <x v="0"/>
    <s v="USD"/>
    <n v="1415208840"/>
    <n v="1412611498"/>
    <x v="1"/>
    <x v="85"/>
    <x v="0"/>
    <s v="food/small batch"/>
    <n v="101.95"/>
    <n v="60.865671641791046"/>
    <x v="7"/>
    <x v="33"/>
    <x v="2334"/>
    <d v="2014-11-05T11:34:00"/>
  </r>
  <r>
    <n v="2335"/>
    <s v="A Modern-Day Salt Works in Gloucester, Mass.!"/>
    <s v="We hand-harvest water to make flake finishing salt. We're opening a modern-day salt works in historic Gloucester, Massachusetts!"/>
    <n v="25000"/>
    <n v="25568"/>
    <x v="0"/>
    <x v="0"/>
    <s v="USD"/>
    <n v="1402494243"/>
    <n v="1399902243"/>
    <x v="1"/>
    <x v="170"/>
    <x v="0"/>
    <s v="food/small batch"/>
    <n v="102.27200000000001"/>
    <n v="115.69230769230769"/>
    <x v="7"/>
    <x v="33"/>
    <x v="2335"/>
    <d v="2014-06-11T07:44:03"/>
  </r>
  <r>
    <n v="2336"/>
    <s v="SOSU Barrel-Aged Sriracha"/>
    <s v="Aged in whiskey barrels for a unique fruity, spicy, and smoky flavor. Youâ€™ve never tasted sriracha quite like this before."/>
    <n v="20000"/>
    <n v="104146.51"/>
    <x v="0"/>
    <x v="0"/>
    <s v="USD"/>
    <n v="1394316695"/>
    <n v="1390860695"/>
    <x v="1"/>
    <x v="456"/>
    <x v="0"/>
    <s v="food/small batch"/>
    <n v="520.73254999999995"/>
    <n v="48.104623556581984"/>
    <x v="7"/>
    <x v="33"/>
    <x v="2336"/>
    <d v="2014-03-08T16:11:35"/>
  </r>
  <r>
    <n v="2337"/>
    <s v="The Hudson Standard Bitters and Shrubs"/>
    <s v="We make small batch, locally sourced bitters and shrubs for cocktails and cooking."/>
    <n v="12000"/>
    <n v="13279"/>
    <x v="0"/>
    <x v="0"/>
    <s v="USD"/>
    <n v="1403796143"/>
    <n v="1401204143"/>
    <x v="1"/>
    <x v="122"/>
    <x v="0"/>
    <s v="food/small batch"/>
    <n v="110.65833333333333"/>
    <n v="74.184357541899445"/>
    <x v="7"/>
    <x v="33"/>
    <x v="2337"/>
    <d v="2014-06-26T09:22:23"/>
  </r>
  <r>
    <n v="2338"/>
    <s v="Mountain Morsels: Nutritious, Tasty, Fruit &amp; Nut Treats!"/>
    <s v="Handcrafted treats made from dried fruits, nuts, spices &amp; dark chocolate. Gluten-free, dairy-free, soy-free, grain-free; flavor-full!"/>
    <n v="15000"/>
    <n v="15171.5"/>
    <x v="0"/>
    <x v="0"/>
    <s v="USD"/>
    <n v="1404077484"/>
    <n v="1401485484"/>
    <x v="1"/>
    <x v="252"/>
    <x v="0"/>
    <s v="food/small batch"/>
    <n v="101.14333333333335"/>
    <n v="123.34552845528455"/>
    <x v="7"/>
    <x v="33"/>
    <x v="2338"/>
    <d v="2014-06-29T15:31:24"/>
  </r>
  <r>
    <n v="2339"/>
    <s v="CACOCO - The Drinking Chocolate Revival"/>
    <s v="The 'food of the gods' has returned in molten glory! CACOCO revives drinking chocolate with a revolutionary sustainable model."/>
    <n v="25000"/>
    <n v="73552"/>
    <x v="0"/>
    <x v="0"/>
    <s v="USD"/>
    <n v="1482134340"/>
    <n v="1479496309"/>
    <x v="1"/>
    <x v="457"/>
    <x v="0"/>
    <s v="food/small batch"/>
    <n v="294.20799999999997"/>
    <n v="66.623188405797094"/>
    <x v="7"/>
    <x v="33"/>
    <x v="2339"/>
    <d v="2016-12-19T01:59:00"/>
  </r>
  <r>
    <n v="2340"/>
    <s v="Doughnuts with love by Strange Matter Coffee"/>
    <s v="Strange Matter Coffee is opening a scratch bakery featuring craft doughnuts with vegan and gluten free options!"/>
    <n v="40000"/>
    <n v="42311"/>
    <x v="0"/>
    <x v="0"/>
    <s v="USD"/>
    <n v="1477841138"/>
    <n v="1475249138"/>
    <x v="1"/>
    <x v="458"/>
    <x v="0"/>
    <s v="food/small batch"/>
    <n v="105.77749999999999"/>
    <n v="104.99007444168734"/>
    <x v="7"/>
    <x v="33"/>
    <x v="2340"/>
    <d v="2016-10-30T09:25:38"/>
  </r>
  <r>
    <n v="2341"/>
    <s v="Cutting Edge Fitness Website (Canceled)"/>
    <s v="This website will serve as an interface to change lives and have a community routing for your success!"/>
    <n v="5000"/>
    <n v="0"/>
    <x v="1"/>
    <x v="0"/>
    <s v="USD"/>
    <n v="1436729504"/>
    <n v="1434137504"/>
    <x v="0"/>
    <x v="78"/>
    <x v="1"/>
    <s v="technology/web"/>
    <n v="0"/>
    <n v="0"/>
    <x v="2"/>
    <x v="7"/>
    <x v="2341"/>
    <d v="2015-07-12T13:31:44"/>
  </r>
  <r>
    <n v="2342"/>
    <s v="The Future Mind of Business Project (Canceled)"/>
    <s v="A series of informational and interactive online tutorials enabling businesses to proactively ensure mental and corporate vitality."/>
    <n v="5500"/>
    <n v="0"/>
    <x v="1"/>
    <x v="0"/>
    <s v="USD"/>
    <n v="1412571600"/>
    <n v="1410799870"/>
    <x v="0"/>
    <x v="78"/>
    <x v="1"/>
    <s v="technology/web"/>
    <n v="0"/>
    <n v="0"/>
    <x v="2"/>
    <x v="7"/>
    <x v="2342"/>
    <d v="2014-10-05T23:00:00"/>
  </r>
  <r>
    <n v="2343"/>
    <s v="Mobile Excellence Awards (Canceled)"/>
    <s v="The most influential and prestigious awards program that honors innovation and leadership in mobile technology and entertainment"/>
    <n v="10000"/>
    <n v="300"/>
    <x v="1"/>
    <x v="0"/>
    <s v="USD"/>
    <n v="1452282420"/>
    <n v="1447962505"/>
    <x v="0"/>
    <x v="29"/>
    <x v="1"/>
    <s v="technology/web"/>
    <n v="3"/>
    <n v="300"/>
    <x v="2"/>
    <x v="7"/>
    <x v="2343"/>
    <d v="2016-01-08T13:47:00"/>
  </r>
  <r>
    <n v="2344"/>
    <s v="Tired of Corporation Negotiation? THINK MIDDLE MEDIATION!"/>
    <s v="SAVE MONEY! Stop worrying about account disputes, supervising installs, and corporation bull-****. We actively negotiate on your behalf"/>
    <n v="1000"/>
    <n v="1"/>
    <x v="1"/>
    <x v="5"/>
    <s v="CAD"/>
    <n v="1466789269"/>
    <n v="1464197269"/>
    <x v="0"/>
    <x v="29"/>
    <x v="1"/>
    <s v="technology/web"/>
    <n v="0.1"/>
    <n v="1"/>
    <x v="2"/>
    <x v="7"/>
    <x v="2344"/>
    <d v="2016-06-24T11:27:49"/>
  </r>
  <r>
    <n v="2345"/>
    <s v="Social Media Website (Canceled)"/>
    <s v="My team and I are creating a social media website for pet lovers across the world! Fashion, animal shows, adoptions, and more."/>
    <n v="3000"/>
    <n v="0"/>
    <x v="1"/>
    <x v="0"/>
    <s v="USD"/>
    <n v="1427845140"/>
    <n v="1424822556"/>
    <x v="0"/>
    <x v="78"/>
    <x v="1"/>
    <s v="technology/web"/>
    <n v="0"/>
    <n v="0"/>
    <x v="2"/>
    <x v="7"/>
    <x v="2345"/>
    <d v="2015-03-31T17:39:00"/>
  </r>
  <r>
    <n v="2346"/>
    <s v="Ez 2c 3D Viewers (Canceled)"/>
    <s v="Watch and Make FREE 3D Videos &amp; Pics - No Viewer needed. To Help Learn we have Training and Instant 3D viewers."/>
    <n v="60000"/>
    <n v="39"/>
    <x v="1"/>
    <x v="0"/>
    <s v="USD"/>
    <n v="1476731431"/>
    <n v="1472843431"/>
    <x v="0"/>
    <x v="83"/>
    <x v="1"/>
    <s v="technology/web"/>
    <n v="6.5000000000000002E-2"/>
    <n v="13"/>
    <x v="2"/>
    <x v="7"/>
    <x v="2346"/>
    <d v="2016-10-17T13:10:31"/>
  </r>
  <r>
    <n v="2347"/>
    <s v="Course: Create Complete Web Apps without Coding (Canceled)"/>
    <s v="Back this project and get access to a course about building COMPLETE web applications without coding."/>
    <n v="1000"/>
    <n v="15"/>
    <x v="1"/>
    <x v="0"/>
    <s v="USD"/>
    <n v="1472135676"/>
    <n v="1469543676"/>
    <x v="0"/>
    <x v="29"/>
    <x v="1"/>
    <s v="technology/web"/>
    <n v="1.5"/>
    <n v="15"/>
    <x v="2"/>
    <x v="7"/>
    <x v="2347"/>
    <d v="2016-08-25T08:34:36"/>
  </r>
  <r>
    <n v="2348"/>
    <s v="Business &amp; Entertainment In 3D World! (Canceled)"/>
    <s v="Own, Buy, Sell 3D property! 3D games, 3D traveling and earn in one virtual 3D NEASPACE, Best for Oculus Rift environment."/>
    <n v="70000"/>
    <n v="270"/>
    <x v="1"/>
    <x v="0"/>
    <s v="USD"/>
    <n v="1456006938"/>
    <n v="1450822938"/>
    <x v="0"/>
    <x v="81"/>
    <x v="1"/>
    <s v="technology/web"/>
    <n v="0.38571428571428573"/>
    <n v="54"/>
    <x v="2"/>
    <x v="7"/>
    <x v="2348"/>
    <d v="2016-02-20T16:22:18"/>
  </r>
  <r>
    <n v="2349"/>
    <s v="POLIWORD - an internet project that could change the world"/>
    <s v="Poliword tries to provide the people of the world an opportunity to make real changes in their government through the internet."/>
    <n v="474900"/>
    <n v="0"/>
    <x v="1"/>
    <x v="11"/>
    <s v="SEK"/>
    <n v="1439318228"/>
    <n v="1436812628"/>
    <x v="0"/>
    <x v="78"/>
    <x v="1"/>
    <s v="technology/web"/>
    <n v="0"/>
    <n v="0"/>
    <x v="2"/>
    <x v="7"/>
    <x v="2349"/>
    <d v="2015-08-11T12:37:08"/>
  </r>
  <r>
    <n v="2350"/>
    <s v="HoxWi - Simple and reliable online customer services (Canceled)"/>
    <s v="HoxWi are the future for real time interaction with on-line customers via chat or video conference."/>
    <n v="50000"/>
    <n v="0"/>
    <x v="1"/>
    <x v="17"/>
    <s v="EUR"/>
    <n v="1483474370"/>
    <n v="1480882370"/>
    <x v="0"/>
    <x v="78"/>
    <x v="1"/>
    <s v="technology/web"/>
    <n v="0"/>
    <n v="0"/>
    <x v="2"/>
    <x v="7"/>
    <x v="2350"/>
    <d v="2017-01-03T14:12:50"/>
  </r>
  <r>
    <n v="2351"/>
    <s v="NZ Auction site.  No listing or success fees. Only $2 p/m"/>
    <s v="Donate $30 or more and receive a free selfie stick."/>
    <n v="18900"/>
    <n v="108"/>
    <x v="1"/>
    <x v="4"/>
    <s v="NZD"/>
    <n v="1430360739"/>
    <n v="1427768739"/>
    <x v="0"/>
    <x v="63"/>
    <x v="1"/>
    <s v="technology/web"/>
    <n v="0.5714285714285714"/>
    <n v="15.428571428571429"/>
    <x v="2"/>
    <x v="7"/>
    <x v="2351"/>
    <d v="2015-04-29T20:25:39"/>
  </r>
  <r>
    <n v="2352"/>
    <s v="The Seeker's School of Thought and Philosophy (Canceled)"/>
    <s v="It is the mission of the Seekerâ€™s School of Thought and Philosophy to provide a safe and nurturing environment for all."/>
    <n v="2000"/>
    <n v="0"/>
    <x v="1"/>
    <x v="0"/>
    <s v="USD"/>
    <n v="1433603552"/>
    <n v="1428419552"/>
    <x v="0"/>
    <x v="78"/>
    <x v="1"/>
    <s v="technology/web"/>
    <n v="0"/>
    <n v="0"/>
    <x v="2"/>
    <x v="7"/>
    <x v="2352"/>
    <d v="2015-06-06T09:12:32"/>
  </r>
  <r>
    <n v="2353"/>
    <s v="A Brony and Pegasister dating website (Canceled)"/>
    <s v="The best dating website for bronys and pegasisters. The reason I'm trying to get the funds for this project is that I need a laptop."/>
    <n v="1000"/>
    <n v="0"/>
    <x v="1"/>
    <x v="0"/>
    <s v="USD"/>
    <n v="1429632822"/>
    <n v="1428596022"/>
    <x v="0"/>
    <x v="78"/>
    <x v="1"/>
    <s v="technology/web"/>
    <n v="0"/>
    <n v="0"/>
    <x v="2"/>
    <x v="7"/>
    <x v="2353"/>
    <d v="2015-04-21T10:13:42"/>
  </r>
  <r>
    <n v="2354"/>
    <s v="Dissertation (Canceled)"/>
    <s v="Almost done with doctorate degree but need funding of $35,000 to complete research of project."/>
    <n v="35000"/>
    <n v="25"/>
    <x v="1"/>
    <x v="0"/>
    <s v="USD"/>
    <n v="1420910460"/>
    <n v="1415726460"/>
    <x v="0"/>
    <x v="29"/>
    <x v="1"/>
    <s v="technology/web"/>
    <n v="7.1428571428571425E-2"/>
    <n v="25"/>
    <x v="2"/>
    <x v="7"/>
    <x v="2354"/>
    <d v="2015-01-10T11:21:00"/>
  </r>
  <r>
    <n v="2355"/>
    <s v="PriceItUpPlease (Canceled)"/>
    <s v="PriceItUpPlease will be an easy to use website that estimates the amount of your startup costs for that great idea you have!"/>
    <n v="8000"/>
    <n v="55"/>
    <x v="1"/>
    <x v="2"/>
    <s v="AUD"/>
    <n v="1430604136"/>
    <n v="1428012136"/>
    <x v="0"/>
    <x v="84"/>
    <x v="1"/>
    <s v="technology/web"/>
    <n v="0.6875"/>
    <n v="27.5"/>
    <x v="2"/>
    <x v="7"/>
    <x v="2355"/>
    <d v="2015-05-02T16:02:16"/>
  </r>
  <r>
    <n v="2356"/>
    <s v="HardstyleUnited.com (Canceled)"/>
    <s v="HardstyleUnited.com The Global Hardstyle community. Your Hardstyle community."/>
    <n v="10000"/>
    <n v="0"/>
    <x v="1"/>
    <x v="9"/>
    <s v="EUR"/>
    <n v="1433530104"/>
    <n v="1430938104"/>
    <x v="0"/>
    <x v="78"/>
    <x v="1"/>
    <s v="technology/web"/>
    <n v="0"/>
    <n v="0"/>
    <x v="2"/>
    <x v="7"/>
    <x v="2356"/>
    <d v="2015-06-05T12:48:24"/>
  </r>
  <r>
    <n v="2357"/>
    <s v="Online therapist directory - Click For Therapy (Canceled)"/>
    <s v="Click For Therapy is a website that was created to connect consumers and therapists across the UK."/>
    <n v="27000"/>
    <n v="0"/>
    <x v="1"/>
    <x v="1"/>
    <s v="GBP"/>
    <n v="1445093578"/>
    <n v="1442501578"/>
    <x v="0"/>
    <x v="78"/>
    <x v="1"/>
    <s v="technology/web"/>
    <n v="0"/>
    <n v="0"/>
    <x v="2"/>
    <x v="7"/>
    <x v="2357"/>
    <d v="2015-10-17T08:52:58"/>
  </r>
  <r>
    <n v="2358"/>
    <s v="Auction, Sell Swap without excessive fees, the next ebay."/>
    <s v="A website to auction, sell and swap items in the uk without a charge, without excess fees, the next ebay."/>
    <n v="1500"/>
    <n v="0"/>
    <x v="1"/>
    <x v="1"/>
    <s v="GBP"/>
    <n v="1422664740"/>
    <n v="1417818036"/>
    <x v="0"/>
    <x v="78"/>
    <x v="1"/>
    <s v="technology/web"/>
    <n v="0"/>
    <n v="0"/>
    <x v="2"/>
    <x v="7"/>
    <x v="2358"/>
    <d v="2015-01-30T18:39:00"/>
  </r>
  <r>
    <n v="2359"/>
    <s v="crowd-funded public genome sequencing (Canceled)"/>
    <s v="I want to crowdfund the sequencing of my own genome to make it publicly available with crowd-sourced interpretation."/>
    <n v="7500"/>
    <n v="1101"/>
    <x v="1"/>
    <x v="0"/>
    <s v="USD"/>
    <n v="1438616124"/>
    <n v="1433432124"/>
    <x v="0"/>
    <x v="83"/>
    <x v="1"/>
    <s v="technology/web"/>
    <n v="14.680000000000001"/>
    <n v="367"/>
    <x v="2"/>
    <x v="7"/>
    <x v="2359"/>
    <d v="2015-08-03T09:35:24"/>
  </r>
  <r>
    <n v="2360"/>
    <s v="Bee Bay Microjobs (Canceled)"/>
    <s v="Welcome to Bee Bay Canada, your commission free microjobs website.  Sell at any price and keep 100% of what you earn!"/>
    <n v="5000"/>
    <n v="2"/>
    <x v="1"/>
    <x v="5"/>
    <s v="CAD"/>
    <n v="1454864280"/>
    <n v="1452272280"/>
    <x v="0"/>
    <x v="29"/>
    <x v="1"/>
    <s v="technology/web"/>
    <n v="0.04"/>
    <n v="2"/>
    <x v="2"/>
    <x v="7"/>
    <x v="2360"/>
    <d v="2016-02-07T10:58:00"/>
  </r>
  <r>
    <n v="2361"/>
    <s v="Lemme Grab it (Canceled)"/>
    <s v="A website for email/sms alerts of your personal selection, comparison of prices,consolidated database, best deals around for clothing."/>
    <n v="200"/>
    <n v="0"/>
    <x v="1"/>
    <x v="5"/>
    <s v="CAD"/>
    <n v="1462053600"/>
    <n v="1459975008"/>
    <x v="0"/>
    <x v="78"/>
    <x v="1"/>
    <s v="technology/web"/>
    <n v="0"/>
    <n v="0"/>
    <x v="2"/>
    <x v="7"/>
    <x v="2361"/>
    <d v="2016-04-30T16:00:00"/>
  </r>
  <r>
    <n v="2362"/>
    <s v="Help CRB obtain 501(c)(3) status! (Canceled)"/>
    <s v="The Columbus Ruby Brigade has brought monthly ruby goodness and camaraderie to all participants."/>
    <n v="420"/>
    <n v="120"/>
    <x v="1"/>
    <x v="0"/>
    <s v="USD"/>
    <n v="1418315470"/>
    <n v="1415723470"/>
    <x v="0"/>
    <x v="84"/>
    <x v="1"/>
    <s v="technology/web"/>
    <n v="28.571428571428569"/>
    <n v="60"/>
    <x v="2"/>
    <x v="7"/>
    <x v="2362"/>
    <d v="2014-12-11T10:31:10"/>
  </r>
  <r>
    <n v="2363"/>
    <s v="Top~Notch - Helping Every Day People Change Their Future"/>
    <s v="This is an affordable social lead based web-site to help anyone who wants extra work or start their own business. We find your customer"/>
    <n v="175000"/>
    <n v="0"/>
    <x v="1"/>
    <x v="0"/>
    <s v="USD"/>
    <n v="1451348200"/>
    <n v="1447460200"/>
    <x v="0"/>
    <x v="78"/>
    <x v="1"/>
    <s v="technology/web"/>
    <n v="0"/>
    <n v="0"/>
    <x v="2"/>
    <x v="7"/>
    <x v="2363"/>
    <d v="2015-12-28T18:16:40"/>
  </r>
  <r>
    <n v="2364"/>
    <s v="Minecraft Server and Website Help (Name: Forge Realms)"/>
    <s v="Making a Minecraft server and Website and I need your help to fund it. Thanks in Advance!"/>
    <n v="128"/>
    <n v="0"/>
    <x v="1"/>
    <x v="0"/>
    <s v="USD"/>
    <n v="1445898356"/>
    <n v="1441146356"/>
    <x v="0"/>
    <x v="78"/>
    <x v="1"/>
    <s v="technology/web"/>
    <n v="0"/>
    <n v="0"/>
    <x v="2"/>
    <x v="7"/>
    <x v="2364"/>
    <d v="2015-10-26T16:25:56"/>
  </r>
  <r>
    <n v="2365"/>
    <s v="IMI - It's My Identity (Canceled)"/>
    <s v="A website that could group all your social 'identities' and online property together and find new followers or creators to follow"/>
    <n v="1000"/>
    <n v="0"/>
    <x v="1"/>
    <x v="13"/>
    <s v="EUR"/>
    <n v="1453071600"/>
    <n v="1449596425"/>
    <x v="0"/>
    <x v="78"/>
    <x v="1"/>
    <s v="technology/web"/>
    <n v="0"/>
    <n v="0"/>
    <x v="2"/>
    <x v="7"/>
    <x v="2365"/>
    <d v="2016-01-17T17:00:00"/>
  </r>
  <r>
    <n v="2366"/>
    <s v="iDEA On Demand Virtual Activities. Get Active! (Canceled)"/>
    <s v="iDEA virtual activities, the perfect way to encourage children and families to get active - physically, socially and mentally."/>
    <n v="25000"/>
    <n v="2630"/>
    <x v="1"/>
    <x v="1"/>
    <s v="GBP"/>
    <n v="1445431533"/>
    <n v="1442839533"/>
    <x v="0"/>
    <x v="74"/>
    <x v="1"/>
    <s v="technology/web"/>
    <n v="10.52"/>
    <n v="97.407407407407405"/>
    <x v="2"/>
    <x v="7"/>
    <x v="2366"/>
    <d v="2015-10-21T06:45:33"/>
  </r>
  <r>
    <n v="2367"/>
    <s v="Help us Make a Website Like Chegg but Free and wayyy Better!"/>
    <s v="Our goal is to create a completely free website similar to Chegg.com for students to benefit from without raping their wallet!"/>
    <n v="50000"/>
    <n v="670"/>
    <x v="1"/>
    <x v="0"/>
    <s v="USD"/>
    <n v="1461622616"/>
    <n v="1456442216"/>
    <x v="0"/>
    <x v="25"/>
    <x v="1"/>
    <s v="technology/web"/>
    <n v="1.34"/>
    <n v="47.857142857142854"/>
    <x v="2"/>
    <x v="7"/>
    <x v="2367"/>
    <d v="2016-04-25T16:16:56"/>
  </r>
  <r>
    <n v="2368"/>
    <s v="Lavvoro - A new LinkedIn and Facebook for the job market"/>
    <s v="A professional and social media environment created to effectively match job seekers to jobs based on an algorithms-matching system"/>
    <n v="40000"/>
    <n v="100"/>
    <x v="1"/>
    <x v="0"/>
    <s v="USD"/>
    <n v="1429028365"/>
    <n v="1425143965"/>
    <x v="0"/>
    <x v="84"/>
    <x v="1"/>
    <s v="technology/web"/>
    <n v="0.25"/>
    <n v="50"/>
    <x v="2"/>
    <x v="7"/>
    <x v="2368"/>
    <d v="2015-04-14T10:19:25"/>
  </r>
  <r>
    <n v="2369"/>
    <s v="Site so businesses can offer deals to community - Let's Go!"/>
    <s v="A website that lets local businesses offer deals to customers and be found online. They pay a small yearly fee and keep %100 of profit."/>
    <n v="25000"/>
    <n v="0"/>
    <x v="1"/>
    <x v="0"/>
    <s v="USD"/>
    <n v="1455132611"/>
    <n v="1452540611"/>
    <x v="0"/>
    <x v="78"/>
    <x v="1"/>
    <s v="technology/web"/>
    <n v="0"/>
    <n v="0"/>
    <x v="2"/>
    <x v="7"/>
    <x v="2369"/>
    <d v="2016-02-10T13:30:11"/>
  </r>
  <r>
    <n v="2370"/>
    <s v="TaxSaver USA Affordable Tax App Development and Launch"/>
    <s v="Let's go get it back! Most people can get $5,000 to $6,000 more a year in tax deductions. Stop the abuse and get back your share!"/>
    <n v="25000"/>
    <n v="82"/>
    <x v="1"/>
    <x v="0"/>
    <s v="USD"/>
    <n v="1418877141"/>
    <n v="1416285141"/>
    <x v="0"/>
    <x v="80"/>
    <x v="1"/>
    <s v="technology/web"/>
    <n v="0.32800000000000001"/>
    <n v="20.5"/>
    <x v="2"/>
    <x v="7"/>
    <x v="2370"/>
    <d v="2014-12-17T22:32:21"/>
  </r>
  <r>
    <n v="2371"/>
    <s v="ProjectPetal.com (Canceled)"/>
    <s v="ProjectPetal.com is an all in one website for all Makers to share projects and ideas. A Facebook(R) Twitter(R) &amp; Github(R) all in one."/>
    <n v="2000"/>
    <n v="0"/>
    <x v="1"/>
    <x v="0"/>
    <s v="USD"/>
    <n v="1435257596"/>
    <n v="1432665596"/>
    <x v="0"/>
    <x v="78"/>
    <x v="1"/>
    <s v="technology/web"/>
    <n v="0"/>
    <n v="0"/>
    <x v="2"/>
    <x v="7"/>
    <x v="2371"/>
    <d v="2015-06-25T12:39:56"/>
  </r>
  <r>
    <n v="2372"/>
    <s v="Finding Pets - Bringing Lost Pets Home (Canceled)"/>
    <s v="An online platform that will notify every listed individual, vet, council, pound and so on in a geographical area when a pet is lost!"/>
    <n v="5500"/>
    <n v="180"/>
    <x v="1"/>
    <x v="2"/>
    <s v="AUD"/>
    <n v="1429839571"/>
    <n v="1427247571"/>
    <x v="0"/>
    <x v="79"/>
    <x v="1"/>
    <s v="technology/web"/>
    <n v="3.2727272727272729"/>
    <n v="30"/>
    <x v="2"/>
    <x v="7"/>
    <x v="2372"/>
    <d v="2015-04-23T19:39:31"/>
  </r>
  <r>
    <n v="2373"/>
    <s v="Cykelauktion.com (Canceled)"/>
    <s v="We want to create a safe marketplace for buying and selling bicycles."/>
    <n v="850000"/>
    <n v="50"/>
    <x v="1"/>
    <x v="11"/>
    <s v="SEK"/>
    <n v="1440863624"/>
    <n v="1438271624"/>
    <x v="0"/>
    <x v="29"/>
    <x v="1"/>
    <s v="technology/web"/>
    <n v="5.8823529411764705E-3"/>
    <n v="50"/>
    <x v="2"/>
    <x v="7"/>
    <x v="2373"/>
    <d v="2015-08-29T09:53:44"/>
  </r>
  <r>
    <n v="2374"/>
    <s v="Alcohol On Call (Canceled)"/>
    <s v="Next time you want a beer, put down your keys and pick up your phone. We prevent drunk driving by delivering alcohol to you at home."/>
    <n v="22000"/>
    <n v="10"/>
    <x v="1"/>
    <x v="0"/>
    <s v="USD"/>
    <n v="1423772060"/>
    <n v="1421180060"/>
    <x v="0"/>
    <x v="29"/>
    <x v="1"/>
    <s v="technology/web"/>
    <n v="4.5454545454545456E-2"/>
    <n v="10"/>
    <x v="2"/>
    <x v="7"/>
    <x v="2374"/>
    <d v="2015-02-12T14:14:20"/>
  </r>
  <r>
    <n v="2375"/>
    <s v="Slice Trade- Phone Trade-In, Made Simple (Canceled)"/>
    <s v="Slice Trade is a new way to trade in your old phones. We buy back phones in any condition and pay you cash or give you a new one free!"/>
    <n v="10000"/>
    <n v="0"/>
    <x v="1"/>
    <x v="0"/>
    <s v="USD"/>
    <n v="1473451437"/>
    <n v="1470859437"/>
    <x v="0"/>
    <x v="78"/>
    <x v="1"/>
    <s v="technology/web"/>
    <n v="0"/>
    <n v="0"/>
    <x v="2"/>
    <x v="7"/>
    <x v="2375"/>
    <d v="2016-09-09T14:03:57"/>
  </r>
  <r>
    <n v="2376"/>
    <s v="Phone Tags: lost and found stickers (Canceled)"/>
    <s v="Tough, pre-manufactured lost and found stickers that forward messages to the owners email and cellphone."/>
    <n v="3000"/>
    <n v="326.33"/>
    <x v="1"/>
    <x v="0"/>
    <s v="USD"/>
    <n v="1449785566"/>
    <n v="1447193566"/>
    <x v="0"/>
    <x v="80"/>
    <x v="1"/>
    <s v="technology/web"/>
    <n v="10.877666666666666"/>
    <n v="81.582499999999996"/>
    <x v="2"/>
    <x v="7"/>
    <x v="2376"/>
    <d v="2015-12-10T16:12:46"/>
  </r>
  <r>
    <n v="2377"/>
    <s v="Fluttify - New Canadian Tech Start Up (Canceled)"/>
    <s v="Fluttify is an Online Video Sharing Platform allowing friends to share their favorite Trending Content with each other."/>
    <n v="2500"/>
    <n v="0"/>
    <x v="1"/>
    <x v="5"/>
    <s v="CAD"/>
    <n v="1480110783"/>
    <n v="1477515183"/>
    <x v="0"/>
    <x v="78"/>
    <x v="1"/>
    <s v="technology/web"/>
    <n v="0"/>
    <n v="0"/>
    <x v="2"/>
    <x v="7"/>
    <x v="2377"/>
    <d v="2016-11-25T15:53:03"/>
  </r>
  <r>
    <n v="2378"/>
    <s v="KEEPUP INC (Canceled)"/>
    <s v="KEEPUP allows you to extend your social circle by introducing you to new people via your friends."/>
    <n v="110000"/>
    <n v="0"/>
    <x v="1"/>
    <x v="0"/>
    <s v="USD"/>
    <n v="1440548330"/>
    <n v="1438042730"/>
    <x v="0"/>
    <x v="78"/>
    <x v="1"/>
    <s v="technology/web"/>
    <n v="0"/>
    <n v="0"/>
    <x v="2"/>
    <x v="7"/>
    <x v="2378"/>
    <d v="2015-08-25T18:18:50"/>
  </r>
  <r>
    <n v="2379"/>
    <s v="SelectCooks.com (Canceled)"/>
    <s v="Selectcooks.com is a community marketplace for people to list, find and hire chefs."/>
    <n v="30000"/>
    <n v="0"/>
    <x v="1"/>
    <x v="0"/>
    <s v="USD"/>
    <n v="1444004616"/>
    <n v="1440116616"/>
    <x v="0"/>
    <x v="78"/>
    <x v="1"/>
    <s v="technology/web"/>
    <n v="0"/>
    <n v="0"/>
    <x v="2"/>
    <x v="7"/>
    <x v="2379"/>
    <d v="2015-10-04T18:23:36"/>
  </r>
  <r>
    <n v="2380"/>
    <s v="Finit - Hashtag Chatting (Canceled)"/>
    <s v="Tired of waiting for likes? Here is a brand new social network centered on real-time hashtag chatting. Just chat and enjoy!"/>
    <n v="15000"/>
    <n v="55"/>
    <x v="1"/>
    <x v="0"/>
    <s v="USD"/>
    <n v="1443726142"/>
    <n v="1441134142"/>
    <x v="0"/>
    <x v="83"/>
    <x v="1"/>
    <s v="technology/web"/>
    <n v="0.36666666666666664"/>
    <n v="18.333333333333332"/>
    <x v="2"/>
    <x v="7"/>
    <x v="2380"/>
    <d v="2015-10-01T13:02:22"/>
  </r>
  <r>
    <n v="2381"/>
    <s v="Cannabis Connection (Canceled)"/>
    <s v="Social Media Platform for the Marijuana Industry to create professionalism and a stable lasting market."/>
    <n v="86350"/>
    <n v="1571"/>
    <x v="1"/>
    <x v="0"/>
    <s v="USD"/>
    <n v="1428704848"/>
    <n v="1426112848"/>
    <x v="0"/>
    <x v="63"/>
    <x v="1"/>
    <s v="technology/web"/>
    <n v="1.8193398957730169"/>
    <n v="224.42857142857142"/>
    <x v="2"/>
    <x v="7"/>
    <x v="2381"/>
    <d v="2015-04-10T16:27:28"/>
  </r>
  <r>
    <n v="2382"/>
    <s v="These Easy Days (Canceled)"/>
    <s v="Netiquette classes to teach our youth how make proper use of computer-mediated communications for personal and educational success."/>
    <n v="3000"/>
    <n v="75"/>
    <x v="1"/>
    <x v="0"/>
    <s v="USD"/>
    <n v="1438662603"/>
    <n v="1436502603"/>
    <x v="0"/>
    <x v="84"/>
    <x v="1"/>
    <s v="technology/web"/>
    <n v="2.5"/>
    <n v="37.5"/>
    <x v="2"/>
    <x v="7"/>
    <x v="2382"/>
    <d v="2015-08-03T22:30:03"/>
  </r>
  <r>
    <n v="2383"/>
    <s v="KindaQuirky (Canceled)"/>
    <s v="A quirky online shop where you can buy, sell and discover stuff that's &quot;a little bit different&quot;. We think &quot;it's right up your alley!&quot;"/>
    <n v="10000"/>
    <n v="435"/>
    <x v="1"/>
    <x v="4"/>
    <s v="NZD"/>
    <n v="1424568107"/>
    <n v="1421976107"/>
    <x v="0"/>
    <x v="83"/>
    <x v="1"/>
    <s v="technology/web"/>
    <n v="4.3499999999999996"/>
    <n v="145"/>
    <x v="2"/>
    <x v="7"/>
    <x v="2383"/>
    <d v="2015-02-21T19:21:47"/>
  </r>
  <r>
    <n v="2384"/>
    <s v="Social Rewards - A new twist on social media (Canceled)"/>
    <s v="We're seeking to reward our members for their social behavior. The members win on two levels- compensation and increased viral sharing!"/>
    <n v="1000"/>
    <n v="8"/>
    <x v="1"/>
    <x v="0"/>
    <s v="USD"/>
    <n v="1415932643"/>
    <n v="1413337043"/>
    <x v="0"/>
    <x v="22"/>
    <x v="1"/>
    <s v="technology/web"/>
    <n v="0.8"/>
    <n v="1"/>
    <x v="2"/>
    <x v="7"/>
    <x v="2384"/>
    <d v="2014-11-13T20:37:23"/>
  </r>
  <r>
    <n v="2385"/>
    <s v="Search every sneaker site and local store at once (Canceled)"/>
    <s v="Lyka will allow you to search for shoes in every sneaker store and website and then buy for in-store pickup or same-day delivery."/>
    <n v="65000"/>
    <n v="788"/>
    <x v="1"/>
    <x v="0"/>
    <s v="USD"/>
    <n v="1438793432"/>
    <n v="1436201432"/>
    <x v="0"/>
    <x v="63"/>
    <x v="1"/>
    <s v="technology/web"/>
    <n v="1.2123076923076923"/>
    <n v="112.57142857142857"/>
    <x v="2"/>
    <x v="7"/>
    <x v="2385"/>
    <d v="2015-08-05T10:50:32"/>
  </r>
  <r>
    <n v="2386"/>
    <s v="Realjobmatch.com (Canceled)"/>
    <s v="Realjobmatch is not just a job search site but a matching site , matching the right jobseekers with the best jobs."/>
    <n v="30000"/>
    <n v="0"/>
    <x v="1"/>
    <x v="5"/>
    <s v="CAD"/>
    <n v="1420920424"/>
    <n v="1415736424"/>
    <x v="0"/>
    <x v="78"/>
    <x v="1"/>
    <s v="technology/web"/>
    <n v="0"/>
    <n v="0"/>
    <x v="2"/>
    <x v="7"/>
    <x v="2386"/>
    <d v="2015-01-10T14:07:04"/>
  </r>
  <r>
    <n v="2387"/>
    <s v="Building an interactive web-based health community."/>
    <s v="Learning should be fun! Effective health education includes the person's learning strengths, preferences and cultural perspective."/>
    <n v="150000"/>
    <n v="1026"/>
    <x v="1"/>
    <x v="0"/>
    <s v="USD"/>
    <n v="1469199740"/>
    <n v="1465311740"/>
    <x v="0"/>
    <x v="83"/>
    <x v="1"/>
    <s v="technology/web"/>
    <n v="0.68399999999999994"/>
    <n v="342"/>
    <x v="2"/>
    <x v="7"/>
    <x v="2387"/>
    <d v="2016-07-22T09:02:20"/>
  </r>
  <r>
    <n v="2388"/>
    <s v="Virtual Restart - Stock Market For You and Your Loved Ones"/>
    <s v="The first ever trend-powered stock-market where you can buy and sell shares of you and your loved ones. Let's explore life together."/>
    <n v="37000"/>
    <n v="463"/>
    <x v="1"/>
    <x v="0"/>
    <s v="USD"/>
    <n v="1421350140"/>
    <n v="1418761759"/>
    <x v="0"/>
    <x v="22"/>
    <x v="1"/>
    <s v="technology/web"/>
    <n v="1.2513513513513512"/>
    <n v="57.875"/>
    <x v="2"/>
    <x v="7"/>
    <x v="2388"/>
    <d v="2015-01-15T13:29:00"/>
  </r>
  <r>
    <n v="2389"/>
    <s v="Et si Kiwwi vous trouvait un job ? (Canceled)"/>
    <s v="Kiwwi va dÃ©poussiÃ©rer le marchÃ© de l'emploi, avec peu de moyens mais de trÃ¨s bonnes idÃ©es, cependant, nous avons besoin de vous !"/>
    <n v="16000"/>
    <n v="30"/>
    <x v="1"/>
    <x v="6"/>
    <s v="EUR"/>
    <n v="1437861540"/>
    <n v="1435160452"/>
    <x v="0"/>
    <x v="29"/>
    <x v="1"/>
    <s v="technology/web"/>
    <n v="0.1875"/>
    <n v="30"/>
    <x v="2"/>
    <x v="7"/>
    <x v="2389"/>
    <d v="2015-07-25T15:59:00"/>
  </r>
  <r>
    <n v="2390"/>
    <s v="iHorizon Pty Ltd (Enterprise Planning &amp; Forecasting)"/>
    <s v="A SaaS solution for Businesses to align their strategies with customer value, using realtime strategic roadmaps &amp; visualisations."/>
    <n v="510000"/>
    <n v="0"/>
    <x v="1"/>
    <x v="2"/>
    <s v="AUD"/>
    <n v="1420352264"/>
    <n v="1416896264"/>
    <x v="0"/>
    <x v="78"/>
    <x v="1"/>
    <s v="technology/web"/>
    <n v="0"/>
    <n v="0"/>
    <x v="2"/>
    <x v="7"/>
    <x v="2390"/>
    <d v="2015-01-04T00:17:44"/>
  </r>
  <r>
    <n v="2391"/>
    <s v="oToBOTS.com - Freedom from high cost auto repairs (Canceled)"/>
    <s v="Using the power of internet to help people save hundreds in car repair."/>
    <n v="20000"/>
    <n v="25"/>
    <x v="1"/>
    <x v="0"/>
    <s v="USD"/>
    <n v="1427825044"/>
    <n v="1425236644"/>
    <x v="0"/>
    <x v="29"/>
    <x v="1"/>
    <s v="technology/web"/>
    <n v="0.125"/>
    <n v="25"/>
    <x v="2"/>
    <x v="7"/>
    <x v="2391"/>
    <d v="2015-03-31T12:04:04"/>
  </r>
  <r>
    <n v="2392"/>
    <s v="WILLAMETTE EXTRA BOARD (Canceled)"/>
    <s v="I am asking for $4,200 to launch a unique website serving professionals in any and all industries seeking additional income in Oregon."/>
    <n v="4200"/>
    <n v="0"/>
    <x v="1"/>
    <x v="0"/>
    <s v="USD"/>
    <n v="1446087223"/>
    <n v="1443495223"/>
    <x v="0"/>
    <x v="78"/>
    <x v="1"/>
    <s v="technology/web"/>
    <n v="0"/>
    <n v="0"/>
    <x v="2"/>
    <x v="7"/>
    <x v="2392"/>
    <d v="2015-10-28T20:53:43"/>
  </r>
  <r>
    <n v="2393"/>
    <s v="Game Swapper (Canceled)"/>
    <s v="Imagine a world where you can swap a video game you're tired of playing for a video game you actually want to play for just $1.50!"/>
    <n v="100000"/>
    <n v="50"/>
    <x v="1"/>
    <x v="0"/>
    <s v="USD"/>
    <n v="1439048017"/>
    <n v="1436456017"/>
    <x v="0"/>
    <x v="29"/>
    <x v="1"/>
    <s v="technology/web"/>
    <n v="0.05"/>
    <n v="50"/>
    <x v="2"/>
    <x v="7"/>
    <x v="2393"/>
    <d v="2015-08-08T09:33:37"/>
  </r>
  <r>
    <n v="2394"/>
    <s v="Wriyon - WRIte Your Own (Canceled)"/>
    <s v="We want to create the &quot;Facebook&quot; for Writers. We are working on a new world for people who like to write. Check out more wriyon.com"/>
    <n v="5000"/>
    <n v="3"/>
    <x v="1"/>
    <x v="17"/>
    <s v="EUR"/>
    <n v="1424940093"/>
    <n v="1422348093"/>
    <x v="0"/>
    <x v="84"/>
    <x v="1"/>
    <s v="technology/web"/>
    <n v="0.06"/>
    <n v="1.5"/>
    <x v="2"/>
    <x v="7"/>
    <x v="2394"/>
    <d v="2015-02-26T02:41:33"/>
  </r>
  <r>
    <n v="2395"/>
    <s v="VENT it out (Canceled)"/>
    <s v="I am making a social website where people can anonymously or openly vent, All walks of life all over the world"/>
    <n v="33000"/>
    <n v="0"/>
    <x v="1"/>
    <x v="0"/>
    <s v="USD"/>
    <n v="1484038620"/>
    <n v="1481597687"/>
    <x v="0"/>
    <x v="78"/>
    <x v="1"/>
    <s v="technology/web"/>
    <n v="0"/>
    <n v="0"/>
    <x v="2"/>
    <x v="7"/>
    <x v="2395"/>
    <d v="2017-01-10T02:57:00"/>
  </r>
  <r>
    <n v="2396"/>
    <s v="Projektwebseite (Canceled)"/>
    <s v="I'm creating a website with projects which I'll create later / Ich erstelle eine Webseite mit Projekten, welche ich spÃ¤ter erstelle."/>
    <n v="5000"/>
    <n v="10"/>
    <x v="1"/>
    <x v="16"/>
    <s v="CHF"/>
    <n v="1444940558"/>
    <n v="1442348558"/>
    <x v="0"/>
    <x v="29"/>
    <x v="1"/>
    <s v="technology/web"/>
    <n v="0.2"/>
    <n v="10"/>
    <x v="2"/>
    <x v="7"/>
    <x v="2396"/>
    <d v="2015-10-15T14:22:38"/>
  </r>
  <r>
    <n v="2397"/>
    <s v="#ADOPTROHINGYA PROJECT (Canceled)"/>
    <s v="Matching refugees with sponsors in the US for 5 years. Our goal is to assist 300 Rohingya refugee families with supportive communities."/>
    <n v="124000"/>
    <n v="0"/>
    <x v="1"/>
    <x v="0"/>
    <s v="USD"/>
    <n v="1420233256"/>
    <n v="1417641256"/>
    <x v="0"/>
    <x v="78"/>
    <x v="1"/>
    <s v="technology/web"/>
    <n v="0"/>
    <n v="0"/>
    <x v="2"/>
    <x v="7"/>
    <x v="2397"/>
    <d v="2015-01-02T15:14:16"/>
  </r>
  <r>
    <n v="2398"/>
    <s v="Roekee.com (Canceled)"/>
    <s v="The internets new search engine. Looking for funding to develop our backend web indexing software with an emphasis on automation."/>
    <n v="4000"/>
    <n v="0"/>
    <x v="1"/>
    <x v="0"/>
    <s v="USD"/>
    <n v="1435874384"/>
    <n v="1433282384"/>
    <x v="0"/>
    <x v="78"/>
    <x v="1"/>
    <s v="technology/web"/>
    <n v="0"/>
    <n v="0"/>
    <x v="2"/>
    <x v="7"/>
    <x v="2398"/>
    <d v="2015-07-02T15:59:44"/>
  </r>
  <r>
    <n v="2399"/>
    <s v="SheLifts - the #1 Female Bodybuilding HUB (Canceled)"/>
    <s v="SheLifts is going to be the number One international social HUB &amp; information resource for women into weight lifting"/>
    <n v="13000"/>
    <n v="0"/>
    <x v="1"/>
    <x v="11"/>
    <s v="SEK"/>
    <n v="1418934506"/>
    <n v="1415910506"/>
    <x v="0"/>
    <x v="78"/>
    <x v="1"/>
    <s v="technology/web"/>
    <n v="0"/>
    <n v="0"/>
    <x v="2"/>
    <x v="7"/>
    <x v="2399"/>
    <d v="2014-12-18T14:28:26"/>
  </r>
  <r>
    <n v="2400"/>
    <s v="NEW 2016 Social Media Litesbook (Canceled)"/>
    <s v="New Innovation of Social Media with New Technology created to bring users even closer togethor - Tabs &amp; Features never seen before!"/>
    <n v="50000"/>
    <n v="0"/>
    <x v="1"/>
    <x v="2"/>
    <s v="AUD"/>
    <n v="1460615164"/>
    <n v="1458023164"/>
    <x v="0"/>
    <x v="78"/>
    <x v="1"/>
    <s v="technology/web"/>
    <n v="0"/>
    <n v="0"/>
    <x v="2"/>
    <x v="7"/>
    <x v="2400"/>
    <d v="2016-04-14T00:26:04"/>
  </r>
  <r>
    <n v="2401"/>
    <s v="The Dancing Elephant, Traditional Dosa and Indian Cuisine"/>
    <s v="A &quot;Hypo-allergenic&quot; food cart that specializes in making traditional Indian Meals with a delicious American flavor combination."/>
    <n v="28000"/>
    <n v="201"/>
    <x v="2"/>
    <x v="0"/>
    <s v="USD"/>
    <n v="1457207096"/>
    <n v="1452023096"/>
    <x v="0"/>
    <x v="82"/>
    <x v="1"/>
    <s v="food/food trucks"/>
    <n v="0.71785714285714286"/>
    <n v="22.333333333333332"/>
    <x v="7"/>
    <x v="19"/>
    <x v="2401"/>
    <d v="2016-03-05T13:44:56"/>
  </r>
  <r>
    <n v="2402"/>
    <s v="Cupcake Truck Unite"/>
    <s v="Small town, delicious treats, and a mobile truck"/>
    <n v="12000"/>
    <n v="52"/>
    <x v="2"/>
    <x v="0"/>
    <s v="USD"/>
    <n v="1431533931"/>
    <n v="1428941931"/>
    <x v="0"/>
    <x v="29"/>
    <x v="1"/>
    <s v="food/food trucks"/>
    <n v="0.43333333333333329"/>
    <n v="52"/>
    <x v="7"/>
    <x v="19"/>
    <x v="2402"/>
    <d v="2015-05-13T10:18:51"/>
  </r>
  <r>
    <n v="2403"/>
    <s v="Think Green, Think Tea Trike! - A mobile cafe &amp; online shop."/>
    <s v="The aim is to start a business/service serving the finest green tea to my local area by trike as well as selling tea online."/>
    <n v="1200"/>
    <n v="202"/>
    <x v="2"/>
    <x v="1"/>
    <s v="GBP"/>
    <n v="1459368658"/>
    <n v="1454188258"/>
    <x v="0"/>
    <x v="8"/>
    <x v="1"/>
    <s v="food/food trucks"/>
    <n v="16.833333333333332"/>
    <n v="16.833333333333332"/>
    <x v="7"/>
    <x v="19"/>
    <x v="2403"/>
    <d v="2016-03-30T14:10:58"/>
  </r>
  <r>
    <n v="2404"/>
    <s v="Square Donuts Truck"/>
    <s v="We would love another Donut Food Truck for your famous Square Donuts.  We have one successful truck and retail store open already!"/>
    <n v="15000"/>
    <n v="0"/>
    <x v="2"/>
    <x v="0"/>
    <s v="USD"/>
    <n v="1451782607"/>
    <n v="1449190607"/>
    <x v="0"/>
    <x v="78"/>
    <x v="1"/>
    <s v="food/food trucks"/>
    <n v="0"/>
    <n v="0"/>
    <x v="7"/>
    <x v="19"/>
    <x v="2404"/>
    <d v="2016-01-02T18:56:47"/>
  </r>
  <r>
    <n v="2405"/>
    <s v="JoyShtick Food Truck"/>
    <s v="We are the first gaming-themed food truck, bringing gourmet pub fare to the Jacksonville area."/>
    <n v="5000"/>
    <n v="1126"/>
    <x v="2"/>
    <x v="0"/>
    <s v="USD"/>
    <n v="1472911375"/>
    <n v="1471096975"/>
    <x v="0"/>
    <x v="9"/>
    <x v="1"/>
    <s v="food/food trucks"/>
    <n v="22.52"/>
    <n v="56.3"/>
    <x v="7"/>
    <x v="19"/>
    <x v="2405"/>
    <d v="2016-09-03T08:02:55"/>
  </r>
  <r>
    <n v="2406"/>
    <s v="Arnold's Happy Days Food Truck"/>
    <s v="Be a part of something BIG, support us in opening the best burger truck in Tacoma! ~ &quot;So I donâ€™t have to dream alone!&quot;"/>
    <n v="3250"/>
    <n v="1345"/>
    <x v="2"/>
    <x v="0"/>
    <s v="USD"/>
    <n v="1421635190"/>
    <n v="1418179190"/>
    <x v="0"/>
    <x v="38"/>
    <x v="1"/>
    <s v="food/food trucks"/>
    <n v="41.384615384615387"/>
    <n v="84.0625"/>
    <x v="7"/>
    <x v="19"/>
    <x v="2406"/>
    <d v="2015-01-18T20:39:50"/>
  </r>
  <r>
    <n v="2407"/>
    <s v="&quot;PASHUT&quot;-(Means â€˜simpleâ€™ in Hebrew)"/>
    <s v="Hummus-mediterranean diet, real food, organic, vegan, kosher._x000a_An original great health oriented street food in Santa Fe NM."/>
    <n v="22000"/>
    <n v="5557"/>
    <x v="2"/>
    <x v="0"/>
    <s v="USD"/>
    <n v="1428732000"/>
    <n v="1426772928"/>
    <x v="0"/>
    <x v="51"/>
    <x v="1"/>
    <s v="food/food trucks"/>
    <n v="25.259090909090908"/>
    <n v="168.39393939393941"/>
    <x v="7"/>
    <x v="19"/>
    <x v="2407"/>
    <d v="2015-04-11T00:00:00"/>
  </r>
  <r>
    <n v="2408"/>
    <s v="Sabroso On Wheels"/>
    <s v="A US Army Vet trying to get a Peruvian food truck going! Really good Peruvian food now mobile!"/>
    <n v="15000"/>
    <n v="30"/>
    <x v="2"/>
    <x v="0"/>
    <s v="USD"/>
    <n v="1415247757"/>
    <n v="1412652157"/>
    <x v="0"/>
    <x v="84"/>
    <x v="1"/>
    <s v="food/food trucks"/>
    <n v="0.2"/>
    <n v="15"/>
    <x v="7"/>
    <x v="19"/>
    <x v="2408"/>
    <d v="2014-11-05T22:22:37"/>
  </r>
  <r>
    <n v="2409"/>
    <s v="Johnny's Food Truck a Puerto Rican and BBQ infusion"/>
    <s v="I am looking to start a food truck with an infusion of my Puerto Rican heritage and my love for BBQ."/>
    <n v="25000"/>
    <n v="460"/>
    <x v="2"/>
    <x v="0"/>
    <s v="USD"/>
    <n v="1439931675"/>
    <n v="1437339675"/>
    <x v="0"/>
    <x v="79"/>
    <x v="1"/>
    <s v="food/food trucks"/>
    <n v="1.8399999999999999"/>
    <n v="76.666666666666671"/>
    <x v="7"/>
    <x v="19"/>
    <x v="2409"/>
    <d v="2015-08-18T15:01:15"/>
  </r>
  <r>
    <n v="2410"/>
    <s v="Websters grill truck       slow cooked meats"/>
    <s v="Websters grill truck the best slow cooked meats on hot coals_x000a_Beef bisket, roast Lamb, roast chicken, Ribs, burgers, sliders,"/>
    <n v="15000"/>
    <n v="0"/>
    <x v="2"/>
    <x v="2"/>
    <s v="AUD"/>
    <n v="1441619275"/>
    <n v="1439027275"/>
    <x v="0"/>
    <x v="78"/>
    <x v="1"/>
    <s v="food/food trucks"/>
    <n v="0"/>
    <n v="0"/>
    <x v="7"/>
    <x v="19"/>
    <x v="2410"/>
    <d v="2015-09-07T03:47:55"/>
  </r>
  <r>
    <n v="2411"/>
    <s v="Was ist das"/>
    <s v="I want to create an authentic German food truck to travel all over the US. Spreading amazing German Food to Summer Time Music Festivals"/>
    <n v="25000"/>
    <n v="151"/>
    <x v="2"/>
    <x v="0"/>
    <s v="USD"/>
    <n v="1440524082"/>
    <n v="1437932082"/>
    <x v="0"/>
    <x v="83"/>
    <x v="1"/>
    <s v="food/food trucks"/>
    <n v="0.60399999999999998"/>
    <n v="50.333333333333336"/>
    <x v="7"/>
    <x v="19"/>
    <x v="2411"/>
    <d v="2015-08-25T11:34:42"/>
  </r>
  <r>
    <n v="2412"/>
    <s v="Food-truck 100 % carnivore : &quot;Le camion qui grille&quot;"/>
    <s v="Fini les burgers ou les sandwichs : Ã  votre pause dÃ©jeuner, repartez avec votre barquette de grillade de bÅ“uf, canard ou poulet !"/>
    <n v="8000"/>
    <n v="0"/>
    <x v="2"/>
    <x v="6"/>
    <s v="EUR"/>
    <n v="1480185673"/>
    <n v="1476294073"/>
    <x v="0"/>
    <x v="78"/>
    <x v="1"/>
    <s v="food/food trucks"/>
    <n v="0"/>
    <n v="0"/>
    <x v="7"/>
    <x v="19"/>
    <x v="2412"/>
    <d v="2016-11-26T12:41:13"/>
  </r>
  <r>
    <n v="2413"/>
    <s v="Lone Pine Coffee Brewery"/>
    <s v="Lone Pine Coffee Brewery will be a portable third-wave coffee shop available for wedding receptions and other events!"/>
    <n v="3000"/>
    <n v="25"/>
    <x v="2"/>
    <x v="0"/>
    <s v="USD"/>
    <n v="1401579000"/>
    <n v="1398911882"/>
    <x v="0"/>
    <x v="83"/>
    <x v="1"/>
    <s v="food/food trucks"/>
    <n v="0.83333333333333337"/>
    <n v="8.3333333333333339"/>
    <x v="7"/>
    <x v="19"/>
    <x v="2413"/>
    <d v="2014-05-31T17:30:00"/>
  </r>
  <r>
    <n v="2414"/>
    <s v="Help 95th St.Tacos get a food truck in Atlanta"/>
    <s v="95th St. Tacos needs your help in purchasing a food truck so that we can deliver the flavors of LA Tacos right to your neighborhood"/>
    <n v="15000"/>
    <n v="460"/>
    <x v="2"/>
    <x v="0"/>
    <s v="USD"/>
    <n v="1440215940"/>
    <n v="1436805660"/>
    <x v="0"/>
    <x v="62"/>
    <x v="1"/>
    <s v="food/food trucks"/>
    <n v="3.0666666666666664"/>
    <n v="35.384615384615387"/>
    <x v="7"/>
    <x v="19"/>
    <x v="2414"/>
    <d v="2015-08-21T21:59:00"/>
  </r>
  <r>
    <n v="2415"/>
    <s v="Local Food Truck is Off the Hoof!"/>
    <s v="It will be ridiculously easy to become addicted to the full, rich flavor of locally raised beef, pork, and more..."/>
    <n v="60000"/>
    <n v="335"/>
    <x v="2"/>
    <x v="0"/>
    <s v="USD"/>
    <n v="1468615346"/>
    <n v="1466023346"/>
    <x v="0"/>
    <x v="79"/>
    <x v="1"/>
    <s v="food/food trucks"/>
    <n v="0.55833333333333335"/>
    <n v="55.833333333333336"/>
    <x v="7"/>
    <x v="19"/>
    <x v="2415"/>
    <d v="2016-07-15T14:42:26"/>
  </r>
  <r>
    <n v="2416"/>
    <s v="Smokin' J's BBQ. food truck"/>
    <s v="ex school bus redesigned into pickup truck complete with giant meat smoker in &quot;bed&quot; of truck and kitchen in the &quot;cab&quot; of the truck."/>
    <n v="20000"/>
    <n v="5"/>
    <x v="2"/>
    <x v="0"/>
    <s v="USD"/>
    <n v="1426345200"/>
    <n v="1421343743"/>
    <x v="0"/>
    <x v="29"/>
    <x v="1"/>
    <s v="food/food trucks"/>
    <n v="2.5000000000000001E-2"/>
    <n v="5"/>
    <x v="7"/>
    <x v="19"/>
    <x v="2416"/>
    <d v="2015-03-14T09:00:00"/>
  </r>
  <r>
    <n v="2417"/>
    <s v="I want to make the best fried chicken!!"/>
    <s v="I have been working on a recipe for 20 years now and need to perfect it!  Also want to do a gluten free version, then open a food truck"/>
    <n v="1000"/>
    <n v="0"/>
    <x v="2"/>
    <x v="0"/>
    <s v="USD"/>
    <n v="1407705187"/>
    <n v="1405113187"/>
    <x v="0"/>
    <x v="78"/>
    <x v="1"/>
    <s v="food/food trucks"/>
    <n v="0"/>
    <n v="0"/>
    <x v="7"/>
    <x v="19"/>
    <x v="2417"/>
    <d v="2014-08-10T15:13:07"/>
  </r>
  <r>
    <n v="2418"/>
    <s v="Mexican food truck"/>
    <s v="I want to start my food truck business."/>
    <n v="25000"/>
    <n v="5"/>
    <x v="2"/>
    <x v="0"/>
    <s v="USD"/>
    <n v="1427225644"/>
    <n v="1422045244"/>
    <x v="0"/>
    <x v="81"/>
    <x v="1"/>
    <s v="food/food trucks"/>
    <n v="0.02"/>
    <n v="1"/>
    <x v="7"/>
    <x v="19"/>
    <x v="2418"/>
    <d v="2015-03-24T13:34:04"/>
  </r>
  <r>
    <n v="2419"/>
    <s v="Grateful Gourmet Grub! farm to table: food truck &amp; hot dog !"/>
    <s v="Farm to table, gourmet hippy hot dogs made from scratch with free range meats and organic produce: mind expanding recipes: TasteBudTrip"/>
    <n v="3000"/>
    <n v="0"/>
    <x v="2"/>
    <x v="0"/>
    <s v="USD"/>
    <n v="1424281389"/>
    <n v="1419097389"/>
    <x v="0"/>
    <x v="78"/>
    <x v="1"/>
    <s v="food/food trucks"/>
    <n v="0"/>
    <n v="0"/>
    <x v="7"/>
    <x v="19"/>
    <x v="2419"/>
    <d v="2015-02-18T11:43:09"/>
  </r>
  <r>
    <n v="2420"/>
    <s v="Pangea Cuisines &quot;Continental Drift&quot; A Paleo food Truck!"/>
    <s v="Pangea Cuisines offers authentic hand crafted dishes, utilizing fresh ingredients selected that very morning."/>
    <n v="16870"/>
    <n v="2501"/>
    <x v="2"/>
    <x v="0"/>
    <s v="USD"/>
    <n v="1415583695"/>
    <n v="1410396095"/>
    <x v="0"/>
    <x v="17"/>
    <x v="1"/>
    <s v="food/food trucks"/>
    <n v="14.825133372851216"/>
    <n v="69.472222222222229"/>
    <x v="7"/>
    <x v="19"/>
    <x v="2420"/>
    <d v="2014-11-09T19:41:35"/>
  </r>
  <r>
    <n v="2421"/>
    <s v="hot dog cart"/>
    <s v="help me start Merrill's first hot dog cart in this empty lot"/>
    <n v="6000"/>
    <n v="1"/>
    <x v="2"/>
    <x v="0"/>
    <s v="USD"/>
    <n v="1424536196"/>
    <n v="1421944196"/>
    <x v="0"/>
    <x v="29"/>
    <x v="1"/>
    <s v="food/food trucks"/>
    <n v="1.6666666666666666E-2"/>
    <n v="1"/>
    <x v="7"/>
    <x v="19"/>
    <x v="2421"/>
    <d v="2015-02-21T10:29:56"/>
  </r>
  <r>
    <n v="2422"/>
    <s v="Help starting a family owned food truck"/>
    <s v="Family owned business serving BBQ and seafood to the public"/>
    <n v="500"/>
    <n v="1"/>
    <x v="2"/>
    <x v="0"/>
    <s v="USD"/>
    <n v="1426091036"/>
    <n v="1423502636"/>
    <x v="0"/>
    <x v="29"/>
    <x v="1"/>
    <s v="food/food trucks"/>
    <n v="0.2"/>
    <n v="1"/>
    <x v="7"/>
    <x v="19"/>
    <x v="2422"/>
    <d v="2015-03-11T10:23:56"/>
  </r>
  <r>
    <n v="2423"/>
    <s v="FBTR BBQ"/>
    <s v="FBTR is a Texas-style, North Carolina based, homemade BBQ company looking to bring good meat to the masses."/>
    <n v="60000"/>
    <n v="8"/>
    <x v="2"/>
    <x v="0"/>
    <s v="USD"/>
    <n v="1420044890"/>
    <n v="1417452890"/>
    <x v="0"/>
    <x v="29"/>
    <x v="1"/>
    <s v="food/food trucks"/>
    <n v="1.3333333333333334E-2"/>
    <n v="8"/>
    <x v="7"/>
    <x v="19"/>
    <x v="2423"/>
    <d v="2014-12-31T10:54:50"/>
  </r>
  <r>
    <n v="2424"/>
    <s v="Lily and Memphs"/>
    <s v="Great and creative food from the heart in the form of a sweet food truck!"/>
    <n v="25000"/>
    <n v="310"/>
    <x v="2"/>
    <x v="0"/>
    <s v="USD"/>
    <n v="1414445108"/>
    <n v="1411853108"/>
    <x v="0"/>
    <x v="82"/>
    <x v="1"/>
    <s v="food/food trucks"/>
    <n v="1.24"/>
    <n v="34.444444444444443"/>
    <x v="7"/>
    <x v="19"/>
    <x v="2424"/>
    <d v="2014-10-27T15:25:08"/>
  </r>
  <r>
    <n v="2425"/>
    <s v="Food Cart Tour With Raz Simone and Macklemore"/>
    <s v="I have the chance to take my Food Cart Business on the road. This is a major opportunity for a lot of people to learn and prosper."/>
    <n v="3500"/>
    <n v="1"/>
    <x v="2"/>
    <x v="0"/>
    <s v="USD"/>
    <n v="1464386640"/>
    <n v="1463090149"/>
    <x v="0"/>
    <x v="29"/>
    <x v="1"/>
    <s v="food/food trucks"/>
    <n v="2.8571428571428574E-2"/>
    <n v="1"/>
    <x v="7"/>
    <x v="19"/>
    <x v="2425"/>
    <d v="2016-05-27T16:04:00"/>
  </r>
  <r>
    <n v="2426"/>
    <s v="The Low-Calorie Food Truck"/>
    <s v="Aspiring to create a food truck with many delicious low calorie meals to encourage healthy eating while enjoying every bite."/>
    <n v="20000"/>
    <n v="0"/>
    <x v="2"/>
    <x v="0"/>
    <s v="USD"/>
    <n v="1439006692"/>
    <n v="1433822692"/>
    <x v="0"/>
    <x v="78"/>
    <x v="1"/>
    <s v="food/food trucks"/>
    <n v="0"/>
    <n v="0"/>
    <x v="7"/>
    <x v="19"/>
    <x v="2426"/>
    <d v="2015-08-07T22:04:52"/>
  </r>
  <r>
    <n v="2427"/>
    <s v="Wraps in a snap. Fast lunch with a gourmet punch!"/>
    <s v="Fast and simple lunches for those on the go.  All (lunch) deals $10 or less."/>
    <n v="50000"/>
    <n v="1"/>
    <x v="2"/>
    <x v="0"/>
    <s v="USD"/>
    <n v="1458715133"/>
    <n v="1455262733"/>
    <x v="0"/>
    <x v="29"/>
    <x v="1"/>
    <s v="food/food trucks"/>
    <n v="2E-3"/>
    <n v="1"/>
    <x v="7"/>
    <x v="19"/>
    <x v="2427"/>
    <d v="2016-03-23T00:38:53"/>
  </r>
  <r>
    <n v="2428"/>
    <s v="Premium Burgers"/>
    <s v="From Moo 2 You! We want to offer premium burgers to a taco flooded environment."/>
    <n v="35000"/>
    <n v="1"/>
    <x v="2"/>
    <x v="0"/>
    <s v="USD"/>
    <n v="1426182551"/>
    <n v="1423594151"/>
    <x v="0"/>
    <x v="29"/>
    <x v="1"/>
    <s v="food/food trucks"/>
    <n v="2.8571428571428571E-3"/>
    <n v="1"/>
    <x v="7"/>
    <x v="19"/>
    <x v="2428"/>
    <d v="2015-03-12T11: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x v="80"/>
    <x v="1"/>
    <s v="food/food trucks"/>
    <n v="1.4321428571428572"/>
    <n v="501.25"/>
    <x v="7"/>
    <x v="19"/>
    <x v="2429"/>
    <d v="2017-02-05T10:44:00"/>
  </r>
  <r>
    <n v="2430"/>
    <s v="It's so cute! - Great food!"/>
    <s v="This little guy will be circling the streets of Brickell &amp; Wynwood in Miami serving Venezuelan dishes. It needs TLC and some equipment"/>
    <n v="3000"/>
    <n v="21"/>
    <x v="2"/>
    <x v="0"/>
    <s v="USD"/>
    <n v="1455246504"/>
    <n v="1452654504"/>
    <x v="0"/>
    <x v="84"/>
    <x v="1"/>
    <s v="food/food trucks"/>
    <n v="0.70000000000000007"/>
    <n v="10.5"/>
    <x v="7"/>
    <x v="19"/>
    <x v="2430"/>
    <d v="2016-02-11T21:08:24"/>
  </r>
  <r>
    <n v="2431"/>
    <s v="Murphy's good eatin'"/>
    <s v="Go to Colorado and run a food truck with homemade food of all kinds."/>
    <n v="100000"/>
    <n v="2"/>
    <x v="2"/>
    <x v="0"/>
    <s v="USD"/>
    <n v="1467080613"/>
    <n v="1461896613"/>
    <x v="0"/>
    <x v="84"/>
    <x v="1"/>
    <s v="food/food trucks"/>
    <n v="2E-3"/>
    <n v="1"/>
    <x v="7"/>
    <x v="19"/>
    <x v="2431"/>
    <d v="2016-06-27T20:23:33"/>
  </r>
  <r>
    <n v="2432"/>
    <s v="funding for bbq trailer"/>
    <s v="Looking to start competition cooking and need start-up help.  Offering brisket tasting to all contributors."/>
    <n v="14000"/>
    <n v="2"/>
    <x v="2"/>
    <x v="0"/>
    <s v="USD"/>
    <n v="1425791697"/>
    <n v="1423199697"/>
    <x v="0"/>
    <x v="84"/>
    <x v="1"/>
    <s v="food/food trucks"/>
    <n v="1.4285714285714287E-2"/>
    <n v="1"/>
    <x v="7"/>
    <x v="19"/>
    <x v="2432"/>
    <d v="2015-03-07T23:14:57"/>
  </r>
  <r>
    <n v="2433"/>
    <s v="TWIZTID CREATIONS"/>
    <s v="I want to create an amazing menu that no one eals has.I have great ideas like a non-traditional pb&amp;j thats wraped in an eggroll &amp; fried"/>
    <n v="10000"/>
    <n v="0"/>
    <x v="2"/>
    <x v="0"/>
    <s v="USD"/>
    <n v="1456608943"/>
    <n v="1454016943"/>
    <x v="0"/>
    <x v="78"/>
    <x v="1"/>
    <s v="food/food trucks"/>
    <n v="0"/>
    <n v="0"/>
    <x v="7"/>
    <x v="19"/>
    <x v="2433"/>
    <d v="2016-02-27T15:35:43"/>
  </r>
  <r>
    <n v="2434"/>
    <s v="Fresh fruit and veggies for the hood!"/>
    <s v="Mobile food truck loaded with locally grown fresh fruits and veggies. Caters to the inner-city and zip codes known as food deserts."/>
    <n v="20000"/>
    <n v="26"/>
    <x v="2"/>
    <x v="0"/>
    <s v="USD"/>
    <n v="1438662474"/>
    <n v="1435206474"/>
    <x v="0"/>
    <x v="84"/>
    <x v="1"/>
    <s v="food/food trucks"/>
    <n v="0.13"/>
    <n v="13"/>
    <x v="7"/>
    <x v="19"/>
    <x v="2434"/>
    <d v="2015-08-03T22:27:54"/>
  </r>
  <r>
    <n v="2435"/>
    <s v="Paleo food as a Take Away-food, order and pay in the app"/>
    <s v="Healthy, paleo food nearby gym and office areas. You pic your order and pay in the app and pic your time for just pic up the food."/>
    <n v="250000"/>
    <n v="1224"/>
    <x v="2"/>
    <x v="11"/>
    <s v="SEK"/>
    <n v="1444027186"/>
    <n v="1441435186"/>
    <x v="0"/>
    <x v="80"/>
    <x v="1"/>
    <s v="food/food trucks"/>
    <n v="0.48960000000000004"/>
    <n v="306"/>
    <x v="7"/>
    <x v="19"/>
    <x v="2435"/>
    <d v="2015-10-05T00:39:46"/>
  </r>
  <r>
    <n v="2436"/>
    <s v="Waistband: Solar Powered Vegan Quality of Life Truck"/>
    <s v="A sustainable vegan food truck. Locally and solar powered. Mission: hydroponic farms &amp; non profit eateries in impoverished lands by'30."/>
    <n v="117000"/>
    <n v="45"/>
    <x v="2"/>
    <x v="5"/>
    <s v="CAD"/>
    <n v="1454078770"/>
    <n v="1448894770"/>
    <x v="0"/>
    <x v="84"/>
    <x v="1"/>
    <s v="food/food trucks"/>
    <n v="3.8461538461538464E-2"/>
    <n v="22.5"/>
    <x v="7"/>
    <x v="19"/>
    <x v="2436"/>
    <d v="2016-01-29T08:46:10"/>
  </r>
  <r>
    <n v="2437"/>
    <s v="Cuppa Gumbos"/>
    <s v="Homemade Gumbo, Stews and Curry to be served hot and fresh everyday at any festival or concert we can attend."/>
    <n v="8000"/>
    <n v="0"/>
    <x v="2"/>
    <x v="0"/>
    <s v="USD"/>
    <n v="1426615200"/>
    <n v="1422400188"/>
    <x v="0"/>
    <x v="78"/>
    <x v="1"/>
    <s v="food/food trucks"/>
    <n v="0"/>
    <n v="0"/>
    <x v="7"/>
    <x v="19"/>
    <x v="2437"/>
    <d v="2015-03-17T12:00:00"/>
  </r>
  <r>
    <n v="2438"/>
    <s v="FOOD|Art"/>
    <s v="I'm starting a catering and food truck business of southern comfort food. My FOOD is my Art!  _x000a_Thanks for you help!"/>
    <n v="15000"/>
    <n v="50"/>
    <x v="2"/>
    <x v="0"/>
    <s v="USD"/>
    <n v="1449529062"/>
    <n v="1444341462"/>
    <x v="0"/>
    <x v="29"/>
    <x v="1"/>
    <s v="food/food trucks"/>
    <n v="0.33333333333333337"/>
    <n v="50"/>
    <x v="7"/>
    <x v="19"/>
    <x v="2438"/>
    <d v="2015-12-07T16:57:42"/>
  </r>
  <r>
    <n v="2439"/>
    <s v="Pillow Puffs Concessions"/>
    <s v="Expand cotton candy concession to include other foods and purchase a trailer to haul._x000a_Purchase unstuffed pets to fill with cotton candy"/>
    <n v="10000"/>
    <n v="0"/>
    <x v="2"/>
    <x v="0"/>
    <s v="USD"/>
    <n v="1445197129"/>
    <n v="1442605129"/>
    <x v="0"/>
    <x v="78"/>
    <x v="1"/>
    <s v="food/food trucks"/>
    <n v="0"/>
    <n v="0"/>
    <x v="7"/>
    <x v="19"/>
    <x v="2439"/>
    <d v="2015-10-18T13:38:49"/>
  </r>
  <r>
    <n v="2440"/>
    <s v="The first green Food Truck in Phnom Penh"/>
    <s v="Starting a entire clean energy food truck and set a new standard for Cambodia"/>
    <n v="5000"/>
    <n v="10"/>
    <x v="2"/>
    <x v="18"/>
    <s v="EUR"/>
    <n v="1455399313"/>
    <n v="1452807313"/>
    <x v="0"/>
    <x v="84"/>
    <x v="1"/>
    <s v="food/food trucks"/>
    <n v="0.2"/>
    <n v="5"/>
    <x v="7"/>
    <x v="19"/>
    <x v="2440"/>
    <d v="2016-02-13T15:35:13"/>
  </r>
  <r>
    <n v="2441"/>
    <s v="Bring Alchemy Pops to the People!"/>
    <s v="YOU can help Alchemy Pops POP up on a street near you!"/>
    <n v="7500"/>
    <n v="8091"/>
    <x v="0"/>
    <x v="0"/>
    <s v="USD"/>
    <n v="1437627540"/>
    <n v="1435806054"/>
    <x v="0"/>
    <x v="280"/>
    <x v="0"/>
    <s v="food/small batch"/>
    <n v="107.88"/>
    <n v="74.22935779816514"/>
    <x v="7"/>
    <x v="33"/>
    <x v="2441"/>
    <d v="2015-07-22T22:59:00"/>
  </r>
  <r>
    <n v="2442"/>
    <s v="Young Mountain Tea: A New White Tea from India's Himalayas"/>
    <s v="The first tea from a new sustainable tea region in India's young, rising Himalayas."/>
    <n v="24000"/>
    <n v="30226"/>
    <x v="0"/>
    <x v="0"/>
    <s v="USD"/>
    <n v="1426777228"/>
    <n v="1424188828"/>
    <x v="0"/>
    <x v="459"/>
    <x v="0"/>
    <s v="food/small batch"/>
    <n v="125.94166666666666"/>
    <n v="81.252688172043008"/>
    <x v="7"/>
    <x v="33"/>
    <x v="2442"/>
    <d v="2015-03-19T09:00:28"/>
  </r>
  <r>
    <n v="2443"/>
    <s v="VEGA: One-of-A-Kind Coffee that Changes Lives"/>
    <s v="We empower coffee farmers to process their own premium beans, and connect them directly with coffee lovers on our online marketplace."/>
    <n v="20000"/>
    <n v="40502.99"/>
    <x v="0"/>
    <x v="0"/>
    <s v="USD"/>
    <n v="1408114822"/>
    <n v="1405522822"/>
    <x v="0"/>
    <x v="409"/>
    <x v="0"/>
    <s v="food/small batch"/>
    <n v="202.51495"/>
    <n v="130.23469453376205"/>
    <x v="7"/>
    <x v="33"/>
    <x v="2443"/>
    <d v="2014-08-15T09:00:22"/>
  </r>
  <r>
    <n v="2444"/>
    <s v="Trish's Truffles &amp; Sweet Treats."/>
    <s v="Chocolate Truffles &amp; Sweet Treats handcrafted the European traditional way.  One bite and you will always want to eat dessert first!"/>
    <n v="3000"/>
    <n v="3258"/>
    <x v="0"/>
    <x v="0"/>
    <s v="USD"/>
    <n v="1464199591"/>
    <n v="1461607591"/>
    <x v="0"/>
    <x v="42"/>
    <x v="0"/>
    <s v="food/small batch"/>
    <n v="108.60000000000001"/>
    <n v="53.409836065573771"/>
    <x v="7"/>
    <x v="33"/>
    <x v="2444"/>
    <d v="2016-05-25T12:06:31"/>
  </r>
  <r>
    <n v="2445"/>
    <s v="Joe's Cellar Phase 1 - Sit down, shut up &amp; EAT!"/>
    <s v="Joe's Cellar is locally prepared old world Italian &quot;cellar food&quot;. _x000a_This is the stuff that makes non-Italians wish they were Italian!"/>
    <n v="5000"/>
    <n v="8640"/>
    <x v="0"/>
    <x v="0"/>
    <s v="USD"/>
    <n v="1443242021"/>
    <n v="1440650021"/>
    <x v="0"/>
    <x v="248"/>
    <x v="0"/>
    <s v="food/small batch"/>
    <n v="172.8"/>
    <n v="75.130434782608702"/>
    <x v="7"/>
    <x v="33"/>
    <x v="2445"/>
    <d v="2015-09-25T22:33:41"/>
  </r>
  <r>
    <n v="2446"/>
    <s v="Brooklyn Cookie Company is growing!"/>
    <s v="The Brooklyn Cookie Company plans to bring our signature &quot;Mushroom&quot; Meringue Cookies and Just Meringues! to stores around the country!"/>
    <n v="5000"/>
    <n v="8399"/>
    <x v="0"/>
    <x v="0"/>
    <s v="USD"/>
    <n v="1480174071"/>
    <n v="1477578471"/>
    <x v="0"/>
    <x v="112"/>
    <x v="0"/>
    <s v="food/small batch"/>
    <n v="167.98"/>
    <n v="75.666666666666671"/>
    <x v="7"/>
    <x v="33"/>
    <x v="2446"/>
    <d v="2016-11-26T09:27:51"/>
  </r>
  <r>
    <n v="2447"/>
    <s v="The Workingman's Cake by Delectabites"/>
    <s v="Some days you just need cake! Homemade cake, wild (and classic) flavors, icing on the inside and shipped fresh to your home or office!"/>
    <n v="2500"/>
    <n v="10680"/>
    <x v="0"/>
    <x v="0"/>
    <s v="USD"/>
    <n v="1478923200"/>
    <n v="1476184593"/>
    <x v="0"/>
    <x v="152"/>
    <x v="0"/>
    <s v="food/small batch"/>
    <n v="427.20000000000005"/>
    <n v="31.691394658753708"/>
    <x v="7"/>
    <x v="33"/>
    <x v="2447"/>
    <d v="2016-11-11T22:00:00"/>
  </r>
  <r>
    <n v="2448"/>
    <s v="Ninja Narwhal Coffee Company 13oz. Campfire Coffee Mug"/>
    <s v="New ninja-cool campfire coffee mug from Ninja Narwhal Coffee Company. Perfect for holding 13oz of the best coffee in the universe!"/>
    <n v="400"/>
    <n v="430"/>
    <x v="0"/>
    <x v="0"/>
    <s v="USD"/>
    <n v="1472621760"/>
    <n v="1472110513"/>
    <x v="0"/>
    <x v="82"/>
    <x v="0"/>
    <s v="food/small batch"/>
    <n v="107.5"/>
    <n v="47.777777777777779"/>
    <x v="7"/>
    <x v="33"/>
    <x v="2448"/>
    <d v="2016-08-30T23:36:00"/>
  </r>
  <r>
    <n v="2449"/>
    <s v="Born to Crunch - Jackson Holesome Granola"/>
    <s v="Wholesome, gluten-free, crunchy granola hand-baked in Jackson, WY. Rich in protein, omega 3's, and fiber. Help me get it to you!"/>
    <n v="10000"/>
    <n v="10800"/>
    <x v="0"/>
    <x v="0"/>
    <s v="USD"/>
    <n v="1417321515"/>
    <n v="1414725915"/>
    <x v="0"/>
    <x v="148"/>
    <x v="0"/>
    <s v="food/small batch"/>
    <n v="108"/>
    <n v="90"/>
    <x v="7"/>
    <x v="33"/>
    <x v="2449"/>
    <d v="2014-11-29T22:25:15"/>
  </r>
  <r>
    <n v="2450"/>
    <s v="Old Coast Ales: Brewery and Taproom"/>
    <s v="Old Coast Ales will be St. Augustine's very own micro brewery where our focus will be on creating unique and traditional beer styles."/>
    <n v="15000"/>
    <n v="15230.03"/>
    <x v="0"/>
    <x v="0"/>
    <s v="USD"/>
    <n v="1414465860"/>
    <n v="1411177456"/>
    <x v="0"/>
    <x v="332"/>
    <x v="0"/>
    <s v="food/small batch"/>
    <n v="101.53353333333335"/>
    <n v="149.31401960784314"/>
    <x v="7"/>
    <x v="33"/>
    <x v="2450"/>
    <d v="2014-10-27T21:11:00"/>
  </r>
  <r>
    <n v="2451"/>
    <s v="Boss Balls Protein Balls"/>
    <s v="Meet the best tasting high protein, low sugar protein snack on the planet. Guaranteed to turn you into a stone cold fox."/>
    <n v="10000"/>
    <n v="11545"/>
    <x v="0"/>
    <x v="0"/>
    <s v="USD"/>
    <n v="1488750490"/>
    <n v="1487022490"/>
    <x v="0"/>
    <x v="153"/>
    <x v="0"/>
    <s v="food/small batch"/>
    <n v="115.45"/>
    <n v="62.06989247311828"/>
    <x v="7"/>
    <x v="33"/>
    <x v="2451"/>
    <d v="2017-03-05T15:48:10"/>
  </r>
  <r>
    <n v="2452"/>
    <s v="Kickstart for a Startup Nebraska Food Business"/>
    <s v="Italian inspired sauce with a spice and heat that make this simple Red Sauce unique! This company name still remains a secret, for now!"/>
    <n v="600"/>
    <n v="801"/>
    <x v="0"/>
    <x v="0"/>
    <s v="USD"/>
    <n v="1451430000"/>
    <n v="1448914500"/>
    <x v="0"/>
    <x v="41"/>
    <x v="0"/>
    <s v="food/small batch"/>
    <n v="133.5"/>
    <n v="53.4"/>
    <x v="7"/>
    <x v="33"/>
    <x v="2452"/>
    <d v="2015-12-29T17:00:00"/>
  </r>
  <r>
    <n v="2453"/>
    <s v="Bounce Jerky - Natural - Hand-Crafted - Quality"/>
    <s v="Creating naturally smoked Jerky without the use of artificial ingredients or preservatives. A healthier snack that taste great!"/>
    <n v="3000"/>
    <n v="4641"/>
    <x v="0"/>
    <x v="0"/>
    <s v="USD"/>
    <n v="1486053409"/>
    <n v="1483461409"/>
    <x v="0"/>
    <x v="85"/>
    <x v="0"/>
    <s v="food/small batch"/>
    <n v="154.69999999999999"/>
    <n v="69.268656716417908"/>
    <x v="7"/>
    <x v="33"/>
    <x v="2453"/>
    <d v="2017-02-02T10:36:49"/>
  </r>
  <r>
    <n v="2454"/>
    <s v="Bine Brewing - Brewed Within Reach"/>
    <s v="Beer. Delicious, Salem made beer. Only the freshest, small batch beer straight from the source. Our beer is brewed within reach."/>
    <n v="35000"/>
    <n v="35296"/>
    <x v="0"/>
    <x v="0"/>
    <s v="USD"/>
    <n v="1489207808"/>
    <n v="1486183808"/>
    <x v="0"/>
    <x v="208"/>
    <x v="0"/>
    <s v="food/small batch"/>
    <n v="100.84571428571429"/>
    <n v="271.50769230769231"/>
    <x v="7"/>
    <x v="33"/>
    <x v="2454"/>
    <d v="2017-03-10T22:50:08"/>
  </r>
  <r>
    <n v="2455"/>
    <s v="Yo Mama's Sauces &amp; Rubs"/>
    <s v="Mama wants everyone to try her secret recipes for sauces and rubs. She uses only the freshest ingredients for them."/>
    <n v="300"/>
    <n v="546"/>
    <x v="0"/>
    <x v="0"/>
    <s v="USD"/>
    <n v="1461177950"/>
    <n v="1458758750"/>
    <x v="0"/>
    <x v="38"/>
    <x v="0"/>
    <s v="food/small batch"/>
    <n v="182"/>
    <n v="34.125"/>
    <x v="7"/>
    <x v="33"/>
    <x v="2455"/>
    <d v="2016-04-20T12:45:50"/>
  </r>
  <r>
    <n v="2456"/>
    <s v="Beef Sticks to Chomp On!!"/>
    <s v="These beef sticks will make your taste buds dance with happiness. Plus they are healthier than most available today!"/>
    <n v="1500"/>
    <n v="2713"/>
    <x v="0"/>
    <x v="0"/>
    <s v="USD"/>
    <n v="1488063839"/>
    <n v="1485471839"/>
    <x v="0"/>
    <x v="85"/>
    <x v="0"/>
    <s v="food/small batch"/>
    <n v="180.86666666666667"/>
    <n v="40.492537313432834"/>
    <x v="7"/>
    <x v="33"/>
    <x v="2456"/>
    <d v="2017-02-25T17:03:59"/>
  </r>
  <r>
    <n v="2457"/>
    <s v="NDWK The North Dakota Wine Kitchen"/>
    <s v="If you love wine, and have ever dreamed of crafting your own. You can in 3 easy steps.  Sample~Sprinkle~Savor."/>
    <n v="23000"/>
    <n v="23530"/>
    <x v="0"/>
    <x v="0"/>
    <s v="USD"/>
    <n v="1458826056"/>
    <n v="1456237656"/>
    <x v="0"/>
    <x v="204"/>
    <x v="0"/>
    <s v="food/small batch"/>
    <n v="102.30434782608695"/>
    <n v="189.75806451612902"/>
    <x v="7"/>
    <x v="33"/>
    <x v="2457"/>
    <d v="2016-03-24T07:27:36"/>
  </r>
  <r>
    <n v="2458"/>
    <s v="Smoke, Loaf &amp; Saucer"/>
    <s v="Three ladies starting a small bakery/toast bar concept @SmorgasburgLA.  House made pastries and bread using local and fun ingredients."/>
    <n v="5000"/>
    <n v="5509"/>
    <x v="0"/>
    <x v="0"/>
    <s v="USD"/>
    <n v="1465498800"/>
    <n v="1462481718"/>
    <x v="0"/>
    <x v="144"/>
    <x v="0"/>
    <s v="food/small batch"/>
    <n v="110.17999999999999"/>
    <n v="68.862499999999997"/>
    <x v="7"/>
    <x v="33"/>
    <x v="2458"/>
    <d v="2016-06-09T13:00:00"/>
  </r>
  <r>
    <n v="2459"/>
    <s v="Amy's Cupcake Shoppe, Bringing sweet treats to Hopkins"/>
    <s v="Bringing delicious, scratch-made, baked goods to mainstreet Hopkins, MN. Specializing in cupcakes, cakes, cookies, and French macarons."/>
    <n v="30000"/>
    <n v="30675"/>
    <x v="0"/>
    <x v="0"/>
    <s v="USD"/>
    <n v="1458742685"/>
    <n v="1454858285"/>
    <x v="0"/>
    <x v="460"/>
    <x v="0"/>
    <s v="food/small batch"/>
    <n v="102.25"/>
    <n v="108.77659574468085"/>
    <x v="7"/>
    <x v="33"/>
    <x v="2459"/>
    <d v="2016-03-23T08:18:05"/>
  </r>
  <r>
    <n v="2460"/>
    <s v="Grano: The Good Place to Get Great Bread"/>
    <s v="A humble and homey bakery passionately obsessed with good bread. Grano will fast become your favorite neighborhood food hub."/>
    <n v="8500"/>
    <n v="8567"/>
    <x v="0"/>
    <x v="0"/>
    <s v="USD"/>
    <n v="1483417020"/>
    <n v="1480480167"/>
    <x v="0"/>
    <x v="32"/>
    <x v="0"/>
    <s v="food/small batch"/>
    <n v="100.78823529411764"/>
    <n v="125.98529411764706"/>
    <x v="7"/>
    <x v="33"/>
    <x v="2460"/>
    <d v="2017-01-02T22:17:00"/>
  </r>
  <r>
    <n v="2461"/>
    <s v="Christian &amp; The Sinners"/>
    <s v="Songs of faith and worship that are so deeply spiritual you could sing them in church, so down to earth you could play them in a bar."/>
    <n v="7500"/>
    <n v="7785"/>
    <x v="0"/>
    <x v="0"/>
    <s v="USD"/>
    <n v="1317438000"/>
    <n v="1314577097"/>
    <x v="0"/>
    <x v="48"/>
    <x v="0"/>
    <s v="music/indie rock"/>
    <n v="103.8"/>
    <n v="90.523255813953483"/>
    <x v="4"/>
    <x v="14"/>
    <x v="2461"/>
    <d v="2011-09-30T21:00:00"/>
  </r>
  <r>
    <n v="2462"/>
    <s v="Help CHURCHES turn this song into an LGBT anthem!"/>
    <s v="CHURCHES, an indie rock band from Oakland, CA, is recording a new single about marriage equality and pressing it to 7&quot; vinyl."/>
    <n v="3000"/>
    <n v="3321.25"/>
    <x v="0"/>
    <x v="0"/>
    <s v="USD"/>
    <n v="1342672096"/>
    <n v="1340944096"/>
    <x v="0"/>
    <x v="248"/>
    <x v="0"/>
    <s v="music/indie rock"/>
    <n v="110.70833333333334"/>
    <n v="28.880434782608695"/>
    <x v="4"/>
    <x v="14"/>
    <x v="2462"/>
    <d v="2012-07-18T22:28:16"/>
  </r>
  <r>
    <n v="2463"/>
    <s v="Emma Ate the Lion &quot;Songs Two Count Too&quot;"/>
    <s v="Emma Ate The Lion's debut full length album"/>
    <n v="2000"/>
    <n v="2325"/>
    <x v="0"/>
    <x v="0"/>
    <s v="USD"/>
    <n v="1366138800"/>
    <n v="1362710425"/>
    <x v="0"/>
    <x v="11"/>
    <x v="0"/>
    <s v="music/indie rock"/>
    <n v="116.25000000000001"/>
    <n v="31"/>
    <x v="4"/>
    <x v="14"/>
    <x v="2463"/>
    <d v="2013-04-16T13:00:00"/>
  </r>
  <r>
    <n v="2464"/>
    <s v="The Enemy Feathers NEW EP"/>
    <s v="The Enemy Feathers are passing the proverbial hat to see if we can raise enough money to complete Our NEW EP"/>
    <n v="2000"/>
    <n v="2222"/>
    <x v="0"/>
    <x v="5"/>
    <s v="CAD"/>
    <n v="1443641340"/>
    <n v="1441143397"/>
    <x v="0"/>
    <x v="68"/>
    <x v="0"/>
    <s v="music/indie rock"/>
    <n v="111.1"/>
    <n v="51.674418604651166"/>
    <x v="4"/>
    <x v="14"/>
    <x v="2464"/>
    <d v="2015-09-30T13:29:00"/>
  </r>
  <r>
    <n v="2465"/>
    <s v="The Lion Oh My - Our first full length release"/>
    <s v="An indie band from Spokane, WA looking to master and package their first full length album."/>
    <n v="700"/>
    <n v="1261"/>
    <x v="0"/>
    <x v="0"/>
    <s v="USD"/>
    <n v="1348420548"/>
    <n v="1345828548"/>
    <x v="0"/>
    <x v="53"/>
    <x v="0"/>
    <s v="music/indie rock"/>
    <n v="180.14285714285714"/>
    <n v="26.270833333333332"/>
    <x v="4"/>
    <x v="14"/>
    <x v="2465"/>
    <d v="2012-09-23T11:15:48"/>
  </r>
  <r>
    <n v="2466"/>
    <s v="Jesse Alexander's Independent Debut Album"/>
    <s v="With big dreams and big sounds, Jesse Alexander's Debut album titled &quot;For Once&quot; brings Indie Rock to a whole new level."/>
    <n v="2500"/>
    <n v="2500"/>
    <x v="0"/>
    <x v="0"/>
    <s v="USD"/>
    <n v="1368066453"/>
    <n v="1365474453"/>
    <x v="0"/>
    <x v="47"/>
    <x v="0"/>
    <s v="music/indie rock"/>
    <n v="100"/>
    <n v="48.07692307692308"/>
    <x v="4"/>
    <x v="14"/>
    <x v="2466"/>
    <d v="2013-05-08T20:27:33"/>
  </r>
  <r>
    <n v="2467"/>
    <s v="Nature Boy Explorer EP"/>
    <s v="We've finished our first EP and we're taking it on the road in three weeks! Help us fund manufacturing?"/>
    <n v="1000"/>
    <n v="1185"/>
    <x v="0"/>
    <x v="0"/>
    <s v="USD"/>
    <n v="1336669200"/>
    <n v="1335473931"/>
    <x v="0"/>
    <x v="68"/>
    <x v="0"/>
    <s v="music/indie rock"/>
    <n v="118.5"/>
    <n v="27.558139534883722"/>
    <x v="4"/>
    <x v="14"/>
    <x v="2467"/>
    <d v="2012-05-10T11:00:00"/>
  </r>
  <r>
    <n v="2468"/>
    <s v="New &quot;Jesse Denaro&quot; Album!"/>
    <s v="Please donate, support &amp; share this project so that I may be able to record my new EP this fall!"/>
    <n v="2000"/>
    <n v="2144.34"/>
    <x v="0"/>
    <x v="0"/>
    <s v="USD"/>
    <n v="1351400400"/>
    <n v="1348285321"/>
    <x v="0"/>
    <x v="6"/>
    <x v="0"/>
    <s v="music/indie rock"/>
    <n v="107.21700000000001"/>
    <n v="36.97137931034483"/>
    <x v="4"/>
    <x v="14"/>
    <x v="2468"/>
    <d v="2012-10-27T23:00:00"/>
  </r>
  <r>
    <n v="2469"/>
    <s v="Some Dark, Beautiful Morning - Greg Byers' EP"/>
    <s v="All the music for my EP of cello-fusion originals is complete. All I need now is your help to get it mastered &amp; pressed to CD &amp; vinyl!"/>
    <n v="1200"/>
    <n v="1364"/>
    <x v="0"/>
    <x v="0"/>
    <s v="USD"/>
    <n v="1297160329"/>
    <n v="1295000329"/>
    <x v="0"/>
    <x v="5"/>
    <x v="0"/>
    <s v="music/indie rock"/>
    <n v="113.66666666666667"/>
    <n v="29.021276595744681"/>
    <x v="4"/>
    <x v="14"/>
    <x v="2469"/>
    <d v="2011-02-08T04:18:49"/>
  </r>
  <r>
    <n v="2470"/>
    <s v="Geoff Zimmerman's Urban-Folk/ Indie-Rock Album"/>
    <s v="Music is my passion.  I've been recording this album for 2 years now, and I just want the world to finally hear it!"/>
    <n v="1000"/>
    <n v="1031.6400000000001"/>
    <x v="0"/>
    <x v="0"/>
    <s v="USD"/>
    <n v="1337824055"/>
    <n v="1335232055"/>
    <x v="0"/>
    <x v="17"/>
    <x v="0"/>
    <s v="music/indie rock"/>
    <n v="103.16400000000002"/>
    <n v="28.65666666666667"/>
    <x v="4"/>
    <x v="14"/>
    <x v="2470"/>
    <d v="2012-05-23T19:47:35"/>
  </r>
  <r>
    <n v="2471"/>
    <s v="Confused Disciples - &quot;Sleepamation&quot;"/>
    <s v="Confused Disciples' debut album &quot;Sleepamation&quot; is (finally) all recorded and mixed, now all that's left is mastering and duplication."/>
    <n v="500"/>
    <n v="640"/>
    <x v="0"/>
    <x v="0"/>
    <s v="USD"/>
    <n v="1327535392"/>
    <n v="1324079392"/>
    <x v="0"/>
    <x v="57"/>
    <x v="0"/>
    <s v="music/indie rock"/>
    <n v="128"/>
    <n v="37.647058823529413"/>
    <x v="4"/>
    <x v="14"/>
    <x v="2471"/>
    <d v="2012-01-25T17:49:52"/>
  </r>
  <r>
    <n v="2472"/>
    <s v="Help Ben Hardt Release 3 Albums In 9 Months!"/>
    <s v="Help Ben Hardt release 3 albums in a 9 month span, telling the story of two lovers in London during WWII. All with strings, a rock band and more..."/>
    <n v="7500"/>
    <n v="10182.02"/>
    <x v="0"/>
    <x v="0"/>
    <s v="USD"/>
    <n v="1283562180"/>
    <n v="1277433980"/>
    <x v="0"/>
    <x v="201"/>
    <x v="0"/>
    <s v="music/indie rock"/>
    <n v="135.76026666666667"/>
    <n v="97.904038461538462"/>
    <x v="4"/>
    <x v="14"/>
    <x v="2472"/>
    <d v="2010-09-03T19:03:00"/>
  </r>
  <r>
    <n v="2473"/>
    <s v="Mike Midwestern &quot;Oh My Soul&quot; Album"/>
    <s v="Wrote some new songs and it turned into an album. I even have a title already, &quot;Oh My Soul&quot;. Would love your support!"/>
    <n v="2000"/>
    <n v="2000"/>
    <x v="0"/>
    <x v="0"/>
    <s v="USD"/>
    <n v="1352573869"/>
    <n v="1349978269"/>
    <x v="0"/>
    <x v="5"/>
    <x v="0"/>
    <s v="music/indie rock"/>
    <n v="100"/>
    <n v="42.553191489361701"/>
    <x v="4"/>
    <x v="14"/>
    <x v="2473"/>
    <d v="2012-11-10T12:57:49"/>
  </r>
  <r>
    <n v="2474"/>
    <s v="Suggestion's Upcoming Album!"/>
    <s v="Even though were still recording our first album, were taking pre orders to help with manufacturing costs. We have a lot to cover with this CD/ DVD. "/>
    <n v="5000"/>
    <n v="5000.18"/>
    <x v="0"/>
    <x v="0"/>
    <s v="USD"/>
    <n v="1286756176"/>
    <n v="1282868176"/>
    <x v="0"/>
    <x v="44"/>
    <x v="0"/>
    <s v="music/indie rock"/>
    <n v="100.00360000000002"/>
    <n v="131.58368421052631"/>
    <x v="4"/>
    <x v="14"/>
    <x v="2474"/>
    <d v="2010-10-10T18:16:16"/>
  </r>
  <r>
    <n v="2475"/>
    <s v="BRANDTSON - &quot;Send Us A Signal&quot; Vinyl LP"/>
    <s v="Help BRANDTSON and DREAMOVERrecords press their 2004 record, &quot;Send Us A Signal&quot;."/>
    <n v="2500"/>
    <n v="2618"/>
    <x v="0"/>
    <x v="0"/>
    <s v="USD"/>
    <n v="1278799200"/>
    <n v="1273647255"/>
    <x v="0"/>
    <x v="75"/>
    <x v="0"/>
    <s v="music/indie rock"/>
    <n v="104.71999999999998"/>
    <n v="32.320987654320987"/>
    <x v="4"/>
    <x v="14"/>
    <x v="2475"/>
    <d v="2010-07-10T16:00:00"/>
  </r>
  <r>
    <n v="2476"/>
    <s v="Arts &amp; Crafts"/>
    <s v="Eleven songs, the accumulation of several memorable occurrences in a sleepy town; stories of fiction &amp; fact."/>
    <n v="3200"/>
    <n v="3360.72"/>
    <x v="0"/>
    <x v="0"/>
    <s v="USD"/>
    <n v="1415004770"/>
    <n v="1412149970"/>
    <x v="0"/>
    <x v="165"/>
    <x v="0"/>
    <s v="music/indie rock"/>
    <n v="105.02249999999999"/>
    <n v="61.103999999999999"/>
    <x v="4"/>
    <x v="14"/>
    <x v="2476"/>
    <d v="2014-11-03T02:52:50"/>
  </r>
  <r>
    <n v="2477"/>
    <s v="Debut Album"/>
    <s v="Releasing my first album in August, and I need your help in order to get it done!"/>
    <n v="750"/>
    <n v="1285"/>
    <x v="0"/>
    <x v="0"/>
    <s v="USD"/>
    <n v="1344789345"/>
    <n v="1340901345"/>
    <x v="0"/>
    <x v="14"/>
    <x v="0"/>
    <s v="music/indie rock"/>
    <n v="171.33333333333334"/>
    <n v="31.341463414634145"/>
    <x v="4"/>
    <x v="14"/>
    <x v="2477"/>
    <d v="2012-08-12T10: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x v="1"/>
    <x v="0"/>
    <s v="music/indie rock"/>
    <n v="127.49999999999999"/>
    <n v="129.1139240506329"/>
    <x v="4"/>
    <x v="14"/>
    <x v="2478"/>
    <d v="2013-01-13T16:48:33"/>
  </r>
  <r>
    <n v="2479"/>
    <s v="FUEL FAKE NATIVES"/>
    <s v="Fake Natives is headed on tour this summer. Help them fill their tank with fossil fuels."/>
    <n v="300"/>
    <n v="400.33"/>
    <x v="0"/>
    <x v="0"/>
    <s v="USD"/>
    <n v="1343440800"/>
    <n v="1342545994"/>
    <x v="0"/>
    <x v="38"/>
    <x v="0"/>
    <s v="music/indie rock"/>
    <n v="133.44333333333333"/>
    <n v="25.020624999999999"/>
    <x v="4"/>
    <x v="14"/>
    <x v="2479"/>
    <d v="2012-07-27T20:00:00"/>
  </r>
  <r>
    <n v="2480"/>
    <s v="Either, Either EP"/>
    <s v="We are a band from Long Beach, Ca looking to record our first EP. Any little bit counts and your support would mean the world to us!"/>
    <n v="2000"/>
    <n v="2000"/>
    <x v="0"/>
    <x v="0"/>
    <s v="USD"/>
    <n v="1444516084"/>
    <n v="1439332084"/>
    <x v="0"/>
    <x v="22"/>
    <x v="0"/>
    <s v="music/indie rock"/>
    <n v="100"/>
    <n v="250"/>
    <x v="4"/>
    <x v="14"/>
    <x v="2480"/>
    <d v="2015-10-10T16:28:04"/>
  </r>
  <r>
    <n v="2481"/>
    <s v="The Chrome Cranks launch PR campaign for new album!"/>
    <s v="To support the media blitz for their brand-new album, the band is offering a Kickstarter-only EP and other amazing premiums."/>
    <n v="4000"/>
    <n v="4516.4399999999996"/>
    <x v="0"/>
    <x v="0"/>
    <s v="USD"/>
    <n v="1335799808"/>
    <n v="1333207808"/>
    <x v="0"/>
    <x v="195"/>
    <x v="0"/>
    <s v="music/indie rock"/>
    <n v="112.91099999999999"/>
    <n v="47.541473684210523"/>
    <x v="4"/>
    <x v="14"/>
    <x v="2481"/>
    <d v="2012-04-30T09:30:08"/>
  </r>
  <r>
    <n v="2482"/>
    <s v="Journey to Japan"/>
    <s v="Singer Jude Roberts has been asked to perform his song &quot;The Flood&quot;  in Hiroshima.  You can assist in making this opportunity a reality."/>
    <n v="1000"/>
    <n v="1001"/>
    <x v="0"/>
    <x v="0"/>
    <s v="USD"/>
    <n v="1312224383"/>
    <n v="1308336383"/>
    <x v="0"/>
    <x v="20"/>
    <x v="0"/>
    <s v="music/indie rock"/>
    <n v="100.1"/>
    <n v="40.04"/>
    <x v="4"/>
    <x v="14"/>
    <x v="2482"/>
    <d v="2011-08-01T12:46:23"/>
  </r>
  <r>
    <n v="2483"/>
    <s v="Intangible Animal's &quot;Oh The Humanity&quot; Tour"/>
    <s v="Send Intangible Animal on our first West Coast Tour!!! The fate of the world rests in your hands."/>
    <n v="1100"/>
    <n v="1251"/>
    <x v="0"/>
    <x v="0"/>
    <s v="USD"/>
    <n v="1335891603"/>
    <n v="1330711203"/>
    <x v="0"/>
    <x v="10"/>
    <x v="0"/>
    <s v="music/indie rock"/>
    <n v="113.72727272727272"/>
    <n v="65.84210526315789"/>
    <x v="4"/>
    <x v="14"/>
    <x v="2483"/>
    <d v="2012-05-01T11: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x v="240"/>
    <x v="0"/>
    <s v="music/indie rock"/>
    <n v="119.31742857142855"/>
    <n v="46.401222222222216"/>
    <x v="4"/>
    <x v="14"/>
    <x v="2484"/>
    <d v="2011-09-15T16:00:03"/>
  </r>
  <r>
    <n v="2485"/>
    <s v="Calli Dollinger and The Dusters Fall Tour Fund"/>
    <s v="We're trying to fund a fall tour to Dallas,  where we will record our debut album with Grammy award-winning producer, Stuart Sikes."/>
    <n v="2000"/>
    <n v="2065"/>
    <x v="0"/>
    <x v="0"/>
    <s v="USD"/>
    <n v="1318463879"/>
    <n v="1315439879"/>
    <x v="0"/>
    <x v="14"/>
    <x v="0"/>
    <s v="music/indie rock"/>
    <n v="103.25"/>
    <n v="50.365853658536587"/>
    <x v="4"/>
    <x v="14"/>
    <x v="2485"/>
    <d v="2011-10-12T17:57:59"/>
  </r>
  <r>
    <n v="2486"/>
    <s v="Help Michael Trieb make CD's for his new EP!"/>
    <s v="I'm just about finished recording my new EP &quot;Gypsy Wind,&quot; but I need help w/making CD's for you to hold in your hands!  And listen to!"/>
    <n v="300"/>
    <n v="797"/>
    <x v="0"/>
    <x v="0"/>
    <s v="USD"/>
    <n v="1335113976"/>
    <n v="1332521976"/>
    <x v="0"/>
    <x v="209"/>
    <x v="0"/>
    <s v="music/indie rock"/>
    <n v="265.66666666666669"/>
    <n v="26.566666666666666"/>
    <x v="4"/>
    <x v="14"/>
    <x v="2486"/>
    <d v="2012-04-22T10:59:36"/>
  </r>
  <r>
    <n v="2487"/>
    <s v="Copyrighting 1978 Champs Finished Album"/>
    <s v="Raise enough money to fund the copyright cost for the full length indie rock record we spent the year recording."/>
    <n v="1500"/>
    <n v="1500.76"/>
    <x v="0"/>
    <x v="0"/>
    <s v="USD"/>
    <n v="1338083997"/>
    <n v="1335491997"/>
    <x v="0"/>
    <x v="44"/>
    <x v="0"/>
    <s v="music/indie rock"/>
    <n v="100.05066666666667"/>
    <n v="39.493684210526318"/>
    <x v="4"/>
    <x v="14"/>
    <x v="2487"/>
    <d v="2012-05-26T19:59:57"/>
  </r>
  <r>
    <n v="2488"/>
    <s v="Pull Some Strings For Jameson Elder"/>
    <s v="Nashville independent singer/songwriter Jameson Elder making a new album! Check out the video to preview the single &quot;Take Me Back&quot;!"/>
    <n v="3000"/>
    <n v="3201"/>
    <x v="0"/>
    <x v="0"/>
    <s v="USD"/>
    <n v="1321459908"/>
    <n v="1318864308"/>
    <x v="0"/>
    <x v="71"/>
    <x v="0"/>
    <s v="music/indie rock"/>
    <n v="106.69999999999999"/>
    <n v="49.246153846153845"/>
    <x v="4"/>
    <x v="14"/>
    <x v="2488"/>
    <d v="2011-11-16T10:11:48"/>
  </r>
  <r>
    <n v="2489"/>
    <s v="&quot;Death Anxiety&quot;, a new album by Pocket Vinyl"/>
    <s v="A new Pocket Vinyl album focusing on all things about death: what it is, feels like, leads to, and how the idea of God fits into it."/>
    <n v="3500"/>
    <n v="4678.5"/>
    <x v="0"/>
    <x v="0"/>
    <s v="USD"/>
    <n v="1368117239"/>
    <n v="1365525239"/>
    <x v="0"/>
    <x v="11"/>
    <x v="0"/>
    <s v="music/indie rock"/>
    <n v="133.67142857142858"/>
    <n v="62.38"/>
    <x v="4"/>
    <x v="14"/>
    <x v="2489"/>
    <d v="2013-05-09T10:33:59"/>
  </r>
  <r>
    <n v="2490"/>
    <s v="The Offbeats Summer Tour 2012"/>
    <s v="We are trying to fund our first multi-state tour this summer in an effort to get our music out to as many people as possible."/>
    <n v="500"/>
    <n v="607"/>
    <x v="0"/>
    <x v="0"/>
    <s v="USD"/>
    <n v="1340429276"/>
    <n v="1335245276"/>
    <x v="0"/>
    <x v="38"/>
    <x v="0"/>
    <s v="music/indie rock"/>
    <n v="121.39999999999999"/>
    <n v="37.9375"/>
    <x v="4"/>
    <x v="14"/>
    <x v="2490"/>
    <d v="2012-06-22T23:27:56"/>
  </r>
  <r>
    <n v="2491"/>
    <s v="Nathan Evans - Remove The Illusion EP "/>
    <s v="Nathan Evans, instrumental rock guitarist and official V3fights.com artist, is releasing his first solo EP entitled Remove The Illusion"/>
    <n v="500"/>
    <n v="516"/>
    <x v="0"/>
    <x v="0"/>
    <s v="USD"/>
    <n v="1295142660"/>
    <n v="1293739714"/>
    <x v="0"/>
    <x v="73"/>
    <x v="0"/>
    <s v="music/indie rock"/>
    <n v="103.2"/>
    <n v="51.6"/>
    <x v="4"/>
    <x v="14"/>
    <x v="2491"/>
    <d v="2011-01-15T19:51:00"/>
  </r>
  <r>
    <n v="2492"/>
    <s v="SUPER NICE EP 2012"/>
    <s v="We're a band from Hawaii trying to produce our first EP and we need help!"/>
    <n v="600"/>
    <n v="750"/>
    <x v="0"/>
    <x v="0"/>
    <s v="USD"/>
    <n v="1339840740"/>
    <n v="1335397188"/>
    <x v="0"/>
    <x v="74"/>
    <x v="0"/>
    <s v="music/indie rock"/>
    <n v="125"/>
    <n v="27.777777777777779"/>
    <x v="4"/>
    <x v="14"/>
    <x v="2492"/>
    <d v="2012-06-16T03:59:00"/>
  </r>
  <r>
    <n v="2493"/>
    <s v="Lets Make A Record Together!"/>
    <s v="Making the record I've always dreamed of, and I want you to be part of the journey. Join me and let's make a great album together!"/>
    <n v="20000"/>
    <n v="25740"/>
    <x v="0"/>
    <x v="0"/>
    <s v="USD"/>
    <n v="1367208140"/>
    <n v="1363320140"/>
    <x v="0"/>
    <x v="461"/>
    <x v="0"/>
    <s v="music/indie rock"/>
    <n v="128.69999999999999"/>
    <n v="99.382239382239376"/>
    <x v="4"/>
    <x v="14"/>
    <x v="2493"/>
    <d v="2013-04-28T22:02:20"/>
  </r>
  <r>
    <n v="2494"/>
    <s v="Motive Makes a Man - Heavy Boots Album Production"/>
    <s v="Multi-Instrumentalist Ace Waters' new double album with 2+hours of music needs to be professionally made and replicated."/>
    <n v="1500"/>
    <n v="1515.08"/>
    <x v="0"/>
    <x v="0"/>
    <s v="USD"/>
    <n v="1337786944"/>
    <n v="1335194944"/>
    <x v="0"/>
    <x v="70"/>
    <x v="0"/>
    <s v="music/indie rock"/>
    <n v="101.00533333333333"/>
    <n v="38.848205128205123"/>
    <x v="4"/>
    <x v="14"/>
    <x v="2494"/>
    <d v="2012-05-23T09:29:04"/>
  </r>
  <r>
    <n v="2495"/>
    <s v="Vinyl Pressing for &quot;Nine Different Kinds of Gone&quot;"/>
    <s v="World-class musicians pay tribute to Kenny Childers, one of Indiana's best songwriters. MFT is pressing the album on double vinyl."/>
    <n v="1500"/>
    <n v="1913.05"/>
    <x v="0"/>
    <x v="0"/>
    <s v="USD"/>
    <n v="1339022575"/>
    <n v="1336430575"/>
    <x v="0"/>
    <x v="288"/>
    <x v="0"/>
    <s v="music/indie rock"/>
    <n v="127.53666666666665"/>
    <n v="45.548809523809524"/>
    <x v="4"/>
    <x v="14"/>
    <x v="2495"/>
    <d v="2012-06-06T16:42:55"/>
  </r>
  <r>
    <n v="2496"/>
    <s v="Lynn Haven - The First Album, &quot;Fair Weather Friends&quot;"/>
    <s v="Be a part of making the first Lynn Haven album, &quot;Fair Weather Friends.&quot;"/>
    <n v="6000"/>
    <n v="6000"/>
    <x v="0"/>
    <x v="0"/>
    <s v="USD"/>
    <n v="1364597692"/>
    <n v="1361577292"/>
    <x v="0"/>
    <x v="73"/>
    <x v="0"/>
    <s v="music/indie rock"/>
    <n v="100"/>
    <n v="600"/>
    <x v="4"/>
    <x v="14"/>
    <x v="2496"/>
    <d v="2013-03-29T16:54:52"/>
  </r>
  <r>
    <n v="2497"/>
    <s v="New Joe Rut Album: Live From the Great American Music Hall"/>
    <s v="Joe Rut captures his eccentrically funny and moving songs live with an 8-piece band + special guests.  Help him release it!!!"/>
    <n v="4000"/>
    <n v="4510.8599999999997"/>
    <x v="0"/>
    <x v="0"/>
    <s v="USD"/>
    <n v="1312578338"/>
    <n v="1309986338"/>
    <x v="0"/>
    <x v="66"/>
    <x v="0"/>
    <s v="music/indie rock"/>
    <n v="112.7715"/>
    <n v="80.551071428571419"/>
    <x v="4"/>
    <x v="14"/>
    <x v="2497"/>
    <d v="2011-08-05T15:05:38"/>
  </r>
  <r>
    <n v="2498"/>
    <s v="Race Bandit's Debut EP Validated"/>
    <s v="We've been working hard on getting our music out and we are taking the final steps to releasing our EP, but we need your help."/>
    <n v="1000"/>
    <n v="1056"/>
    <x v="0"/>
    <x v="0"/>
    <s v="USD"/>
    <n v="1422400387"/>
    <n v="1421190787"/>
    <x v="0"/>
    <x v="9"/>
    <x v="0"/>
    <s v="music/indie rock"/>
    <n v="105.60000000000001"/>
    <n v="52.8"/>
    <x v="4"/>
    <x v="14"/>
    <x v="2498"/>
    <d v="2015-01-27T17:13:07"/>
  </r>
  <r>
    <n v="2499"/>
    <s v="Ryan Hamilton : UK House Party Tour 2013"/>
    <s v="Ryan is headed to the UK for a series of Private House Parties! He needs your help. Don't miss your chance to be a part of the fun!"/>
    <n v="4000"/>
    <n v="8105"/>
    <x v="0"/>
    <x v="0"/>
    <s v="USD"/>
    <n v="1356976800"/>
    <n v="1352820837"/>
    <x v="0"/>
    <x v="203"/>
    <x v="0"/>
    <s v="music/indie rock"/>
    <n v="202.625"/>
    <n v="47.676470588235297"/>
    <x v="4"/>
    <x v="14"/>
    <x v="2499"/>
    <d v="2012-12-31T12:00:00"/>
  </r>
  <r>
    <n v="2500"/>
    <s v="Completing &quot;God's Justice&quot;"/>
    <s v="ST's 4th LP has been tracked and mixed, but before he can set it free upon the world, it needs proper mastering and pressing!"/>
    <n v="600"/>
    <n v="680"/>
    <x v="0"/>
    <x v="0"/>
    <s v="USD"/>
    <n v="1340476375"/>
    <n v="1337884375"/>
    <x v="0"/>
    <x v="60"/>
    <x v="0"/>
    <s v="music/indie rock"/>
    <n v="113.33333333333333"/>
    <n v="23.448275862068964"/>
    <x v="4"/>
    <x v="14"/>
    <x v="2500"/>
    <d v="2012-06-23T12:32:55"/>
  </r>
  <r>
    <n v="2501"/>
    <s v="The Bent King board game cafÃ© and wine lounge"/>
    <s v="Locally owned board game cafÃ© focused on keeping it local with fresh food, craft beer, wine, and, of course, all your favourite games!"/>
    <n v="11000"/>
    <n v="281"/>
    <x v="2"/>
    <x v="5"/>
    <s v="CAD"/>
    <n v="1443379104"/>
    <n v="1440787104"/>
    <x v="0"/>
    <x v="63"/>
    <x v="1"/>
    <s v="food/restaurants"/>
    <n v="2.5545454545454547"/>
    <n v="40.142857142857146"/>
    <x v="7"/>
    <x v="34"/>
    <x v="2501"/>
    <d v="2015-09-27T12:38:24"/>
  </r>
  <r>
    <n v="2502"/>
    <s v="Cupcake Chaos"/>
    <s v="A small sweet shop featuring the cupcake variety offered by Cupcake Chaos, candy, cotton candy, shakes and malts, located in Dalhart,TX"/>
    <n v="110000"/>
    <n v="86"/>
    <x v="2"/>
    <x v="0"/>
    <s v="USD"/>
    <n v="1411328918"/>
    <n v="1407440918"/>
    <x v="0"/>
    <x v="81"/>
    <x v="1"/>
    <s v="food/restaurants"/>
    <n v="7.8181818181818186E-2"/>
    <n v="17.2"/>
    <x v="7"/>
    <x v="34"/>
    <x v="2502"/>
    <d v="2014-09-21T13:48:38"/>
  </r>
  <r>
    <n v="2503"/>
    <s v="Cardinal Bistro BYOB Start Up"/>
    <s v="Cardinal Bistro will be Contemporary American dinning establishment based in Ventnor, NJ featuring local, seasonal ingredients."/>
    <n v="10000"/>
    <n v="0"/>
    <x v="2"/>
    <x v="0"/>
    <s v="USD"/>
    <n v="1465333560"/>
    <n v="1462743308"/>
    <x v="0"/>
    <x v="78"/>
    <x v="1"/>
    <s v="food/restaurants"/>
    <n v="0"/>
    <n v="0"/>
    <x v="7"/>
    <x v="34"/>
    <x v="2503"/>
    <d v="2016-06-07T15:06:00"/>
  </r>
  <r>
    <n v="2504"/>
    <s v="Halal Restaurant and Internet Cafe"/>
    <s v="Halal Restaurant and Internet Cafe 20 percent of profits will go to building masjids."/>
    <n v="35000"/>
    <n v="0"/>
    <x v="2"/>
    <x v="0"/>
    <s v="USD"/>
    <n v="1416014534"/>
    <n v="1413418934"/>
    <x v="0"/>
    <x v="78"/>
    <x v="1"/>
    <s v="food/restaurants"/>
    <n v="0"/>
    <n v="0"/>
    <x v="7"/>
    <x v="34"/>
    <x v="2504"/>
    <d v="2014-11-14T19:22:14"/>
  </r>
  <r>
    <n v="2505"/>
    <s v="PASTATUTION"/>
    <s v="PASTATUTION- The act or practice of engaging in Pasta Making for money.  _x000a__x000a_Help us get the Arcobaleno Pasta Extruder!"/>
    <n v="7000"/>
    <n v="0"/>
    <x v="2"/>
    <x v="0"/>
    <s v="USD"/>
    <n v="1426292416"/>
    <n v="1423704016"/>
    <x v="0"/>
    <x v="78"/>
    <x v="1"/>
    <s v="food/restaurants"/>
    <n v="0"/>
    <n v="0"/>
    <x v="7"/>
    <x v="34"/>
    <x v="2505"/>
    <d v="2015-03-13T18:20:16"/>
  </r>
  <r>
    <n v="2506"/>
    <s v="Bowlz Cafe, Hull"/>
    <s v="Love cereal as much as we do? Then we need your help! We are opening a worldwide cereal cafe, serving the best in imported cereals!"/>
    <n v="5000"/>
    <n v="30"/>
    <x v="2"/>
    <x v="1"/>
    <s v="GBP"/>
    <n v="1443906000"/>
    <n v="1441955269"/>
    <x v="0"/>
    <x v="84"/>
    <x v="1"/>
    <s v="food/restaurants"/>
    <n v="0.6"/>
    <n v="15"/>
    <x v="7"/>
    <x v="34"/>
    <x v="2506"/>
    <d v="2015-10-03T15:00:00"/>
  </r>
  <r>
    <n v="2507"/>
    <s v="Help Cafe Talavera get a New Kitchen!"/>
    <s v="Unique dishes for a unique city!."/>
    <n v="42850"/>
    <n v="0"/>
    <x v="2"/>
    <x v="0"/>
    <s v="USD"/>
    <n v="1431308704"/>
    <n v="1428716704"/>
    <x v="0"/>
    <x v="78"/>
    <x v="1"/>
    <s v="food/restaurants"/>
    <n v="0"/>
    <n v="0"/>
    <x v="7"/>
    <x v="34"/>
    <x v="2507"/>
    <d v="2015-05-10T19:45:04"/>
  </r>
  <r>
    <n v="2508"/>
    <s v="Silver Linning Gourmet Fudge"/>
    <s v="I make Amazing homemade fudge available in 18 flavors. I want to open my own business to be able to let my area eat my incredible fudge"/>
    <n v="20000"/>
    <n v="0"/>
    <x v="2"/>
    <x v="0"/>
    <s v="USD"/>
    <n v="1408056634"/>
    <n v="1405464634"/>
    <x v="0"/>
    <x v="78"/>
    <x v="1"/>
    <s v="food/restaurants"/>
    <n v="0"/>
    <n v="0"/>
    <x v="7"/>
    <x v="34"/>
    <x v="2508"/>
    <d v="2014-08-14T16:50:34"/>
  </r>
  <r>
    <n v="2509"/>
    <s v="&quot;Chuck J. Brubecker&quot;"/>
    <s v="Relax in a new Cheesecake Lounge in London, serving freshly made cheesecakes, all day and all night, along with great coffees and teas."/>
    <n v="95000"/>
    <n v="1000"/>
    <x v="2"/>
    <x v="1"/>
    <s v="GBP"/>
    <n v="1429554349"/>
    <n v="1424719549"/>
    <x v="0"/>
    <x v="33"/>
    <x v="1"/>
    <s v="food/restaurants"/>
    <n v="1.0526315789473684"/>
    <n v="35.714285714285715"/>
    <x v="7"/>
    <x v="34"/>
    <x v="2509"/>
    <d v="2015-04-20T12:25:49"/>
  </r>
  <r>
    <n v="2510"/>
    <s v="Dugout Dogs, Americas love of hot dogs and baseball!"/>
    <s v="Dugout Dogs will be specializing in the many hot dog and sausage styles sold at baseball parks around Major League Baseball (MLB)."/>
    <n v="50000"/>
    <n v="75"/>
    <x v="2"/>
    <x v="0"/>
    <s v="USD"/>
    <n v="1431647772"/>
    <n v="1426463772"/>
    <x v="0"/>
    <x v="84"/>
    <x v="1"/>
    <s v="food/restaurants"/>
    <n v="0.15"/>
    <n v="37.5"/>
    <x v="7"/>
    <x v="34"/>
    <x v="2510"/>
    <d v="2015-05-14T17:56:12"/>
  </r>
  <r>
    <n v="2511"/>
    <s v="loluli's"/>
    <s v="Fresh Fast Food. A bbq ramen bar thats healthy, tasty and made to order right in front of your eyes....... From flame to bowl"/>
    <n v="100000"/>
    <n v="0"/>
    <x v="2"/>
    <x v="1"/>
    <s v="GBP"/>
    <n v="1454323413"/>
    <n v="1451731413"/>
    <x v="0"/>
    <x v="78"/>
    <x v="1"/>
    <s v="food/restaurants"/>
    <n v="0"/>
    <n v="0"/>
    <x v="7"/>
    <x v="34"/>
    <x v="2511"/>
    <d v="2016-02-01T04:43:33"/>
  </r>
  <r>
    <n v="2512"/>
    <s v="Somethin' Tasty"/>
    <s v="Somethin' Tasty is a unique coffee, pastry &amp; retail store. We consign from all local sources: pottery, glass &amp; art."/>
    <n v="1150"/>
    <n v="0"/>
    <x v="2"/>
    <x v="0"/>
    <s v="USD"/>
    <n v="1418504561"/>
    <n v="1417208561"/>
    <x v="0"/>
    <x v="78"/>
    <x v="1"/>
    <s v="food/restaurants"/>
    <n v="0"/>
    <n v="0"/>
    <x v="7"/>
    <x v="34"/>
    <x v="2512"/>
    <d v="2014-12-13T15:02:41"/>
  </r>
  <r>
    <n v="2513"/>
    <s v="Yahu Restaurants"/>
    <s v="Wir wollen einen Ort erschaffen an dem man sich wohlfÃ¼hlen kann, ein Ort an dem die Gedanken frei sind und man das Essen genieÃŸen kann."/>
    <n v="180000"/>
    <n v="0"/>
    <x v="2"/>
    <x v="12"/>
    <s v="EUR"/>
    <n v="1488067789"/>
    <n v="1482883789"/>
    <x v="0"/>
    <x v="78"/>
    <x v="1"/>
    <s v="food/restaurants"/>
    <n v="0"/>
    <n v="0"/>
    <x v="7"/>
    <x v="34"/>
    <x v="2513"/>
    <d v="2017-02-25T18:09:49"/>
  </r>
  <r>
    <n v="2514"/>
    <s v="Lunch For Tots"/>
    <s v="My little cafe has been challenged to provide healthy, fun lunches to kids at a Montessori School. Local/organic as much as possible."/>
    <n v="12000"/>
    <n v="210"/>
    <x v="2"/>
    <x v="0"/>
    <s v="USD"/>
    <n v="1408526477"/>
    <n v="1407057677"/>
    <x v="0"/>
    <x v="80"/>
    <x v="1"/>
    <s v="food/restaurants"/>
    <n v="1.7500000000000002"/>
    <n v="52.5"/>
    <x v="7"/>
    <x v="34"/>
    <x v="2514"/>
    <d v="2014-08-20T03:21:17"/>
  </r>
  <r>
    <n v="2515"/>
    <s v="The Barrel Room Restaurant &amp; Tavern"/>
    <s v="The Barrel Room SF is moving to a new location in San Francisco with a 60-seat restaurant &amp; full liquor. Help us make our move amazing!"/>
    <n v="5000"/>
    <n v="930"/>
    <x v="2"/>
    <x v="0"/>
    <s v="USD"/>
    <n v="1424635753"/>
    <n v="1422043753"/>
    <x v="0"/>
    <x v="8"/>
    <x v="1"/>
    <s v="food/restaurants"/>
    <n v="18.600000000000001"/>
    <n v="77.5"/>
    <x v="7"/>
    <x v="34"/>
    <x v="2515"/>
    <d v="2015-02-22T14:09:13"/>
  </r>
  <r>
    <n v="2516"/>
    <s v="Morning Glory"/>
    <s v="Hi, everyone my name is Alex, and i want to create not just a cafe spot, but a place that gives everyone a nice warm homey feeling."/>
    <n v="22000"/>
    <n v="0"/>
    <x v="2"/>
    <x v="0"/>
    <s v="USD"/>
    <n v="1417279252"/>
    <n v="1414683652"/>
    <x v="0"/>
    <x v="78"/>
    <x v="1"/>
    <s v="food/restaurants"/>
    <n v="0"/>
    <n v="0"/>
    <x v="7"/>
    <x v="34"/>
    <x v="2516"/>
    <d v="2014-11-29T10:40:52"/>
  </r>
  <r>
    <n v="2517"/>
    <s v="The Canteen"/>
    <s v="KICK START US! Chef-driven dining experience offering a multi-course tasteful and playful menu that hems in familiar seasonal comfort."/>
    <n v="18000"/>
    <n v="1767"/>
    <x v="2"/>
    <x v="5"/>
    <s v="CAD"/>
    <n v="1426788930"/>
    <n v="1424200530"/>
    <x v="0"/>
    <x v="51"/>
    <x v="1"/>
    <s v="food/restaurants"/>
    <n v="9.8166666666666664"/>
    <n v="53.545454545454547"/>
    <x v="7"/>
    <x v="34"/>
    <x v="2517"/>
    <d v="2015-03-19T12:15:30"/>
  </r>
  <r>
    <n v="2518"/>
    <s v="Southern California's Backroad Eateries"/>
    <s v="I am traveling the backroads of Southern California, to discover the best out-of-the-way eateries the area has to offer"/>
    <n v="5000"/>
    <n v="0"/>
    <x v="2"/>
    <x v="0"/>
    <s v="USD"/>
    <n v="1415899228"/>
    <n v="1413303628"/>
    <x v="0"/>
    <x v="78"/>
    <x v="1"/>
    <s v="food/restaurants"/>
    <n v="0"/>
    <n v="0"/>
    <x v="7"/>
    <x v="34"/>
    <x v="2518"/>
    <d v="2014-11-13T11:20:28"/>
  </r>
  <r>
    <n v="2519"/>
    <s v="Kelli's Kitchen"/>
    <s v="Better than your mom's, better than Cracker Barrel, only at Kelli's Kitchen (all from scratch)."/>
    <n v="150000"/>
    <n v="65"/>
    <x v="2"/>
    <x v="0"/>
    <s v="USD"/>
    <n v="1405741404"/>
    <n v="1403149404"/>
    <x v="0"/>
    <x v="80"/>
    <x v="1"/>
    <s v="food/restaurants"/>
    <n v="4.3333333333333335E-2"/>
    <n v="16.25"/>
    <x v="7"/>
    <x v="34"/>
    <x v="2519"/>
    <d v="2014-07-18T21:43:24"/>
  </r>
  <r>
    <n v="2520"/>
    <s v="The Aurora Outpost Restaurant/NightClub"/>
    <s v="Aurora restaurant/night club, a Star Wars/Star Trek Science fiction community gathering place and club in the Tulsa/Oklahoma city area."/>
    <n v="100000"/>
    <n v="0"/>
    <x v="2"/>
    <x v="0"/>
    <s v="USD"/>
    <n v="1476559260"/>
    <n v="1472567085"/>
    <x v="0"/>
    <x v="78"/>
    <x v="1"/>
    <s v="food/restaurants"/>
    <n v="0"/>
    <n v="0"/>
    <x v="7"/>
    <x v="34"/>
    <x v="2520"/>
    <d v="2016-10-15T13: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x v="462"/>
    <x v="0"/>
    <s v="music/classical music"/>
    <n v="109.48792"/>
    <n v="103.68174242424243"/>
    <x v="4"/>
    <x v="35"/>
    <x v="2521"/>
    <d v="2015-10-13T17:13:41"/>
  </r>
  <r>
    <n v="2522"/>
    <s v="FALLING MAN @ Center for Contemporary Opera"/>
    <s v="Based on Don DeLilloâ€™s powerful post-9/11 novel, Falling Man captures the first moments of the terrorist attacks that changed the world"/>
    <n v="5000"/>
    <n v="5000"/>
    <x v="0"/>
    <x v="0"/>
    <s v="USD"/>
    <n v="1461336720"/>
    <n v="1459431960"/>
    <x v="0"/>
    <x v="74"/>
    <x v="0"/>
    <s v="music/classical music"/>
    <n v="100"/>
    <n v="185.18518518518519"/>
    <x v="4"/>
    <x v="35"/>
    <x v="2522"/>
    <d v="2016-04-22T08:52:00"/>
  </r>
  <r>
    <n v="2523"/>
    <s v="Pater Noster Project"/>
    <s v="PATER NOSTER (2003) by Thomas Oboe Lee, scored for baritone solo and string quartet.  Hauntingly beautiful, yet never performed."/>
    <n v="900"/>
    <n v="1408"/>
    <x v="0"/>
    <x v="0"/>
    <s v="USD"/>
    <n v="1416270292"/>
    <n v="1413674692"/>
    <x v="0"/>
    <x v="55"/>
    <x v="0"/>
    <s v="music/classical music"/>
    <n v="156.44444444444446"/>
    <n v="54.153846153846153"/>
    <x v="4"/>
    <x v="35"/>
    <x v="2523"/>
    <d v="2014-11-17T18:24:52"/>
  </r>
  <r>
    <n v="2524"/>
    <s v="Les Bostonades' First CD"/>
    <s v="We're bringing some of our favorite music from the past 10 years to disc for the first time ever."/>
    <n v="7500"/>
    <n v="7620"/>
    <x v="0"/>
    <x v="0"/>
    <s v="USD"/>
    <n v="1419136200"/>
    <n v="1416338557"/>
    <x v="0"/>
    <x v="68"/>
    <x v="0"/>
    <s v="music/classical music"/>
    <n v="101.6"/>
    <n v="177.2093023255814"/>
    <x v="4"/>
    <x v="35"/>
    <x v="2524"/>
    <d v="2014-12-20T22:30:00"/>
  </r>
  <r>
    <n v="2525"/>
    <s v="Jenny &amp; Rossâ”‚To Sing in Germany"/>
    <s v="Husband and wife operatic team specializing in German opera. Fundraising for an audition tour of Germany."/>
    <n v="8000"/>
    <n v="8026"/>
    <x v="0"/>
    <x v="0"/>
    <s v="USD"/>
    <n v="1340914571"/>
    <n v="1338322571"/>
    <x v="0"/>
    <x v="144"/>
    <x v="0"/>
    <s v="music/classical music"/>
    <n v="100.325"/>
    <n v="100.325"/>
    <x v="4"/>
    <x v="35"/>
    <x v="2525"/>
    <d v="2012-06-28T14:16:11"/>
  </r>
  <r>
    <n v="2526"/>
    <s v="10 Years and Counting...a new album by Valor Brass!"/>
    <s v="New music and arrangements, amazing sound, brass chamber music at the highest level!  Be a part of our community!"/>
    <n v="4000"/>
    <n v="4518"/>
    <x v="0"/>
    <x v="0"/>
    <s v="USD"/>
    <n v="1418014740"/>
    <n v="1415585474"/>
    <x v="0"/>
    <x v="51"/>
    <x v="0"/>
    <s v="music/classical music"/>
    <n v="112.94999999999999"/>
    <n v="136.90909090909091"/>
    <x v="4"/>
    <x v="35"/>
    <x v="2526"/>
    <d v="2014-12-07T22:59:00"/>
  </r>
  <r>
    <n v="2527"/>
    <s v="Britten in Song: A Centennial Celebration"/>
    <s v="Five Programs of Benjamin Britten's vocal works featuring over 20 extraordinary vocalists and pianists."/>
    <n v="4000"/>
    <n v="4085"/>
    <x v="0"/>
    <x v="0"/>
    <s v="USD"/>
    <n v="1382068740"/>
    <n v="1380477691"/>
    <x v="0"/>
    <x v="26"/>
    <x v="0"/>
    <s v="music/classical music"/>
    <n v="102.125"/>
    <n v="57.535211267605632"/>
    <x v="4"/>
    <x v="35"/>
    <x v="2527"/>
    <d v="2013-10-17T21:59:00"/>
  </r>
  <r>
    <n v="2528"/>
    <s v="Three Voices"/>
    <s v="I've been offered a contract with HatHut to record Feldman's 'Three Voices', which would be my first solo disc. I need your help!"/>
    <n v="4000"/>
    <n v="4289.99"/>
    <x v="0"/>
    <x v="1"/>
    <s v="GBP"/>
    <n v="1440068400"/>
    <n v="1438459303"/>
    <x v="0"/>
    <x v="75"/>
    <x v="0"/>
    <s v="music/classical music"/>
    <n v="107.24974999999999"/>
    <n v="52.962839506172834"/>
    <x v="4"/>
    <x v="35"/>
    <x v="2528"/>
    <d v="2015-08-20T05:00:00"/>
  </r>
  <r>
    <n v="2529"/>
    <s v="UrbanArias is DC's Contemporary Opera Company"/>
    <s v="Opera. Short. New."/>
    <n v="6000"/>
    <n v="6257"/>
    <x v="0"/>
    <x v="0"/>
    <s v="USD"/>
    <n v="1332636975"/>
    <n v="1328752575"/>
    <x v="0"/>
    <x v="88"/>
    <x v="0"/>
    <s v="music/classical music"/>
    <n v="104.28333333333333"/>
    <n v="82.328947368421055"/>
    <x v="4"/>
    <x v="35"/>
    <x v="2529"/>
    <d v="2012-03-24T18:56:15"/>
  </r>
  <r>
    <n v="2530"/>
    <s v="OK Mozart Festival premiere by The Tulsa Youth Symphony"/>
    <s v="With your help the Tulsa Youth Symphony will have its premiere appearance at the opening of the OK Mozart Festival, June 6th"/>
    <n v="6500"/>
    <n v="6500"/>
    <x v="0"/>
    <x v="0"/>
    <s v="USD"/>
    <n v="1429505400"/>
    <n v="1426711505"/>
    <x v="0"/>
    <x v="53"/>
    <x v="0"/>
    <s v="music/classical music"/>
    <n v="100"/>
    <n v="135.41666666666666"/>
    <x v="4"/>
    <x v="35"/>
    <x v="2530"/>
    <d v="2015-04-19T22:50:00"/>
  </r>
  <r>
    <n v="2531"/>
    <s v="Modern Chamber Music"/>
    <s v="The first CD of chamber music composed by John Leupold to be released on PARMA records. The album features solo, duets, and a quartet."/>
    <n v="4500"/>
    <n v="4518"/>
    <x v="0"/>
    <x v="0"/>
    <s v="USD"/>
    <n v="1439611140"/>
    <n v="1437668354"/>
    <x v="0"/>
    <x v="42"/>
    <x v="0"/>
    <s v="music/classical music"/>
    <n v="100.4"/>
    <n v="74.06557377049181"/>
    <x v="4"/>
    <x v="35"/>
    <x v="2531"/>
    <d v="2015-08-14T21:59:00"/>
  </r>
  <r>
    <n v="2532"/>
    <s v="The Pacific Guitar Ensemble's Debut Recording!"/>
    <s v="Please help us record our first album, which will contain an exciting collection of works, old and new, for large guitar ensemble!"/>
    <n v="4000"/>
    <n v="5045"/>
    <x v="0"/>
    <x v="0"/>
    <s v="USD"/>
    <n v="1345148566"/>
    <n v="1342556566"/>
    <x v="0"/>
    <x v="65"/>
    <x v="0"/>
    <s v="music/classical music"/>
    <n v="126.125"/>
    <n v="84.083333333333329"/>
    <x v="4"/>
    <x v="35"/>
    <x v="2532"/>
    <d v="2012-08-16T14:22:46"/>
  </r>
  <r>
    <n v="2533"/>
    <s v="HOLOGRAPHIC - 2013 Concert and Commission Campaign"/>
    <s v="HOLOGRAPHIC is raising money for our 2013 live, four-concert new music project and to commission composer Jonathan Sokol!"/>
    <n v="7500"/>
    <n v="8300"/>
    <x v="0"/>
    <x v="0"/>
    <s v="USD"/>
    <n v="1362160868"/>
    <n v="1359568911"/>
    <x v="0"/>
    <x v="327"/>
    <x v="0"/>
    <s v="music/classical music"/>
    <n v="110.66666666666667"/>
    <n v="61.029411764705884"/>
    <x v="4"/>
    <x v="35"/>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x v="25"/>
    <x v="0"/>
    <s v="music/classical music"/>
    <n v="105"/>
    <n v="150"/>
    <x v="4"/>
    <x v="35"/>
    <x v="2534"/>
    <d v="2010-01-01T00:00:00"/>
  </r>
  <r>
    <n v="2535"/>
    <s v="Mark Hayes Requiem Recording"/>
    <s v="Mark Hayes: Requiem Recording"/>
    <n v="20000"/>
    <n v="20755"/>
    <x v="0"/>
    <x v="0"/>
    <s v="USD"/>
    <n v="1417463945"/>
    <n v="1414781945"/>
    <x v="0"/>
    <x v="76"/>
    <x v="0"/>
    <s v="music/classical music"/>
    <n v="103.77499999999999"/>
    <n v="266.08974358974359"/>
    <x v="4"/>
    <x v="35"/>
    <x v="2535"/>
    <d v="2014-12-01T13:59:05"/>
  </r>
  <r>
    <n v="2536"/>
    <s v="Become the subject of my next composition!"/>
    <s v="I create my solo piano Vignettes by encrypting someone's name in the melody. Next up is the fourth Vignette, and I need a subject!"/>
    <n v="25"/>
    <n v="29"/>
    <x v="0"/>
    <x v="0"/>
    <s v="USD"/>
    <n v="1375151566"/>
    <n v="1373337166"/>
    <x v="0"/>
    <x v="80"/>
    <x v="0"/>
    <s v="music/classical music"/>
    <n v="115.99999999999999"/>
    <n v="7.25"/>
    <x v="4"/>
    <x v="35"/>
    <x v="2536"/>
    <d v="2013-07-29T20:32:46"/>
  </r>
  <r>
    <n v="2537"/>
    <s v="The Philadelphia Opera Collective presents Susannah"/>
    <s v="When an innocent girl is seen bathing by local church elders, she becomes the target of travelling, revivalist preacher Olin Blitch."/>
    <n v="1000"/>
    <n v="1100"/>
    <x v="0"/>
    <x v="0"/>
    <s v="USD"/>
    <n v="1312212855"/>
    <n v="1307028855"/>
    <x v="0"/>
    <x v="202"/>
    <x v="0"/>
    <s v="music/classical music"/>
    <n v="110.00000000000001"/>
    <n v="100"/>
    <x v="4"/>
    <x v="35"/>
    <x v="2537"/>
    <d v="2011-08-01T09:34:15"/>
  </r>
  <r>
    <n v="2538"/>
    <s v="Me, Myself and Albinoni"/>
    <s v="I will record 2 of Tomaso Albinoni's concertos for 2 oboes playing both parts myself."/>
    <n v="18000"/>
    <n v="20343.169999999998"/>
    <x v="0"/>
    <x v="0"/>
    <s v="USD"/>
    <n v="1361681940"/>
    <n v="1359029661"/>
    <x v="0"/>
    <x v="333"/>
    <x v="0"/>
    <s v="music/classical music"/>
    <n v="113.01761111111111"/>
    <n v="109.96308108108107"/>
    <x v="4"/>
    <x v="35"/>
    <x v="2538"/>
    <d v="2013-02-23T22:59:00"/>
  </r>
  <r>
    <n v="2539"/>
    <s v="The Flying Gambas"/>
    <s v="Help ABS Academy musicians get their cellos, gambas, &amp; contrabasses to San Francisco by supporting their instruments' travel."/>
    <n v="10000"/>
    <n v="10025"/>
    <x v="0"/>
    <x v="0"/>
    <s v="USD"/>
    <n v="1422913152"/>
    <n v="1417729152"/>
    <x v="0"/>
    <x v="211"/>
    <x v="0"/>
    <s v="music/classical music"/>
    <n v="100.25"/>
    <n v="169.91525423728814"/>
    <x v="4"/>
    <x v="35"/>
    <x v="2539"/>
    <d v="2015-02-02T15:39:12"/>
  </r>
  <r>
    <n v="2540"/>
    <s v="Vladimir in Butterfly Country"/>
    <s v="â€œVladimir in Butterfly Countryâ€ is a chamber opera by composer Ann Callaway and Jaime Robles, which will premiere October 30, 2011."/>
    <n v="2500"/>
    <n v="2585"/>
    <x v="0"/>
    <x v="0"/>
    <s v="USD"/>
    <n v="1319904721"/>
    <n v="1314720721"/>
    <x v="0"/>
    <x v="74"/>
    <x v="0"/>
    <s v="music/classical music"/>
    <n v="103.4"/>
    <n v="95.740740740740748"/>
    <x v="4"/>
    <x v="35"/>
    <x v="2540"/>
    <d v="2011-10-29T10: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x v="287"/>
    <x v="0"/>
    <s v="music/classical music"/>
    <n v="107.02857142857142"/>
    <n v="59.460317460317462"/>
    <x v="4"/>
    <x v="35"/>
    <x v="2541"/>
    <d v="2013-09-26T04:46:58"/>
  </r>
  <r>
    <n v="2542"/>
    <s v="Classical Music by Marquita"/>
    <s v="Marquita Renee Ntim records her first Classical Album, complete with her playing the viola, cello and singing opera."/>
    <n v="700"/>
    <n v="725"/>
    <x v="0"/>
    <x v="0"/>
    <s v="USD"/>
    <n v="1380599940"/>
    <n v="1377252857"/>
    <x v="0"/>
    <x v="62"/>
    <x v="0"/>
    <s v="music/classical music"/>
    <n v="103.57142857142858"/>
    <n v="55.769230769230766"/>
    <x v="4"/>
    <x v="35"/>
    <x v="2542"/>
    <d v="2013-09-30T21:59:00"/>
  </r>
  <r>
    <n v="2543"/>
    <s v="AM 1610 :: The Station &gt;&gt; Live Studio Project &gt; Phase 1"/>
    <s v="The Station in Hamtramck is supplementing our studio to accommodate live in-studio performances and recordings.   You can help. "/>
    <n v="250"/>
    <n v="391"/>
    <x v="0"/>
    <x v="0"/>
    <s v="USD"/>
    <n v="1293937200"/>
    <n v="1291257298"/>
    <x v="0"/>
    <x v="62"/>
    <x v="0"/>
    <s v="music/classical music"/>
    <n v="156.4"/>
    <n v="30.076923076923077"/>
    <x v="4"/>
    <x v="35"/>
    <x v="2543"/>
    <d v="2011-01-01T21:00:00"/>
  </r>
  <r>
    <n v="2544"/>
    <s v="Singing City Children's Choir"/>
    <s v="Bringing choral music and performance opportunities to under-served youth in West Philadelphia"/>
    <n v="5000"/>
    <n v="5041"/>
    <x v="0"/>
    <x v="0"/>
    <s v="USD"/>
    <n v="1341750569"/>
    <n v="1339158569"/>
    <x v="0"/>
    <x v="7"/>
    <x v="0"/>
    <s v="music/classical music"/>
    <n v="100.82"/>
    <n v="88.438596491228068"/>
    <x v="4"/>
    <x v="35"/>
    <x v="2544"/>
    <d v="2012-07-08T06:29:29"/>
  </r>
  <r>
    <n v="2545"/>
    <s v="Larchmere String Quartet Debut Album: Music by Stephan Krehl"/>
    <s v="We're recording our debut album: a CD of the string quartet and clarinet quintet by Stephan Krehl for the Naxos label"/>
    <n v="2000"/>
    <n v="3906"/>
    <x v="0"/>
    <x v="0"/>
    <s v="USD"/>
    <n v="1424997000"/>
    <n v="1421983138"/>
    <x v="0"/>
    <x v="42"/>
    <x v="0"/>
    <s v="music/classical music"/>
    <n v="195.3"/>
    <n v="64.032786885245898"/>
    <x v="4"/>
    <x v="35"/>
    <x v="2545"/>
    <d v="2015-02-26T18:30:00"/>
  </r>
  <r>
    <n v="2546"/>
    <s v="Cor Cantiamo's First Commercially Released Recording"/>
    <s v="We want to release an album of choral music by acclaimed Finnish composer Jaakko MÃ¤ntyjÃ¤rvi in 2014"/>
    <n v="3500"/>
    <n v="3910"/>
    <x v="0"/>
    <x v="0"/>
    <s v="USD"/>
    <n v="1380949200"/>
    <n v="1378586179"/>
    <x v="0"/>
    <x v="71"/>
    <x v="0"/>
    <s v="music/classical music"/>
    <n v="111.71428571428572"/>
    <n v="60.153846153846153"/>
    <x v="4"/>
    <x v="35"/>
    <x v="2546"/>
    <d v="2013-10-04T23:00:00"/>
  </r>
  <r>
    <n v="2547"/>
    <s v="Classical Guitar Music of Hawaii"/>
    <s v="A compilation of Guitar Music by composers Darin Au, Jeff Peterson, Byron Yasui, Bailey Matsuda, Ian O'Sullivan, and Michael Foumai."/>
    <n v="5500"/>
    <n v="6592"/>
    <x v="0"/>
    <x v="0"/>
    <s v="USD"/>
    <n v="1333560803"/>
    <n v="1330972403"/>
    <x v="0"/>
    <x v="179"/>
    <x v="0"/>
    <s v="music/classical music"/>
    <n v="119.85454545454546"/>
    <n v="49.194029850746269"/>
    <x v="4"/>
    <x v="35"/>
    <x v="2547"/>
    <d v="2012-04-04T11:33:23"/>
  </r>
  <r>
    <n v="2548"/>
    <s v="IYSO Orchestra Academy &amp; Symphonic Concert 2016"/>
    <s v="This is the embryo of the change for future ecosystem of musical art  in Indonesia. Please support us to realize our program on Oct 9!"/>
    <n v="6000"/>
    <n v="6111"/>
    <x v="0"/>
    <x v="6"/>
    <s v="EUR"/>
    <n v="1475209620"/>
    <n v="1473087637"/>
    <x v="0"/>
    <x v="77"/>
    <x v="0"/>
    <s v="music/classical music"/>
    <n v="101.85"/>
    <n v="165.16216216216216"/>
    <x v="4"/>
    <x v="35"/>
    <x v="2548"/>
    <d v="2016-09-29T22:27:00"/>
  </r>
  <r>
    <n v="2549"/>
    <s v="The Miller's Wife, a new opera"/>
    <s v="A new opera in English by Mike Christie to be premiÃ¨red at the Arcola Theatre, London UK from 14th-17th August 2013."/>
    <n v="1570"/>
    <n v="1614"/>
    <x v="0"/>
    <x v="1"/>
    <s v="GBP"/>
    <n v="1370019600"/>
    <n v="1366999870"/>
    <x v="0"/>
    <x v="77"/>
    <x v="0"/>
    <s v="music/classical music"/>
    <n v="102.80254777070064"/>
    <n v="43.621621621621621"/>
    <x v="4"/>
    <x v="35"/>
    <x v="2549"/>
    <d v="2013-05-31T11: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x v="3"/>
    <x v="0"/>
    <s v="music/classical music"/>
    <n v="100.84615384615385"/>
    <n v="43.7"/>
    <x v="4"/>
    <x v="35"/>
    <x v="2550"/>
    <d v="2015-10-07T21:59:00"/>
  </r>
  <r>
    <n v="2551"/>
    <s v="Mozart Requiem with Bach Cantata 106 &amp; Brahms NÃ¤nie"/>
    <s v="KCS seeks your support to off-set the cost of assembling a professional 25 piece orchestra for two choral performances."/>
    <n v="3675"/>
    <n v="3775.5"/>
    <x v="0"/>
    <x v="0"/>
    <s v="USD"/>
    <n v="1332362880"/>
    <n v="1329890585"/>
    <x v="0"/>
    <x v="66"/>
    <x v="0"/>
    <s v="music/classical music"/>
    <n v="102.73469387755102"/>
    <n v="67.419642857142861"/>
    <x v="4"/>
    <x v="35"/>
    <x v="2551"/>
    <d v="2012-03-21T14:48:00"/>
  </r>
  <r>
    <n v="2552"/>
    <s v="DAVID, The Oratorio"/>
    <s v="World Premiere of a new oratorio with chorus, soloists, and orchestra, based on the Old Testament king and prophet, DAVID"/>
    <n v="3000"/>
    <n v="3195"/>
    <x v="0"/>
    <x v="0"/>
    <s v="USD"/>
    <n v="1488741981"/>
    <n v="1486149981"/>
    <x v="0"/>
    <x v="59"/>
    <x v="0"/>
    <s v="music/classical music"/>
    <n v="106.5"/>
    <n v="177.5"/>
    <x v="4"/>
    <x v="35"/>
    <x v="2552"/>
    <d v="2017-03-05T13:26:21"/>
  </r>
  <r>
    <n v="2553"/>
    <s v="Help Fund Tara's Album of Rare 18-19th Century Italian Songs"/>
    <s v="Help me be one of the first to record these beautiful songs and arrangements by 18-19th century masters of the classical guitar."/>
    <n v="1500"/>
    <n v="2333"/>
    <x v="0"/>
    <x v="0"/>
    <s v="USD"/>
    <n v="1348202807"/>
    <n v="1343018807"/>
    <x v="0"/>
    <x v="65"/>
    <x v="0"/>
    <s v="music/classical music"/>
    <n v="155.53333333333333"/>
    <n v="38.883333333333333"/>
    <x v="4"/>
    <x v="35"/>
    <x v="2553"/>
    <d v="2012-09-20T22:46:47"/>
  </r>
  <r>
    <n v="2554"/>
    <s v="Patagonia Winds: Wind Quintet Commission Project"/>
    <s v="Join forces with the Patagonia Winds to commission a new wind quintet to premiere at the 2015 National Flute Association Convention!"/>
    <n v="3000"/>
    <n v="3684"/>
    <x v="0"/>
    <x v="0"/>
    <s v="USD"/>
    <n v="1433131140"/>
    <n v="1430445163"/>
    <x v="0"/>
    <x v="85"/>
    <x v="0"/>
    <s v="music/classical music"/>
    <n v="122.8"/>
    <n v="54.985074626865675"/>
    <x v="4"/>
    <x v="35"/>
    <x v="2554"/>
    <d v="2015-05-31T21:59:00"/>
  </r>
  <r>
    <n v="2555"/>
    <s v="Send Brandon Rumsey to Brevard Music Center"/>
    <s v="At Brevard Music Center, a foremost summer music study program, I will compose a new work for large chamber ensemble for performance."/>
    <n v="2000"/>
    <n v="2147"/>
    <x v="0"/>
    <x v="0"/>
    <s v="USD"/>
    <n v="1338219793"/>
    <n v="1335541393"/>
    <x v="0"/>
    <x v="2"/>
    <x v="0"/>
    <s v="music/classical music"/>
    <n v="107.35"/>
    <n v="61.342857142857142"/>
    <x v="4"/>
    <x v="35"/>
    <x v="2555"/>
    <d v="2012-05-28T09:43:13"/>
  </r>
  <r>
    <n v="2556"/>
    <s v="Grind Violin: Analog DIYalog: Composers Vinyl Compilation"/>
    <s v="This is a &quot;call for scores&quot; for unaccompanied violin, recordings of the works, and a prize of at least 20 records for each composer."/>
    <n v="745"/>
    <n v="786"/>
    <x v="0"/>
    <x v="0"/>
    <s v="USD"/>
    <n v="1356392857"/>
    <n v="1352504857"/>
    <x v="0"/>
    <x v="69"/>
    <x v="0"/>
    <s v="music/classical music"/>
    <n v="105.50335570469798"/>
    <n v="23.117647058823529"/>
    <x v="4"/>
    <x v="35"/>
    <x v="2556"/>
    <d v="2012-12-24T17:47:37"/>
  </r>
  <r>
    <n v="2557"/>
    <s v="European Tour"/>
    <s v="Raising money for our concert tour of Switzerland and Germany in June/July 2014"/>
    <n v="900"/>
    <n v="1066"/>
    <x v="0"/>
    <x v="1"/>
    <s v="GBP"/>
    <n v="1400176386"/>
    <n v="1397584386"/>
    <x v="0"/>
    <x v="17"/>
    <x v="0"/>
    <s v="music/classical music"/>
    <n v="118.44444444444444"/>
    <n v="29.611111111111111"/>
    <x v="4"/>
    <x v="35"/>
    <x v="2557"/>
    <d v="2014-05-15T11:53:06"/>
  </r>
  <r>
    <n v="2558"/>
    <s v="Hopkins Sinfonia 2015 Season"/>
    <s v="The Hopkins Sinfonia is looking for your support to run our 2015 Season made up of five concerts."/>
    <n v="1250"/>
    <n v="1361"/>
    <x v="0"/>
    <x v="2"/>
    <s v="AUD"/>
    <n v="1430488740"/>
    <n v="1427747906"/>
    <x v="0"/>
    <x v="59"/>
    <x v="0"/>
    <s v="music/classical music"/>
    <n v="108.88"/>
    <n v="75.611111111111114"/>
    <x v="4"/>
    <x v="35"/>
    <x v="2558"/>
    <d v="2015-05-01T07:59:00"/>
  </r>
  <r>
    <n v="2559"/>
    <s v="India Meets String Quartet"/>
    <s v="A concert of new music by four composers who have lived in India and been inspired by its music, with the Momenta String Quartet"/>
    <n v="800"/>
    <n v="890"/>
    <x v="0"/>
    <x v="0"/>
    <s v="USD"/>
    <n v="1321385820"/>
    <n v="1318539484"/>
    <x v="0"/>
    <x v="20"/>
    <x v="0"/>
    <s v="music/classical music"/>
    <n v="111.25"/>
    <n v="35.6"/>
    <x v="4"/>
    <x v="35"/>
    <x v="2559"/>
    <d v="2011-11-15T13:37:00"/>
  </r>
  <r>
    <n v="2560"/>
    <s v="Courting Rites of Cranes CD recording"/>
    <s v="New CD of favourite chamber music by Welsh composer Michael Parkin featuring debut recordings by outstanding young musicians."/>
    <n v="3000"/>
    <n v="3003"/>
    <x v="0"/>
    <x v="1"/>
    <s v="GBP"/>
    <n v="1425682174"/>
    <n v="1423090174"/>
    <x v="0"/>
    <x v="64"/>
    <x v="0"/>
    <s v="music/classical music"/>
    <n v="100.1"/>
    <n v="143"/>
    <x v="4"/>
    <x v="35"/>
    <x v="2560"/>
    <d v="2015-03-06T16:49:34"/>
  </r>
  <r>
    <n v="2561"/>
    <s v="Project Bearnaise Trucks (Canceled)"/>
    <s v="Ever had chicken fingers smothered in bearnaise sauce, resting on a bed of your favorite rice? We need these meals on wheels."/>
    <n v="100000"/>
    <n v="0"/>
    <x v="1"/>
    <x v="5"/>
    <s v="CAD"/>
    <n v="1444740089"/>
    <n v="1442148089"/>
    <x v="0"/>
    <x v="78"/>
    <x v="1"/>
    <s v="food/food trucks"/>
    <n v="0"/>
    <n v="0"/>
    <x v="7"/>
    <x v="19"/>
    <x v="2561"/>
    <d v="2015-10-13T06:41:29"/>
  </r>
  <r>
    <n v="2562"/>
    <s v="Jamaican food truck in Munich in the making! (Canceled)"/>
    <s v="Hail up - Wah gwaan ?_x000a_We are creating a foodtruck that will serve typical, traditional Jamaican jerk chicken/pork and more!"/>
    <n v="10000"/>
    <n v="75"/>
    <x v="1"/>
    <x v="12"/>
    <s v="EUR"/>
    <n v="1476189339"/>
    <n v="1471005339"/>
    <x v="0"/>
    <x v="83"/>
    <x v="1"/>
    <s v="food/food trucks"/>
    <n v="0.75"/>
    <n v="25"/>
    <x v="7"/>
    <x v="19"/>
    <x v="2562"/>
    <d v="2016-10-11T06:35:39"/>
  </r>
  <r>
    <n v="2563"/>
    <s v="Phoenix Pearl Boba Tea Truck (Canceled)"/>
    <s v="Michigan based bubble tea and specialty ice cream food truck"/>
    <n v="20000"/>
    <n v="0"/>
    <x v="1"/>
    <x v="0"/>
    <s v="USD"/>
    <n v="1438226451"/>
    <n v="1433042451"/>
    <x v="0"/>
    <x v="78"/>
    <x v="1"/>
    <s v="food/food trucks"/>
    <n v="0"/>
    <n v="0"/>
    <x v="7"/>
    <x v="19"/>
    <x v="2563"/>
    <d v="2015-07-29T21:20:51"/>
  </r>
  <r>
    <n v="2564"/>
    <s v="Seaside Eddy's - Wheels on the Ground! (Canceled)"/>
    <s v="We want to bring the wonderful flavors of the Jersey Shore, my home, to my new home in Winnipeg, the center of Canada."/>
    <n v="40000"/>
    <n v="0"/>
    <x v="1"/>
    <x v="5"/>
    <s v="CAD"/>
    <n v="1406854699"/>
    <n v="1404262699"/>
    <x v="0"/>
    <x v="78"/>
    <x v="1"/>
    <s v="food/food trucks"/>
    <n v="0"/>
    <n v="0"/>
    <x v="7"/>
    <x v="19"/>
    <x v="2564"/>
    <d v="2014-07-31T18:58:19"/>
  </r>
  <r>
    <n v="2565"/>
    <s v="The Sketchy Pelican (Canceled)"/>
    <s v="The Sketchy Pelican. Is my vision to bring raw, honest, soulful, creative, thoght provoking cuisine to food truck form"/>
    <n v="10000"/>
    <n v="100"/>
    <x v="1"/>
    <x v="0"/>
    <s v="USD"/>
    <n v="1462827000"/>
    <n v="1457710589"/>
    <x v="0"/>
    <x v="29"/>
    <x v="1"/>
    <s v="food/food trucks"/>
    <n v="1"/>
    <n v="100"/>
    <x v="7"/>
    <x v="19"/>
    <x v="2565"/>
    <d v="2016-05-09T14:50:00"/>
  </r>
  <r>
    <n v="2566"/>
    <s v="Mamma B's Pizza Get's Rolling (Canceled)"/>
    <s v="You can skip the hotdog cart and enjoy fresh, hot, delicious, handmade pizza when Mamma B's takes her show on the road!"/>
    <n v="35000"/>
    <n v="0"/>
    <x v="1"/>
    <x v="0"/>
    <s v="USD"/>
    <n v="1408663948"/>
    <n v="1406071948"/>
    <x v="0"/>
    <x v="78"/>
    <x v="1"/>
    <s v="food/food trucks"/>
    <n v="0"/>
    <n v="0"/>
    <x v="7"/>
    <x v="19"/>
    <x v="2566"/>
    <d v="2014-08-21T17:32:28"/>
  </r>
  <r>
    <n v="2567"/>
    <s v="Burgers and Babes Food Truck (Canceled)"/>
    <s v="You're leaving a Bar/Nightclub what else would you want more than to have a Juicy Burger and to see Beautiful Girls making it."/>
    <n v="45000"/>
    <n v="120"/>
    <x v="1"/>
    <x v="0"/>
    <s v="USD"/>
    <n v="1429823138"/>
    <n v="1427231138"/>
    <x v="0"/>
    <x v="84"/>
    <x v="1"/>
    <s v="food/food trucks"/>
    <n v="0.26666666666666666"/>
    <n v="60"/>
    <x v="7"/>
    <x v="19"/>
    <x v="2567"/>
    <d v="2015-04-23T15:05:38"/>
  </r>
  <r>
    <n v="2568"/>
    <s v="Barney's, deliciously New York - Vintage 1972 Chevy P10"/>
    <s v="Barney's is seriously delicious New York food. Cooking everything from scratch on our American food truck. London here we come..."/>
    <n v="10000"/>
    <n v="50"/>
    <x v="1"/>
    <x v="1"/>
    <s v="GBP"/>
    <n v="1472745594"/>
    <n v="1470153594"/>
    <x v="0"/>
    <x v="29"/>
    <x v="1"/>
    <s v="food/food trucks"/>
    <n v="0.5"/>
    <n v="50"/>
    <x v="7"/>
    <x v="19"/>
    <x v="2568"/>
    <d v="2016-09-01T09:59:54"/>
  </r>
  <r>
    <n v="2569"/>
    <s v="Rochester Needs a Dessert Food Truck (Canceled)"/>
    <s v="With your help, I would be able to get a truck and start the process of getting it ready for the 2016 season."/>
    <n v="6500"/>
    <n v="145"/>
    <x v="1"/>
    <x v="0"/>
    <s v="USD"/>
    <n v="1442457112"/>
    <n v="1439865112"/>
    <x v="0"/>
    <x v="84"/>
    <x v="1"/>
    <s v="food/food trucks"/>
    <n v="2.2307692307692308"/>
    <n v="72.5"/>
    <x v="7"/>
    <x v="19"/>
    <x v="2569"/>
    <d v="2015-09-16T20:31:52"/>
  </r>
  <r>
    <n v="2570"/>
    <s v="Mathias Pizzeria - A Mobile Wood Fired Pizza Oven (Canceled)"/>
    <s v="A family run mobile wood fired pizza oven serving up unique artisan pizzas created by award winning Chef Brandon Mathias!"/>
    <n v="7000"/>
    <n v="59"/>
    <x v="1"/>
    <x v="0"/>
    <s v="USD"/>
    <n v="1486590035"/>
    <n v="1483998035"/>
    <x v="0"/>
    <x v="84"/>
    <x v="1"/>
    <s v="food/food trucks"/>
    <n v="0.84285714285714297"/>
    <n v="29.5"/>
    <x v="7"/>
    <x v="19"/>
    <x v="2570"/>
    <d v="2017-02-08T15:40:35"/>
  </r>
  <r>
    <n v="2571"/>
    <s v="Coco Bowls (Canceled)"/>
    <s v="Perth locals who dream of opening a health food van, and serving treats that not only taste amazing but also benefit your body."/>
    <n v="100000"/>
    <n v="250"/>
    <x v="1"/>
    <x v="2"/>
    <s v="AUD"/>
    <n v="1463645521"/>
    <n v="1458461521"/>
    <x v="0"/>
    <x v="80"/>
    <x v="1"/>
    <s v="food/food trucks"/>
    <n v="0.25"/>
    <n v="62.5"/>
    <x v="7"/>
    <x v="19"/>
    <x v="2571"/>
    <d v="2016-05-19T02:12:01"/>
  </r>
  <r>
    <n v="2572"/>
    <s v="A Dream of Naughty Nachos (Canceled)"/>
    <s v="Mesquite smoked brisket nachos, food truck style, with homemade salsa to make your taste buds dance."/>
    <n v="30000"/>
    <n v="0"/>
    <x v="1"/>
    <x v="0"/>
    <s v="USD"/>
    <n v="1428893517"/>
    <n v="1426301517"/>
    <x v="0"/>
    <x v="78"/>
    <x v="1"/>
    <s v="food/food trucks"/>
    <n v="0"/>
    <n v="0"/>
    <x v="7"/>
    <x v="19"/>
    <x v="2572"/>
    <d v="2015-04-12T20:51:57"/>
  </r>
  <r>
    <n v="2573"/>
    <s v="Southern Flair Pork-Ka-Bobs (Canceled)"/>
    <s v="I have perfected my porkkabob recipe.I'm ready to start my own business!I need funds for the bbq pit and trailer and start up supplies."/>
    <n v="8000"/>
    <n v="0"/>
    <x v="1"/>
    <x v="0"/>
    <s v="USD"/>
    <n v="1408803149"/>
    <n v="1404915149"/>
    <x v="0"/>
    <x v="78"/>
    <x v="1"/>
    <s v="food/food trucks"/>
    <n v="0"/>
    <n v="0"/>
    <x v="7"/>
    <x v="19"/>
    <x v="2573"/>
    <d v="2014-08-23T08:12:29"/>
  </r>
  <r>
    <n v="2574"/>
    <s v="Da Pickney Dem Jamaican Jerk (Canceled)"/>
    <s v="The Best Jamaican Jerk outside of Kingston! The name means &quot;for the children&quot;, my children, the reasons why I cook and why I live!"/>
    <n v="10000"/>
    <n v="0"/>
    <x v="1"/>
    <x v="0"/>
    <s v="USD"/>
    <n v="1463600945"/>
    <n v="1461786545"/>
    <x v="0"/>
    <x v="78"/>
    <x v="1"/>
    <s v="food/food trucks"/>
    <n v="0"/>
    <n v="0"/>
    <x v="7"/>
    <x v="19"/>
    <x v="2574"/>
    <d v="2016-05-18T13:49:05"/>
  </r>
  <r>
    <n v="2575"/>
    <s v="Vdub dogs (Canceled)"/>
    <s v="Hello everyone, Iv'e decided to put my love for old Volkswagen buses and my love for cooking together! Support vdub dogs hot dog bus!"/>
    <n v="85000"/>
    <n v="0"/>
    <x v="1"/>
    <x v="0"/>
    <s v="USD"/>
    <n v="1421030194"/>
    <n v="1418438194"/>
    <x v="0"/>
    <x v="78"/>
    <x v="1"/>
    <s v="food/food trucks"/>
    <n v="0"/>
    <n v="0"/>
    <x v="7"/>
    <x v="19"/>
    <x v="2575"/>
    <d v="2015-01-11T20:36:34"/>
  </r>
  <r>
    <n v="2576"/>
    <s v="2 Go Fast Food (Canceled)"/>
    <s v="A New Twist with an American and Philippine fast food Mobile Trailer."/>
    <n v="10000"/>
    <n v="0"/>
    <x v="1"/>
    <x v="0"/>
    <s v="USD"/>
    <n v="1428707647"/>
    <n v="1424823247"/>
    <x v="0"/>
    <x v="78"/>
    <x v="1"/>
    <s v="food/food trucks"/>
    <n v="0"/>
    <n v="0"/>
    <x v="7"/>
    <x v="19"/>
    <x v="2576"/>
    <d v="2015-04-10T17:14:07"/>
  </r>
  <r>
    <n v="2577"/>
    <s v="Fruity Cakes (Canceled)"/>
    <s v="This is not your average cake, it's fruit with yogurt fruit dip icing and fruit toppings! Great for events, parties, weddings and more!"/>
    <n v="15000"/>
    <n v="0"/>
    <x v="1"/>
    <x v="0"/>
    <s v="USD"/>
    <n v="1407181297"/>
    <n v="1405021297"/>
    <x v="0"/>
    <x v="78"/>
    <x v="1"/>
    <s v="food/food trucks"/>
    <n v="0"/>
    <n v="0"/>
    <x v="7"/>
    <x v="19"/>
    <x v="2577"/>
    <d v="2014-08-04T13:41:37"/>
  </r>
  <r>
    <n v="2578"/>
    <s v="Madhuri Kitchen | Power Bowls &amp; Juices (Canceled)"/>
    <s v="Madhuri means &quot;inner beauty, inner sweetness&quot;. At Madhuri Kitchen, we're bringing the spiritual practice of food to festivals &amp; events."/>
    <n v="6000"/>
    <n v="0"/>
    <x v="1"/>
    <x v="0"/>
    <s v="USD"/>
    <n v="1444410000"/>
    <n v="1440203579"/>
    <x v="0"/>
    <x v="78"/>
    <x v="1"/>
    <s v="food/food trucks"/>
    <n v="0"/>
    <n v="0"/>
    <x v="7"/>
    <x v="19"/>
    <x v="2578"/>
    <d v="2015-10-09T11:00:00"/>
  </r>
  <r>
    <n v="2579"/>
    <s v="Liz's Bakery &amp; Barista on the Go.. (Canceled)"/>
    <s v="For those who know me, I love to bake &amp; I'm pretty good at it. My dream is to own a food truck that is a bakery &amp; Coffee shop."/>
    <n v="200000"/>
    <n v="277"/>
    <x v="1"/>
    <x v="0"/>
    <s v="USD"/>
    <n v="1410810903"/>
    <n v="1405626903"/>
    <x v="0"/>
    <x v="8"/>
    <x v="1"/>
    <s v="food/food trucks"/>
    <n v="0.13849999999999998"/>
    <n v="23.083333333333332"/>
    <x v="7"/>
    <x v="19"/>
    <x v="2579"/>
    <d v="2014-09-15T13:55:03"/>
  </r>
  <r>
    <n v="2580"/>
    <s v="Build Phatboyz Food Truck (Canceled)"/>
    <s v="Planning to build this truck into a full rolling fold out cook shack,providing clean cold drinking water to all festival goers"/>
    <n v="8500"/>
    <n v="51"/>
    <x v="1"/>
    <x v="0"/>
    <s v="USD"/>
    <n v="1431745200"/>
    <n v="1429170603"/>
    <x v="0"/>
    <x v="84"/>
    <x v="1"/>
    <s v="food/food trucks"/>
    <n v="0.6"/>
    <n v="25.5"/>
    <x v="7"/>
    <x v="19"/>
    <x v="2580"/>
    <d v="2015-05-15T21:00:00"/>
  </r>
  <r>
    <n v="2581"/>
    <s v="A Flying Sausage Food Truck"/>
    <s v="Creating a Food Truck to bring gourmet sausage sliders to Jacksonville, FL for breakfast, lunch, and special events."/>
    <n v="5000"/>
    <n v="530"/>
    <x v="2"/>
    <x v="0"/>
    <s v="USD"/>
    <n v="1447689898"/>
    <n v="1445094298"/>
    <x v="0"/>
    <x v="202"/>
    <x v="1"/>
    <s v="food/food trucks"/>
    <n v="10.6"/>
    <n v="48.18181818181818"/>
    <x v="7"/>
    <x v="19"/>
    <x v="2581"/>
    <d v="2015-11-16T10:04:58"/>
  </r>
  <r>
    <n v="2582"/>
    <s v="Drunken Wings"/>
    <s v="The place where chicken meets liquor for the first time!"/>
    <n v="90000"/>
    <n v="1"/>
    <x v="2"/>
    <x v="0"/>
    <s v="USD"/>
    <n v="1477784634"/>
    <n v="1475192634"/>
    <x v="0"/>
    <x v="29"/>
    <x v="1"/>
    <s v="food/food trucks"/>
    <n v="1.1111111111111111E-3"/>
    <n v="1"/>
    <x v="7"/>
    <x v="19"/>
    <x v="2582"/>
    <d v="2016-10-29T17:43:54"/>
  </r>
  <r>
    <n v="2583"/>
    <s v="Crazy Daisy Food Truck"/>
    <s v="Crazy Daisy will become the newest member of the food truck distributors in Kansas City, Missouri."/>
    <n v="1000"/>
    <n v="5"/>
    <x v="2"/>
    <x v="0"/>
    <s v="USD"/>
    <n v="1426526880"/>
    <n v="1421346480"/>
    <x v="0"/>
    <x v="81"/>
    <x v="1"/>
    <s v="food/food trucks"/>
    <n v="0.5"/>
    <n v="1"/>
    <x v="7"/>
    <x v="19"/>
    <x v="2583"/>
    <d v="2015-03-16T11:28:00"/>
  </r>
  <r>
    <n v="2584"/>
    <s v="Culinary Arts Food Truck Style"/>
    <s v="Bringing quality food to the masses using local premium ingredients, but at a food truck price!"/>
    <n v="10000"/>
    <n v="0"/>
    <x v="2"/>
    <x v="0"/>
    <s v="USD"/>
    <n v="1434341369"/>
    <n v="1431749369"/>
    <x v="0"/>
    <x v="78"/>
    <x v="1"/>
    <s v="food/food trucks"/>
    <n v="0"/>
    <n v="0"/>
    <x v="7"/>
    <x v="19"/>
    <x v="2584"/>
    <d v="2015-06-14T22:09:29"/>
  </r>
  <r>
    <n v="2585"/>
    <s v="Evie's Eats and Natural Treats Food Truck"/>
    <s v="Evie's Eats uses local ingredients to create sweet treats, healthy snacks and on the go meals, all with the family budget in mind!"/>
    <n v="30000"/>
    <n v="50"/>
    <x v="2"/>
    <x v="0"/>
    <s v="USD"/>
    <n v="1404601632"/>
    <n v="1402009632"/>
    <x v="0"/>
    <x v="29"/>
    <x v="1"/>
    <s v="food/food trucks"/>
    <n v="0.16666666666666669"/>
    <n v="50"/>
    <x v="7"/>
    <x v="19"/>
    <x v="2585"/>
    <d v="2014-07-05T17:07:12"/>
  </r>
  <r>
    <n v="2586"/>
    <s v="Inspire Healthy Eating"/>
    <s v="I would like to bring fresh salad and food to the streets of London at a reasonable price."/>
    <n v="3000"/>
    <n v="5"/>
    <x v="2"/>
    <x v="1"/>
    <s v="GBP"/>
    <n v="1451030136"/>
    <n v="1448438136"/>
    <x v="0"/>
    <x v="29"/>
    <x v="1"/>
    <s v="food/food trucks"/>
    <n v="0.16666666666666669"/>
    <n v="5"/>
    <x v="7"/>
    <x v="19"/>
    <x v="2586"/>
    <d v="2015-12-25T01:55:36"/>
  </r>
  <r>
    <n v="2587"/>
    <s v="Yummy Hugs-The Original Co-op, Pop-up Food Truck"/>
    <s v="Providing creative, healthy signature dishes for active, conscientious lifestylers through a community of culinary artists."/>
    <n v="50000"/>
    <n v="1217"/>
    <x v="2"/>
    <x v="0"/>
    <s v="USD"/>
    <n v="1451491953"/>
    <n v="1448899953"/>
    <x v="0"/>
    <x v="79"/>
    <x v="1"/>
    <s v="food/food trucks"/>
    <n v="2.4340000000000002"/>
    <n v="202.83333333333334"/>
    <x v="7"/>
    <x v="19"/>
    <x v="2587"/>
    <d v="2015-12-30T10:12:33"/>
  </r>
  <r>
    <n v="2588"/>
    <s v="Stacey's $5 Dollar Hollar Food Truck Home of the Freak"/>
    <s v="We are a Asian fusion inspired American Fare Food Truck Home of the Freak Sandwich So that means Come And Get Your Freak On! eat big."/>
    <n v="6000"/>
    <n v="233"/>
    <x v="2"/>
    <x v="0"/>
    <s v="USD"/>
    <n v="1427807640"/>
    <n v="1423325626"/>
    <x v="0"/>
    <x v="22"/>
    <x v="1"/>
    <s v="food/food trucks"/>
    <n v="3.8833333333333329"/>
    <n v="29.125"/>
    <x v="7"/>
    <x v="19"/>
    <x v="2588"/>
    <d v="2015-03-31T07:14:00"/>
  </r>
  <r>
    <n v="2589"/>
    <s v="TapiÃ³ca - Brazilian Street Food Truck"/>
    <s v="A Brazilian-inspired food truck in one of the busiest spots in Copenhagen, delicious pancakes made by the healthy tapiÃ³ca flour"/>
    <n v="50000"/>
    <n v="5"/>
    <x v="2"/>
    <x v="8"/>
    <s v="DKK"/>
    <n v="1458733927"/>
    <n v="1456145527"/>
    <x v="0"/>
    <x v="29"/>
    <x v="1"/>
    <s v="food/food trucks"/>
    <n v="0.01"/>
    <n v="5"/>
    <x v="7"/>
    <x v="19"/>
    <x v="2589"/>
    <d v="2016-03-23T05:52:07"/>
  </r>
  <r>
    <n v="2590"/>
    <s v="Magic Kick Coffee - coffee that makes your day"/>
    <s v="First in Perth self-contained eco-friendly coffee car based on Ford Fiesta. In the end of the projrct I need your help to make it real!"/>
    <n v="3000"/>
    <n v="0"/>
    <x v="2"/>
    <x v="2"/>
    <s v="AUD"/>
    <n v="1453817297"/>
    <n v="1453212497"/>
    <x v="0"/>
    <x v="78"/>
    <x v="1"/>
    <s v="food/food trucks"/>
    <n v="0"/>
    <n v="0"/>
    <x v="7"/>
    <x v="19"/>
    <x v="2590"/>
    <d v="2016-01-26T08:08:17"/>
  </r>
  <r>
    <n v="2591"/>
    <s v="patent pending"/>
    <s v="Hi everyone I am a 26 year old single mom trying to start her own food business! I need to first afford the patent to reveal more!"/>
    <n v="1500"/>
    <n v="26"/>
    <x v="2"/>
    <x v="0"/>
    <s v="USD"/>
    <n v="1457901924"/>
    <n v="1452721524"/>
    <x v="0"/>
    <x v="84"/>
    <x v="1"/>
    <s v="food/food trucks"/>
    <n v="1.7333333333333332"/>
    <n v="13"/>
    <x v="7"/>
    <x v="19"/>
    <x v="2591"/>
    <d v="2016-03-13T14:45:24"/>
  </r>
  <r>
    <n v="2592"/>
    <s v="El Carte 303"/>
    <s v="El Carte is revolutionizing the food truck industry. Meet the new food trike. #oneandonly  we going to spread the awesomeness all over!"/>
    <n v="30000"/>
    <n v="50"/>
    <x v="2"/>
    <x v="0"/>
    <s v="USD"/>
    <n v="1412536421"/>
    <n v="1409944421"/>
    <x v="0"/>
    <x v="29"/>
    <x v="1"/>
    <s v="food/food trucks"/>
    <n v="0.16666666666666669"/>
    <n v="50"/>
    <x v="7"/>
    <x v="19"/>
    <x v="2592"/>
    <d v="2014-10-05T13:13:41"/>
  </r>
  <r>
    <n v="2593"/>
    <s v="L.J. Silvers' Ice Cream and Taco Van"/>
    <s v="What could be better than satisfying your hunger with ice cream or a taco (or both) from a 1970's mural van blastin disco music!"/>
    <n v="10000"/>
    <n v="0"/>
    <x v="2"/>
    <x v="0"/>
    <s v="USD"/>
    <n v="1429993026"/>
    <n v="1427401026"/>
    <x v="0"/>
    <x v="78"/>
    <x v="1"/>
    <s v="food/food trucks"/>
    <n v="0"/>
    <n v="0"/>
    <x v="7"/>
    <x v="19"/>
    <x v="2593"/>
    <d v="2015-04-25T14:17:06"/>
  </r>
  <r>
    <n v="2594"/>
    <s v="The Shirley Delicious Treats Food Truck Project"/>
    <s v="New, small home business, looking to take some Granny's old recipes along with some of my own creations to the streets!"/>
    <n v="80000"/>
    <n v="1"/>
    <x v="2"/>
    <x v="0"/>
    <s v="USD"/>
    <n v="1407453228"/>
    <n v="1404861228"/>
    <x v="0"/>
    <x v="29"/>
    <x v="1"/>
    <s v="food/food trucks"/>
    <n v="1.25E-3"/>
    <n v="1"/>
    <x v="7"/>
    <x v="19"/>
    <x v="2594"/>
    <d v="2014-08-07T17:13:48"/>
  </r>
  <r>
    <n v="2595"/>
    <s v="Food Truck for Little Fox Bakery"/>
    <s v="Looking to put the best baked goods in Bowling Green on wheels"/>
    <n v="15000"/>
    <n v="1825"/>
    <x v="2"/>
    <x v="0"/>
    <s v="USD"/>
    <n v="1487915500"/>
    <n v="1485323500"/>
    <x v="0"/>
    <x v="10"/>
    <x v="1"/>
    <s v="food/food trucks"/>
    <n v="12.166666666666668"/>
    <n v="96.05263157894737"/>
    <x v="7"/>
    <x v="19"/>
    <x v="2595"/>
    <d v="2017-02-23T23:51:40"/>
  </r>
  <r>
    <n v="2596"/>
    <s v="The Chef Express Food Truck"/>
    <s v="I'm bringing passion, talent, and most importantly some amazing gourmet food to the streets of Lethbridge and southern Alberta."/>
    <n v="35000"/>
    <n v="8256"/>
    <x v="2"/>
    <x v="5"/>
    <s v="CAD"/>
    <n v="1407427009"/>
    <n v="1404835009"/>
    <x v="0"/>
    <x v="74"/>
    <x v="1"/>
    <s v="food/food trucks"/>
    <n v="23.588571428571427"/>
    <n v="305.77777777777777"/>
    <x v="7"/>
    <x v="19"/>
    <x v="2596"/>
    <d v="2014-08-07T09:56:49"/>
  </r>
  <r>
    <n v="2597"/>
    <s v="Cafe Nomad back on the road! Coffee van's poorly."/>
    <s v="We have a great little coffee business but the van is currently limping! We don't have the capital to replace it. Please help us!"/>
    <n v="1500"/>
    <n v="85"/>
    <x v="2"/>
    <x v="1"/>
    <s v="GBP"/>
    <n v="1466323917"/>
    <n v="1463731917"/>
    <x v="0"/>
    <x v="63"/>
    <x v="1"/>
    <s v="food/food trucks"/>
    <n v="5.6666666666666661"/>
    <n v="12.142857142857142"/>
    <x v="7"/>
    <x v="19"/>
    <x v="2597"/>
    <d v="2016-06-19T02:11:57"/>
  </r>
  <r>
    <n v="2598"/>
    <s v="Rovin' Okie's Fried Pies gourmet southern fried pies."/>
    <s v="I'm ready to make Tulsa happy and aware that love and kindness go hand in hand with good food!"/>
    <n v="3000"/>
    <n v="1170"/>
    <x v="2"/>
    <x v="0"/>
    <s v="USD"/>
    <n v="1443039001"/>
    <n v="1440447001"/>
    <x v="0"/>
    <x v="25"/>
    <x v="1"/>
    <s v="food/food trucks"/>
    <n v="39"/>
    <n v="83.571428571428569"/>
    <x v="7"/>
    <x v="19"/>
    <x v="2598"/>
    <d v="2015-09-23T14:10:01"/>
  </r>
  <r>
    <n v="2599"/>
    <s v="Empty Ramekins Catering Group"/>
    <s v="The Empty Ramekins Catering Group is looking for your help to start up in Miami Florida!!!!"/>
    <n v="9041"/>
    <n v="90"/>
    <x v="2"/>
    <x v="0"/>
    <s v="USD"/>
    <n v="1407089147"/>
    <n v="1403201147"/>
    <x v="0"/>
    <x v="81"/>
    <x v="1"/>
    <s v="food/food trucks"/>
    <n v="0.99546510341776351"/>
    <n v="18"/>
    <x v="7"/>
    <x v="19"/>
    <x v="2599"/>
    <d v="2014-08-03T12:05:47"/>
  </r>
  <r>
    <n v="2600"/>
    <s v="Help Buttz Return From the Ashes"/>
    <s v="On Sunday November 8, 2015 our food truck burned to the ground. Please help us get rebuilt."/>
    <n v="50000"/>
    <n v="3466"/>
    <x v="2"/>
    <x v="0"/>
    <s v="USD"/>
    <n v="1458938200"/>
    <n v="1453757800"/>
    <x v="0"/>
    <x v="209"/>
    <x v="1"/>
    <s v="food/food trucks"/>
    <n v="6.9320000000000004"/>
    <n v="115.53333333333333"/>
    <x v="7"/>
    <x v="19"/>
    <x v="2600"/>
    <d v="2016-03-25T14:36:40"/>
  </r>
  <r>
    <n v="2601"/>
    <s v="Launch a TARDIS into SPACE!"/>
    <s v="I'll be launching a small model TARDIS into (near) SPACE and filming the ascension and descension as a mini-documentary for YouTube."/>
    <n v="500"/>
    <n v="3307"/>
    <x v="0"/>
    <x v="0"/>
    <s v="USD"/>
    <n v="1347508740"/>
    <n v="1346276349"/>
    <x v="1"/>
    <x v="299"/>
    <x v="0"/>
    <s v="technology/space exploration"/>
    <n v="661.4"/>
    <n v="21.900662251655628"/>
    <x v="2"/>
    <x v="36"/>
    <x v="2601"/>
    <d v="2012-09-12T21:59:00"/>
  </r>
  <r>
    <n v="2602"/>
    <s v="Historic Robotic Spacecraft Poster Series"/>
    <s v="Three screen-printed posters celebrating the most popular and most notable interplanetary robotic space missions."/>
    <n v="12000"/>
    <n v="39131"/>
    <x v="0"/>
    <x v="0"/>
    <s v="USD"/>
    <n v="1415827200"/>
    <n v="1412358968"/>
    <x v="1"/>
    <x v="463"/>
    <x v="0"/>
    <s v="technology/space exploration"/>
    <n v="326.0916666666667"/>
    <n v="80.022494887525568"/>
    <x v="2"/>
    <x v="36"/>
    <x v="2602"/>
    <d v="2014-11-12T15:20:00"/>
  </r>
  <r>
    <n v="2603"/>
    <s v="Manned Mock Mars Mission"/>
    <s v="I will be building a mock space station and simulate living on Mars for two weeks."/>
    <n v="1750"/>
    <n v="1776"/>
    <x v="0"/>
    <x v="0"/>
    <s v="USD"/>
    <n v="1387835654"/>
    <n v="1386626054"/>
    <x v="1"/>
    <x v="133"/>
    <x v="0"/>
    <s v="technology/space exploration"/>
    <n v="101.48571428571429"/>
    <n v="35.520000000000003"/>
    <x v="2"/>
    <x v="36"/>
    <x v="2603"/>
    <d v="2013-12-23T15:54:14"/>
  </r>
  <r>
    <n v="2604"/>
    <s v="Hermes Spacecraft"/>
    <s v="We're building a full size rocket motor for our Hermes Spacecraft.  Help us Kickstart the next generation of space travel!"/>
    <n v="20000"/>
    <n v="20843.599999999999"/>
    <x v="0"/>
    <x v="0"/>
    <s v="USD"/>
    <n v="1335662023"/>
    <n v="1333070023"/>
    <x v="1"/>
    <x v="306"/>
    <x v="0"/>
    <s v="technology/space exploration"/>
    <n v="104.21799999999999"/>
    <n v="64.933333333333323"/>
    <x v="2"/>
    <x v="36"/>
    <x v="2604"/>
    <d v="2012-04-28T19:13:43"/>
  </r>
  <r>
    <n v="2605"/>
    <s v="The most mysterious star in the Galaxy"/>
    <s v="Help astronomers get the data they need to unravel one of the biggest mysteries of all time, KIC 8462852 --- Whereâ€™s the Flux?"/>
    <n v="100000"/>
    <n v="107421.57"/>
    <x v="0"/>
    <x v="0"/>
    <s v="USD"/>
    <n v="1466168390"/>
    <n v="1463576390"/>
    <x v="1"/>
    <x v="464"/>
    <x v="0"/>
    <s v="technology/space exploration"/>
    <n v="107.42157000000002"/>
    <n v="60.965703745743475"/>
    <x v="2"/>
    <x v="36"/>
    <x v="2605"/>
    <d v="2016-06-17T06:59:50"/>
  </r>
  <r>
    <n v="2606"/>
    <s v="2000 Student Projects to the Edge of Space"/>
    <s v="PongSat 2 !!!!!_x000a__x000a_On September 27, 2014 we are going to send 2000 student projects to the edge of space."/>
    <n v="11000"/>
    <n v="12106"/>
    <x v="0"/>
    <x v="0"/>
    <s v="USD"/>
    <n v="1398791182"/>
    <n v="1396026382"/>
    <x v="1"/>
    <x v="465"/>
    <x v="0"/>
    <s v="technology/space exploration"/>
    <n v="110.05454545454545"/>
    <n v="31.444155844155844"/>
    <x v="2"/>
    <x v="36"/>
    <x v="2606"/>
    <d v="2014-04-29T11:06:22"/>
  </r>
  <r>
    <n v="2607"/>
    <s v="Historic Robotic Spacecraft Poster Series Two"/>
    <s v="Chop Shopâ€™s second series of posters celebrating the most popular and most notable robotic space exploration missions."/>
    <n v="8000"/>
    <n v="32616"/>
    <x v="0"/>
    <x v="0"/>
    <s v="USD"/>
    <n v="1439344800"/>
    <n v="1435611572"/>
    <x v="1"/>
    <x v="367"/>
    <x v="0"/>
    <s v="technology/space exploration"/>
    <n v="407.7"/>
    <n v="81.949748743718587"/>
    <x v="2"/>
    <x v="36"/>
    <x v="2607"/>
    <d v="2015-08-11T20:00:00"/>
  </r>
  <r>
    <n v="2608"/>
    <s v="Giant Leaps in Space Poster Series"/>
    <s v="Giant Leaps featuring the historic missions of human spaceflight is the third in our series of space exploration prints"/>
    <n v="8000"/>
    <n v="17914"/>
    <x v="0"/>
    <x v="0"/>
    <s v="USD"/>
    <n v="1489536000"/>
    <n v="1485976468"/>
    <x v="1"/>
    <x v="466"/>
    <x v="0"/>
    <s v="technology/space exploration"/>
    <n v="223.92500000000001"/>
    <n v="58.92763157894737"/>
    <x v="2"/>
    <x v="36"/>
    <x v="2608"/>
    <d v="2017-03-14T18:00:00"/>
  </r>
  <r>
    <n v="2609"/>
    <s v="ArduSat - Your Arduino Experiment in Space"/>
    <s v="We love Arduino and we love space exploration. So we decided to combine them and let people run their own space experiments!"/>
    <n v="35000"/>
    <n v="106330.39"/>
    <x v="0"/>
    <x v="0"/>
    <s v="USD"/>
    <n v="1342330951"/>
    <n v="1339738951"/>
    <x v="1"/>
    <x v="467"/>
    <x v="0"/>
    <s v="technology/space exploration"/>
    <n v="303.80111428571428"/>
    <n v="157.29347633136095"/>
    <x v="2"/>
    <x v="36"/>
    <x v="2609"/>
    <d v="2012-07-14T23:42:31"/>
  </r>
  <r>
    <n v="2610"/>
    <s v="Restore the Pluto Discovery Telescope"/>
    <s v="Preserve the telescope that Clyde Tombaugh used to discover Pluto for generations to come!"/>
    <n v="22765"/>
    <n v="32172.66"/>
    <x v="0"/>
    <x v="0"/>
    <s v="USD"/>
    <n v="1471849140"/>
    <n v="1468444125"/>
    <x v="1"/>
    <x v="468"/>
    <x v="0"/>
    <s v="technology/space exploration"/>
    <n v="141.3251043268175"/>
    <n v="55.758509532062391"/>
    <x v="2"/>
    <x v="36"/>
    <x v="2610"/>
    <d v="2016-08-22T00:59:00"/>
  </r>
  <r>
    <n v="2611"/>
    <s v="The Universe in a Sphere (Relaunch)"/>
    <s v="Laniakea is the name of the supercluster of galaxies we are part of.This tremendous structure of 380,000 Galaxies can now be yours! 39â‚¬"/>
    <n v="11000"/>
    <n v="306970"/>
    <x v="0"/>
    <x v="12"/>
    <s v="EUR"/>
    <n v="1483397940"/>
    <n v="1480493014"/>
    <x v="1"/>
    <x v="469"/>
    <x v="0"/>
    <s v="technology/space exploration"/>
    <n v="2790.6363636363635"/>
    <n v="83.802893802893806"/>
    <x v="2"/>
    <x v="36"/>
    <x v="2611"/>
    <d v="2017-01-02T16:59:00"/>
  </r>
  <r>
    <n v="2612"/>
    <s v="Starscraper: The Next Generation of Suborbital Rockets"/>
    <s v="What if we built a rocket that is better than a NASA or commercially available rocket? What if we did it with students?"/>
    <n v="10000"/>
    <n v="17176.13"/>
    <x v="0"/>
    <x v="0"/>
    <s v="USD"/>
    <n v="1420773970"/>
    <n v="1418095570"/>
    <x v="1"/>
    <x v="324"/>
    <x v="0"/>
    <s v="technology/space exploration"/>
    <n v="171.76130000000001"/>
    <n v="58.422210884353746"/>
    <x v="2"/>
    <x v="36"/>
    <x v="2612"/>
    <d v="2015-01-08T21:26:10"/>
  </r>
  <r>
    <n v="2613"/>
    <s v="Earth 360"/>
    <s v="Re-inventing the way we look at our planet by sending 5 cameras to near space to create the first 360 panoramic view of the earth."/>
    <n v="7500"/>
    <n v="7576"/>
    <x v="0"/>
    <x v="0"/>
    <s v="USD"/>
    <n v="1348256294"/>
    <n v="1345664294"/>
    <x v="1"/>
    <x v="33"/>
    <x v="0"/>
    <s v="technology/space exploration"/>
    <n v="101.01333333333334"/>
    <n v="270.57142857142856"/>
    <x v="2"/>
    <x v="36"/>
    <x v="2613"/>
    <d v="2012-09-21T13:38:14"/>
  </r>
  <r>
    <n v="2614"/>
    <s v="Kansas City SSEP Mission 5 Rocket . . .3,2,1 . . Blast Off!"/>
    <s v="Middle-schoolers designed a microgravity experiment that's going to the ISS! Help us send them to the launch in Wallops Island, VA."/>
    <n v="10500"/>
    <n v="10710"/>
    <x v="0"/>
    <x v="0"/>
    <s v="USD"/>
    <n v="1398834000"/>
    <n v="1396371612"/>
    <x v="1"/>
    <x v="61"/>
    <x v="0"/>
    <s v="technology/space exploration"/>
    <n v="102"/>
    <n v="107.1"/>
    <x v="2"/>
    <x v="36"/>
    <x v="2614"/>
    <d v="2014-04-29T23:00:00"/>
  </r>
  <r>
    <n v="2615"/>
    <s v="Action Man (GI Joe) Mission Mercury 10"/>
    <s v="Mission to launch a vintage Action Man and Space Capsule into space and film from his birthplace in UK to mark his 50th Anniversary."/>
    <n v="2001"/>
    <n v="3397"/>
    <x v="0"/>
    <x v="1"/>
    <s v="GBP"/>
    <n v="1462017600"/>
    <n v="1458820564"/>
    <x v="0"/>
    <x v="250"/>
    <x v="0"/>
    <s v="technology/space exploration"/>
    <n v="169.76511744127936"/>
    <n v="47.180555555555557"/>
    <x v="2"/>
    <x v="36"/>
    <x v="2615"/>
    <d v="2016-04-30T06:00:00"/>
  </r>
  <r>
    <n v="2616"/>
    <s v="James Webb Deployable Model"/>
    <s v="Production of variously-sized deployable models of NASA's James Webb Space Telescope to promote hands-on learning."/>
    <n v="25000"/>
    <n v="28633.5"/>
    <x v="0"/>
    <x v="0"/>
    <s v="USD"/>
    <n v="1440546729"/>
    <n v="1437954729"/>
    <x v="1"/>
    <x v="146"/>
    <x v="0"/>
    <s v="technology/space exploration"/>
    <n v="114.53400000000001"/>
    <n v="120.30882352941177"/>
    <x v="2"/>
    <x v="36"/>
    <x v="2616"/>
    <d v="2015-08-25T17:52:09"/>
  </r>
  <r>
    <n v="2617"/>
    <s v="Equatorial Sundial - Learn about planetary motion!"/>
    <s v="A simple way to learn and teach complex astronomical concepts. Awesome educational experiment, class demo or desktop display."/>
    <n v="500"/>
    <n v="4388"/>
    <x v="0"/>
    <x v="0"/>
    <s v="USD"/>
    <n v="1413838751"/>
    <n v="1411246751"/>
    <x v="1"/>
    <x v="180"/>
    <x v="0"/>
    <s v="technology/space exploration"/>
    <n v="877.6"/>
    <n v="27.59748427672956"/>
    <x v="2"/>
    <x v="36"/>
    <x v="2617"/>
    <d v="2014-10-20T14:59:11"/>
  </r>
  <r>
    <n v="2618"/>
    <s v="SPACE ART FEATURING ASTRONAUTS #WeBelieveInAstronauts"/>
    <s v="LTD ED COLLECTIBLE SPACE ART FEAT. ASTRONAUTS"/>
    <n v="15000"/>
    <n v="15808"/>
    <x v="0"/>
    <x v="0"/>
    <s v="USD"/>
    <n v="1449000061"/>
    <n v="1443812461"/>
    <x v="1"/>
    <x v="99"/>
    <x v="0"/>
    <s v="technology/space exploration"/>
    <n v="105.38666666666667"/>
    <n v="205.2987012987013"/>
    <x v="2"/>
    <x v="36"/>
    <x v="2618"/>
    <d v="2015-12-01T14:01:01"/>
  </r>
  <r>
    <n v="2619"/>
    <s v="Mars on Earth: An Art Residency"/>
    <s v="Help a fine art photographer continue her project about space exploration, Mars, and the scientists who are going to make it possible!"/>
    <n v="1000"/>
    <n v="1884"/>
    <x v="0"/>
    <x v="0"/>
    <s v="USD"/>
    <n v="1445598000"/>
    <n v="1443302004"/>
    <x v="1"/>
    <x v="28"/>
    <x v="0"/>
    <s v="technology/space exploration"/>
    <n v="188.39999999999998"/>
    <n v="35.547169811320757"/>
    <x v="2"/>
    <x v="36"/>
    <x v="2619"/>
    <d v="2015-10-23T05:00:00"/>
  </r>
  <r>
    <n v="2620"/>
    <s v="#TeamMopra - Save the Mopra Telescope &amp; Map the Milky Way"/>
    <s v="Come and join us on a voyage of interstellar exploration as we chart the least known part of the Milky Way â€“ its Delta Quadrant."/>
    <n v="65000"/>
    <n v="93374"/>
    <x v="0"/>
    <x v="2"/>
    <s v="AUD"/>
    <n v="1444525200"/>
    <n v="1441339242"/>
    <x v="1"/>
    <x v="470"/>
    <x v="0"/>
    <s v="technology/space exploration"/>
    <n v="143.65230769230772"/>
    <n v="74.639488409272587"/>
    <x v="2"/>
    <x v="36"/>
    <x v="2620"/>
    <d v="2015-10-10T19:00:00"/>
  </r>
  <r>
    <n v="2621"/>
    <s v="Vulcan I: Rocket Powered by 3D Printed Engine"/>
    <s v="Team of undergraduates racing to be the first student organization to successfully launch a rocket powered by a 3D-printed engine."/>
    <n v="15000"/>
    <n v="21882"/>
    <x v="0"/>
    <x v="0"/>
    <s v="USD"/>
    <n v="1432230988"/>
    <n v="1429638988"/>
    <x v="1"/>
    <x v="471"/>
    <x v="0"/>
    <s v="technology/space exploration"/>
    <n v="145.88"/>
    <n v="47.058064516129029"/>
    <x v="2"/>
    <x v="36"/>
    <x v="2621"/>
    <d v="2015-05-21T11:56:28"/>
  </r>
  <r>
    <n v="2622"/>
    <s v="U-PHOS: Upgraded Pulsating Heatpipe Only for Space"/>
    <s v="University team from Pisa in collaboration with ESA, creating an innovative heat transfer device that will be tested into space."/>
    <n v="1500"/>
    <n v="1967.76"/>
    <x v="0"/>
    <x v="13"/>
    <s v="EUR"/>
    <n v="1483120216"/>
    <n v="1479232216"/>
    <x v="0"/>
    <x v="142"/>
    <x v="0"/>
    <s v="technology/space exploration"/>
    <n v="131.184"/>
    <n v="26.591351351351353"/>
    <x v="2"/>
    <x v="36"/>
    <x v="2622"/>
    <d v="2016-12-30T11:50:16"/>
  </r>
  <r>
    <n v="2623"/>
    <s v="Antimatter Fuel Production"/>
    <s v="We have designed an antimatter thruster capable of reaching the nearest star.  A plan for antimatter fuel production is now needed."/>
    <n v="2000"/>
    <n v="2280"/>
    <x v="0"/>
    <x v="0"/>
    <s v="USD"/>
    <n v="1480658966"/>
    <n v="1479449366"/>
    <x v="0"/>
    <x v="95"/>
    <x v="0"/>
    <s v="technology/space exploration"/>
    <n v="113.99999999999999"/>
    <n v="36.774193548387096"/>
    <x v="2"/>
    <x v="36"/>
    <x v="2623"/>
    <d v="2016-12-02T00:09:26"/>
  </r>
  <r>
    <n v="2624"/>
    <s v="Space Elevator Science - Climb to the Sky - A Tethered Tower"/>
    <s v="Itâ€™s Space Elevator research! Smart robots climbing 2 km straight up. The Ribbon is held aloft by large helium balloons."/>
    <n v="8000"/>
    <n v="110353.65"/>
    <x v="0"/>
    <x v="0"/>
    <s v="USD"/>
    <n v="1347530822"/>
    <n v="1345716422"/>
    <x v="0"/>
    <x v="472"/>
    <x v="0"/>
    <s v="technology/space exploration"/>
    <n v="1379.4206249999997"/>
    <n v="31.820544982698959"/>
    <x v="2"/>
    <x v="36"/>
    <x v="2624"/>
    <d v="2012-09-13T04:07:02"/>
  </r>
  <r>
    <n v="2625"/>
    <s v="Caelum - Photos from stratosphere"/>
    <s v="We are two upper sixth-form students specialized in physics who wanna take some majestic pictures from stratosphere - about 35km high"/>
    <n v="150"/>
    <n v="1434"/>
    <x v="0"/>
    <x v="12"/>
    <s v="EUR"/>
    <n v="1478723208"/>
    <n v="1476559608"/>
    <x v="0"/>
    <x v="47"/>
    <x v="0"/>
    <s v="technology/space exploration"/>
    <n v="956"/>
    <n v="27.576923076923077"/>
    <x v="2"/>
    <x v="36"/>
    <x v="2625"/>
    <d v="2016-11-09T14:26:48"/>
  </r>
  <r>
    <n v="2626"/>
    <s v="SAGANet STEM Mentoring Lab Accreditation"/>
    <s v="Support the accreditation of our online STEM Mentoring Program with the International Mentoring Association"/>
    <n v="2500"/>
    <n v="2800"/>
    <x v="0"/>
    <x v="0"/>
    <s v="USD"/>
    <n v="1433343869"/>
    <n v="1430751869"/>
    <x v="0"/>
    <x v="133"/>
    <x v="0"/>
    <s v="technology/space exploration"/>
    <n v="112.00000000000001"/>
    <n v="56"/>
    <x v="2"/>
    <x v="36"/>
    <x v="2626"/>
    <d v="2015-06-03T09:04:29"/>
  </r>
  <r>
    <n v="2627"/>
    <s v="Students building a near-space balloon with live video"/>
    <s v="A group of high school students are building a near-space balloon, that will capture stunning HD video of the earth from near-space."/>
    <n v="150"/>
    <n v="970"/>
    <x v="0"/>
    <x v="0"/>
    <s v="USD"/>
    <n v="1448571261"/>
    <n v="1445975661"/>
    <x v="0"/>
    <x v="43"/>
    <x v="0"/>
    <s v="technology/space exploration"/>
    <n v="646.66666666666663"/>
    <n v="21.555555555555557"/>
    <x v="2"/>
    <x v="36"/>
    <x v="2627"/>
    <d v="2015-11-26T14:54:21"/>
  </r>
  <r>
    <n v="2628"/>
    <s v="Pie In Space!"/>
    <s v="A high school freshman is sending pie into space and you can be a part of it.  GO SCIENCE!!!"/>
    <n v="839"/>
    <n v="926"/>
    <x v="0"/>
    <x v="0"/>
    <s v="USD"/>
    <n v="1417389067"/>
    <n v="1415661067"/>
    <x v="0"/>
    <x v="64"/>
    <x v="0"/>
    <s v="technology/space exploration"/>
    <n v="110.36948748510132"/>
    <n v="44.095238095238095"/>
    <x v="2"/>
    <x v="36"/>
    <x v="2628"/>
    <d v="2014-11-30T17:11:07"/>
  </r>
  <r>
    <n v="2629"/>
    <s v="Project Dragonfly - Sail to the Stars"/>
    <s v="The first international contest to let students shape the future of interstellar travel."/>
    <n v="5000"/>
    <n v="6387"/>
    <x v="0"/>
    <x v="1"/>
    <s v="GBP"/>
    <n v="1431608122"/>
    <n v="1429016122"/>
    <x v="0"/>
    <x v="61"/>
    <x v="0"/>
    <s v="technology/space exploration"/>
    <n v="127.74000000000001"/>
    <n v="63.87"/>
    <x v="2"/>
    <x v="36"/>
    <x v="2629"/>
    <d v="2015-05-14T06:55:22"/>
  </r>
  <r>
    <n v="2630"/>
    <s v="Asteroid What! - Very Near Earth Asteroids"/>
    <s v="Free and easy to use information when asteroids pass closer than the Moon. Stretch - take photos of all of these asteroids"/>
    <n v="2000"/>
    <n v="3158"/>
    <x v="0"/>
    <x v="2"/>
    <s v="AUD"/>
    <n v="1467280800"/>
    <n v="1464921112"/>
    <x v="0"/>
    <x v="75"/>
    <x v="0"/>
    <s v="technology/space exploration"/>
    <n v="157.9"/>
    <n v="38.987654320987652"/>
    <x v="2"/>
    <x v="36"/>
    <x v="2630"/>
    <d v="2016-06-30T04:00:00"/>
  </r>
  <r>
    <n v="2631"/>
    <s v="Starship Congress 2015: Interstellar Hackathon"/>
    <s v="Starship Congress 2015 is a deep-space &amp; interstellar science summit staged by Icarus Interstellar."/>
    <n v="20000"/>
    <n v="22933.05"/>
    <x v="0"/>
    <x v="0"/>
    <s v="USD"/>
    <n v="1440907427"/>
    <n v="1438488227"/>
    <x v="0"/>
    <x v="172"/>
    <x v="0"/>
    <s v="technology/space exploration"/>
    <n v="114.66525000000001"/>
    <n v="80.185489510489504"/>
    <x v="2"/>
    <x v="36"/>
    <x v="2631"/>
    <d v="2015-08-29T22:03:47"/>
  </r>
  <r>
    <n v="2632"/>
    <s v="University Rocket Science"/>
    <s v="Students from 3 universities are designing a dual stage rocket to test experimental rocket technology."/>
    <n v="1070"/>
    <n v="1466"/>
    <x v="0"/>
    <x v="0"/>
    <s v="USD"/>
    <n v="1464485339"/>
    <n v="1462325339"/>
    <x v="0"/>
    <x v="288"/>
    <x v="0"/>
    <s v="technology/space exploration"/>
    <n v="137.00934579439252"/>
    <n v="34.904761904761905"/>
    <x v="2"/>
    <x v="36"/>
    <x v="2632"/>
    <d v="2016-05-28T19:28:59"/>
  </r>
  <r>
    <n v="2633"/>
    <s v="ISS-Above"/>
    <s v="A device that lights up whenever the International Space Station is nearby (that happens more often than you might expect)"/>
    <n v="5000"/>
    <n v="17731"/>
    <x v="0"/>
    <x v="0"/>
    <s v="USD"/>
    <n v="1393542000"/>
    <n v="1390938332"/>
    <x v="0"/>
    <x v="473"/>
    <x v="0"/>
    <s v="technology/space exploration"/>
    <n v="354.62"/>
    <n v="89.100502512562812"/>
    <x v="2"/>
    <x v="36"/>
    <x v="2633"/>
    <d v="2014-02-27T17:00:00"/>
  </r>
  <r>
    <n v="2634"/>
    <s v="Project Stardust Part 2"/>
    <s v="After a unsuccessful recovery last time we are trying again to successfully launch and recover a weather balloon from space."/>
    <n v="930"/>
    <n v="986"/>
    <x v="0"/>
    <x v="0"/>
    <s v="USD"/>
    <n v="1475163921"/>
    <n v="1472571921"/>
    <x v="0"/>
    <x v="20"/>
    <x v="0"/>
    <s v="technology/space exploration"/>
    <n v="106.02150537634409"/>
    <n v="39.44"/>
    <x v="2"/>
    <x v="36"/>
    <x v="2634"/>
    <d v="2016-09-29T09:45:21"/>
  </r>
  <r>
    <n v="2635"/>
    <s v="Help UTS Students reach the International Space Station!"/>
    <s v="Help UTS Ontario students raise money to get their experiments on the ISS. Promote space science in Canada! We can't do it without you!"/>
    <n v="11500"/>
    <n v="11500"/>
    <x v="0"/>
    <x v="5"/>
    <s v="CAD"/>
    <n v="1425937761"/>
    <n v="1422917361"/>
    <x v="0"/>
    <x v="87"/>
    <x v="0"/>
    <s v="technology/space exploration"/>
    <n v="100"/>
    <n v="136.9047619047619"/>
    <x v="2"/>
    <x v="36"/>
    <x v="2635"/>
    <d v="2015-03-09T15:49:21"/>
  </r>
  <r>
    <n v="2636"/>
    <s v="Starduster II - Photographing Earth from Near-Space"/>
    <s v="Real-time high-altitude weather balloon tracking using amateur radios - capturing stunning near-space visuals - now with more science!"/>
    <n v="1000"/>
    <n v="1873"/>
    <x v="0"/>
    <x v="0"/>
    <s v="USD"/>
    <n v="1476579600"/>
    <n v="1474641914"/>
    <x v="0"/>
    <x v="133"/>
    <x v="0"/>
    <s v="technology/space exploration"/>
    <n v="187.3"/>
    <n v="37.46"/>
    <x v="2"/>
    <x v="36"/>
    <x v="2636"/>
    <d v="2016-10-15T19:00:00"/>
  </r>
  <r>
    <n v="2637"/>
    <s v="SPEED OF LIGHT: Biggest Mystery of the Universe"/>
    <s v="Help us collect the data to solve the mystery of the century: Is light slowing down?"/>
    <n v="500"/>
    <n v="831"/>
    <x v="0"/>
    <x v="0"/>
    <s v="USD"/>
    <n v="1476277875"/>
    <n v="1474895475"/>
    <x v="0"/>
    <x v="55"/>
    <x v="0"/>
    <s v="technology/space exploration"/>
    <n v="166.2"/>
    <n v="31.96153846153846"/>
    <x v="2"/>
    <x v="36"/>
    <x v="2637"/>
    <d v="2016-10-12T07:11:15"/>
  </r>
  <r>
    <n v="2638"/>
    <s v="Pie In Space! (Round 2)"/>
    <s v="The second round of funding for the most amazing project ever where a high school freshman is sending pie into SPACE!!!"/>
    <n v="347"/>
    <n v="353"/>
    <x v="0"/>
    <x v="0"/>
    <s v="USD"/>
    <n v="1421358895"/>
    <n v="1418766895"/>
    <x v="0"/>
    <x v="25"/>
    <x v="0"/>
    <s v="technology/space exploration"/>
    <n v="101.72910662824208"/>
    <n v="25.214285714285715"/>
    <x v="2"/>
    <x v="36"/>
    <x v="2638"/>
    <d v="2015-01-15T15:54:55"/>
  </r>
  <r>
    <n v="2639"/>
    <s v="Mission Space"/>
    <s v="Mission Space is run by me, a teenager who has a passion for space! I will fly a weather balloon to the edge of space with your help."/>
    <n v="300"/>
    <n v="492"/>
    <x v="0"/>
    <x v="1"/>
    <s v="GBP"/>
    <n v="1424378748"/>
    <n v="1421786748"/>
    <x v="0"/>
    <x v="72"/>
    <x v="0"/>
    <s v="technology/space exploration"/>
    <n v="164"/>
    <n v="10.040816326530612"/>
    <x v="2"/>
    <x v="36"/>
    <x v="2639"/>
    <d v="2015-02-19T14:45:48"/>
  </r>
  <r>
    <n v="2640"/>
    <s v="Save the Astronomy Van"/>
    <s v="Hi,_x000a_My Name is David Frey and I Provide Free Public Astronomy programs in San Francisco, Mt. Tamalpias, Yosemite and Novato CA."/>
    <n v="3000"/>
    <n v="3170"/>
    <x v="0"/>
    <x v="0"/>
    <s v="USD"/>
    <n v="1433735474"/>
    <n v="1428551474"/>
    <x v="0"/>
    <x v="50"/>
    <x v="0"/>
    <s v="technology/space exploration"/>
    <n v="105.66666666666666"/>
    <n v="45.94202898550725"/>
    <x v="2"/>
    <x v="36"/>
    <x v="2640"/>
    <d v="2015-06-07T21:51:14"/>
  </r>
  <r>
    <n v="2641"/>
    <s v="Build Flying Saucer Artificial Intelligent from sea shell"/>
    <s v="Building a Flying saucer that has Artificial Intelligent made from sea shell."/>
    <n v="1500"/>
    <n v="15"/>
    <x v="2"/>
    <x v="0"/>
    <s v="USD"/>
    <n v="1410811740"/>
    <n v="1409341863"/>
    <x v="0"/>
    <x v="29"/>
    <x v="1"/>
    <s v="technology/space exploration"/>
    <n v="1"/>
    <n v="15"/>
    <x v="2"/>
    <x v="36"/>
    <x v="2641"/>
    <d v="2014-09-15T14:09:00"/>
  </r>
  <r>
    <n v="2642"/>
    <s v="Maschinenbau in ein neues Zeitalter"/>
    <s v="Innovatives MAschinenbau projekt mit verarbeitende Metalle vom Mars_x000a_Stehe mit Mars one einer hollÃ¤ndischen space company in cooperatio"/>
    <n v="500000"/>
    <n v="0"/>
    <x v="2"/>
    <x v="12"/>
    <s v="EUR"/>
    <n v="1468565820"/>
    <n v="1465970108"/>
    <x v="0"/>
    <x v="78"/>
    <x v="1"/>
    <s v="technology/space exploration"/>
    <n v="0"/>
    <n v="0"/>
    <x v="2"/>
    <x v="36"/>
    <x v="2642"/>
    <d v="2016-07-15T00: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x v="474"/>
    <x v="1"/>
    <s v="technology/space exploration"/>
    <n v="33.559730999999999"/>
    <n v="223.58248500999335"/>
    <x v="2"/>
    <x v="36"/>
    <x v="2643"/>
    <d v="2016-12-21T01:59:00"/>
  </r>
  <r>
    <n v="2644"/>
    <s v="Helios - Near Space Launch To Capture The 2017 Solar Eclipse (Canceled)"/>
    <s v="A historic manned launch into near space by 3 brave pilots to capture the 2017 total solar eclipse in virtual reality."/>
    <n v="100000"/>
    <n v="2053"/>
    <x v="1"/>
    <x v="0"/>
    <s v="USD"/>
    <n v="1489172435"/>
    <n v="1486580435"/>
    <x v="1"/>
    <x v="47"/>
    <x v="1"/>
    <s v="technology/space exploration"/>
    <n v="2.0529999999999999"/>
    <n v="39.480769230769234"/>
    <x v="2"/>
    <x v="36"/>
    <x v="2644"/>
    <d v="2017-03-10T13:00:35"/>
  </r>
  <r>
    <n v="2645"/>
    <s v="Project ThunderStruck - Testing a New Spacecraft Concept"/>
    <s v="Phase one of a small winged reentry craft. This phase will be testing the supersonic stability of a small craft traveling at 1,800kph"/>
    <n v="20000"/>
    <n v="2100"/>
    <x v="1"/>
    <x v="2"/>
    <s v="AUD"/>
    <n v="1415481203"/>
    <n v="1412885603"/>
    <x v="1"/>
    <x v="23"/>
    <x v="1"/>
    <s v="technology/space exploration"/>
    <n v="10.5"/>
    <n v="91.304347826086953"/>
    <x v="2"/>
    <x v="36"/>
    <x v="2645"/>
    <d v="2014-11-08T15:13:23"/>
  </r>
  <r>
    <n v="2646"/>
    <s v="SpaceVR: Your Ticket to Space (Canceled)"/>
    <s v="We're a small group with a big mission: making it possible for everyone to explore space using the power of virtual reality."/>
    <n v="500000"/>
    <n v="42086.42"/>
    <x v="1"/>
    <x v="0"/>
    <s v="USD"/>
    <n v="1441783869"/>
    <n v="1439191869"/>
    <x v="1"/>
    <x v="475"/>
    <x v="1"/>
    <s v="technology/space exploration"/>
    <n v="8.4172840000000004"/>
    <n v="78.666205607476627"/>
    <x v="2"/>
    <x v="36"/>
    <x v="2646"/>
    <d v="2015-09-09T01:31:09"/>
  </r>
  <r>
    <n v="2647"/>
    <s v="18&quot;, 45.7cm Telescope. The universe is for everyone!"/>
    <s v="The telescope will serve as a path for the youth of Toronto to the skies, it will be 18&quot; easily portable meant for schools in the GTA."/>
    <n v="2500"/>
    <n v="36"/>
    <x v="1"/>
    <x v="5"/>
    <s v="CAD"/>
    <n v="1439533019"/>
    <n v="1436941019"/>
    <x v="0"/>
    <x v="83"/>
    <x v="1"/>
    <s v="technology/space exploration"/>
    <n v="1.44"/>
    <n v="12"/>
    <x v="2"/>
    <x v="36"/>
    <x v="2647"/>
    <d v="2015-08-14T00:16:59"/>
  </r>
  <r>
    <n v="2648"/>
    <s v="Calvert HS Planetarium Restoration (Canceled)"/>
    <s v="Calvert Co 1977 planetarium acquired by Spaceflight America! Education science program star projector needs overhaul, upgrade, repairs!"/>
    <n v="12000"/>
    <n v="106"/>
    <x v="1"/>
    <x v="0"/>
    <s v="USD"/>
    <n v="1457543360"/>
    <n v="1454951360"/>
    <x v="0"/>
    <x v="79"/>
    <x v="1"/>
    <s v="technology/space exploration"/>
    <n v="0.88333333333333341"/>
    <n v="17.666666666666668"/>
    <x v="2"/>
    <x v="36"/>
    <x v="2648"/>
    <d v="2016-03-09T11:09:20"/>
  </r>
  <r>
    <n v="2649"/>
    <s v="The Mission - Please Check Back Soon (Canceled)"/>
    <s v="They have launched a Kickstarter."/>
    <n v="125000"/>
    <n v="124"/>
    <x v="1"/>
    <x v="0"/>
    <s v="USD"/>
    <n v="1454370941"/>
    <n v="1449186941"/>
    <x v="0"/>
    <x v="83"/>
    <x v="1"/>
    <s v="technology/space exploration"/>
    <n v="9.920000000000001E-2"/>
    <n v="41.333333333333336"/>
    <x v="2"/>
    <x v="36"/>
    <x v="2649"/>
    <d v="2016-02-01T17:55:41"/>
  </r>
  <r>
    <n v="2650"/>
    <s v="The Observer Project 2016 (Canceled)"/>
    <s v="A fully stabilized, mobile, research grade telescope/media platform, used to bring outreach astronomy to those who don't have access."/>
    <n v="60000"/>
    <n v="358"/>
    <x v="1"/>
    <x v="0"/>
    <s v="USD"/>
    <n v="1482332343"/>
    <n v="1479740343"/>
    <x v="0"/>
    <x v="81"/>
    <x v="1"/>
    <s v="technology/space exploration"/>
    <n v="0.59666666666666668"/>
    <n v="71.599999999999994"/>
    <x v="2"/>
    <x v="36"/>
    <x v="2650"/>
    <d v="2016-12-21T08: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x v="57"/>
    <x v="1"/>
    <s v="technology/space exploration"/>
    <n v="1.8689285714285715"/>
    <n v="307.8235294117647"/>
    <x v="2"/>
    <x v="36"/>
    <x v="2651"/>
    <d v="2015-12-17T13:20:09"/>
  </r>
  <r>
    <n v="2652"/>
    <s v="Million Dollar Rocket - New Project (Canceled)"/>
    <s v="We're looking to set an Australian Amateur Rocketry record of 100 000 ft. You are invited on this 4500km per hour ride into history"/>
    <n v="100000"/>
    <n v="885"/>
    <x v="1"/>
    <x v="2"/>
    <s v="AUD"/>
    <n v="1418183325"/>
    <n v="1415591325"/>
    <x v="0"/>
    <x v="202"/>
    <x v="1"/>
    <s v="technology/space exploration"/>
    <n v="0.88500000000000001"/>
    <n v="80.454545454545453"/>
    <x v="2"/>
    <x v="36"/>
    <x v="2652"/>
    <d v="2014-12-09T21:48:45"/>
  </r>
  <r>
    <n v="2653"/>
    <s v="Dream Rocket Project (Canceled)"/>
    <s v="DREAM BIG. Explore the universe through STEAM education. (Science, Technology, Engineering, Art, Mathematics)"/>
    <n v="51000"/>
    <n v="5876"/>
    <x v="1"/>
    <x v="0"/>
    <s v="USD"/>
    <n v="1402632000"/>
    <n v="1399909127"/>
    <x v="0"/>
    <x v="16"/>
    <x v="1"/>
    <s v="technology/space exploration"/>
    <n v="11.52156862745098"/>
    <n v="83.942857142857136"/>
    <x v="2"/>
    <x v="36"/>
    <x v="2653"/>
    <d v="2014-06-12T22:00:00"/>
  </r>
  <r>
    <n v="2654"/>
    <s v="Moon Rocket Projo - Finally know the TRUTH about E.T."/>
    <s v="I want to launch a rocket to the moon, I plan on having this lunar rocket carry a small payload of solar internet connected cameras"/>
    <n v="100000"/>
    <n v="51"/>
    <x v="1"/>
    <x v="0"/>
    <s v="USD"/>
    <n v="1429622726"/>
    <n v="1424442326"/>
    <x v="0"/>
    <x v="79"/>
    <x v="1"/>
    <s v="technology/space exploration"/>
    <n v="5.1000000000000004E-2"/>
    <n v="8.5"/>
    <x v="2"/>
    <x v="36"/>
    <x v="2654"/>
    <d v="2015-04-21T07:25:26"/>
  </r>
  <r>
    <n v="2655"/>
    <s v="Balloons (Canceled)"/>
    <s v="Thank you for your support!"/>
    <n v="15000"/>
    <n v="3155"/>
    <x v="1"/>
    <x v="0"/>
    <s v="USD"/>
    <n v="1455048000"/>
    <n v="1452631647"/>
    <x v="0"/>
    <x v="68"/>
    <x v="1"/>
    <s v="technology/space exploration"/>
    <n v="21.033333333333335"/>
    <n v="73.372093023255815"/>
    <x v="2"/>
    <x v="36"/>
    <x v="2655"/>
    <d v="2016-02-09T14:00:00"/>
  </r>
  <r>
    <n v="2656"/>
    <s v="MoonWatcher: A 24/7 Live Video of the Moon for Everyone (Canceled)"/>
    <s v="MoonWatcher will be bringing the Moon closer to all of us."/>
    <n v="150000"/>
    <n v="17155"/>
    <x v="1"/>
    <x v="0"/>
    <s v="USD"/>
    <n v="1489345200"/>
    <n v="1485966688"/>
    <x v="0"/>
    <x v="215"/>
    <x v="1"/>
    <s v="technology/space exploration"/>
    <n v="11.436666666666667"/>
    <n v="112.86184210526316"/>
    <x v="2"/>
    <x v="36"/>
    <x v="2656"/>
    <d v="2017-03-12T13:00:00"/>
  </r>
  <r>
    <n v="2657"/>
    <s v="Propel Citizen Science to the Moon (Canceled)"/>
    <s v="Miles, a team of citizen scientists is reaching for the moon. We've bootstrapped our way to the top and now we need your help."/>
    <n v="30000"/>
    <n v="5621.38"/>
    <x v="1"/>
    <x v="0"/>
    <s v="USD"/>
    <n v="1470187800"/>
    <n v="1467325053"/>
    <x v="0"/>
    <x v="211"/>
    <x v="1"/>
    <s v="technology/space exploration"/>
    <n v="18.737933333333334"/>
    <n v="95.277627118644077"/>
    <x v="2"/>
    <x v="36"/>
    <x v="2657"/>
    <d v="2016-08-02T19:30:00"/>
  </r>
  <r>
    <n v="2658"/>
    <s v="STEM MARS Lander experience: https://youtu.be/n6avxUAKee0"/>
    <s v="Funding will allow free participation for 20 schools, grades 4-12, (thousands of students) anywhere in the nation."/>
    <n v="98000"/>
    <n v="91"/>
    <x v="1"/>
    <x v="0"/>
    <s v="USD"/>
    <n v="1469913194"/>
    <n v="1467321194"/>
    <x v="0"/>
    <x v="80"/>
    <x v="1"/>
    <s v="technology/space exploration"/>
    <n v="9.285714285714286E-2"/>
    <n v="22.75"/>
    <x v="2"/>
    <x v="36"/>
    <x v="2658"/>
    <d v="2016-07-30T15:13:14"/>
  </r>
  <r>
    <n v="2659"/>
    <s v="test (Canceled)"/>
    <s v="test"/>
    <n v="49000"/>
    <n v="1333"/>
    <x v="1"/>
    <x v="0"/>
    <s v="USD"/>
    <n v="1429321210"/>
    <n v="1426729210"/>
    <x v="0"/>
    <x v="73"/>
    <x v="1"/>
    <s v="technology/space exploration"/>
    <n v="2.7204081632653061"/>
    <n v="133.30000000000001"/>
    <x v="2"/>
    <x v="36"/>
    <x v="2659"/>
    <d v="2015-04-17T19:40:10"/>
  </r>
  <r>
    <n v="2660"/>
    <s v="Central Ohio Astronomical Society Mobile Classroom"/>
    <s v="COAS is an organization that does community outreach programs to encourage and educate children and adults on Astronomy related subject"/>
    <n v="20000"/>
    <n v="19"/>
    <x v="1"/>
    <x v="0"/>
    <s v="USD"/>
    <n v="1448388418"/>
    <n v="1443200818"/>
    <x v="0"/>
    <x v="81"/>
    <x v="1"/>
    <s v="technology/space exploration"/>
    <n v="9.5000000000000001E-2"/>
    <n v="3.8"/>
    <x v="2"/>
    <x v="36"/>
    <x v="2660"/>
    <d v="2015-11-24T12:06:58"/>
  </r>
  <r>
    <n v="2661"/>
    <s v="Summer Camp - A creative space for makers and artists alike."/>
    <s v="Summer Camp is an old gas station that will have workshops, custom art framing, and carry vintage &amp; home goods."/>
    <n v="5000"/>
    <n v="5145"/>
    <x v="0"/>
    <x v="0"/>
    <s v="USD"/>
    <n v="1382742010"/>
    <n v="1380150010"/>
    <x v="0"/>
    <x v="65"/>
    <x v="0"/>
    <s v="technology/makerspaces"/>
    <n v="102.89999999999999"/>
    <n v="85.75"/>
    <x v="2"/>
    <x v="37"/>
    <x v="2661"/>
    <d v="2013-10-25T17:00:10"/>
  </r>
  <r>
    <n v="2662"/>
    <s v="The Mini Maker, a kid focused makerspace"/>
    <s v="The Mini Maker is Lansing Michigan's new kid friendly makerspace. We're dedicated to help kids imagine, develop and build."/>
    <n v="20000"/>
    <n v="21360"/>
    <x v="0"/>
    <x v="0"/>
    <s v="USD"/>
    <n v="1440179713"/>
    <n v="1437587713"/>
    <x v="0"/>
    <x v="144"/>
    <x v="0"/>
    <s v="technology/makerspaces"/>
    <n v="106.80000000000001"/>
    <n v="267"/>
    <x v="2"/>
    <x v="37"/>
    <x v="2662"/>
    <d v="2015-08-21T11:55:13"/>
  </r>
  <r>
    <n v="2663"/>
    <s v="A New Life for an Old School"/>
    <s v="The Ville. A local cooperative helping communities learn, share and grow in the spirit of health, wellness and sustainability."/>
    <n v="20000"/>
    <n v="20919.25"/>
    <x v="0"/>
    <x v="5"/>
    <s v="CAD"/>
    <n v="1441378800"/>
    <n v="1438873007"/>
    <x v="0"/>
    <x v="66"/>
    <x v="0"/>
    <s v="technology/makerspaces"/>
    <n v="104.59625"/>
    <n v="373.55803571428572"/>
    <x v="2"/>
    <x v="37"/>
    <x v="2663"/>
    <d v="2015-09-04T09:00:00"/>
  </r>
  <r>
    <n v="2664"/>
    <s v="HackSchool: Students, Technology, and Empowerment"/>
    <s v="We believe that the true purpose of education is to enable people to create real things that make the world better. Join us!"/>
    <n v="17500"/>
    <n v="18100"/>
    <x v="0"/>
    <x v="0"/>
    <s v="USD"/>
    <n v="1449644340"/>
    <n v="1446683797"/>
    <x v="0"/>
    <x v="201"/>
    <x v="0"/>
    <s v="technology/makerspaces"/>
    <n v="103.42857142857143"/>
    <n v="174.03846153846155"/>
    <x v="2"/>
    <x v="37"/>
    <x v="2664"/>
    <d v="2015-12-09T00:59:00"/>
  </r>
  <r>
    <n v="2665"/>
    <s v="Gilman Playground Builds a Tech Center"/>
    <s v="Giving the best tech access and tools to Bayview Hunters Point youth - developing the next generation of tech savvy youth who excel!"/>
    <n v="3500"/>
    <n v="4310"/>
    <x v="0"/>
    <x v="0"/>
    <s v="USD"/>
    <n v="1430774974"/>
    <n v="1426886974"/>
    <x v="0"/>
    <x v="67"/>
    <x v="0"/>
    <s v="technology/makerspaces"/>
    <n v="123.14285714285715"/>
    <n v="93.695652173913047"/>
    <x v="2"/>
    <x v="37"/>
    <x v="2665"/>
    <d v="2015-05-04T15:29:34"/>
  </r>
  <r>
    <n v="2666"/>
    <s v="StartMart - NEW $40,000 Stretch Goal to Match $40,000 Grant"/>
    <s v="StartMart is a 35,000 sqft entrepreneurial hub and co-working space located on the 2nd floor of the Terminal Tower in Cleveland, Ohio."/>
    <n v="10000"/>
    <n v="15929.51"/>
    <x v="0"/>
    <x v="0"/>
    <s v="USD"/>
    <n v="1443214800"/>
    <n v="1440008439"/>
    <x v="0"/>
    <x v="190"/>
    <x v="0"/>
    <s v="technology/makerspaces"/>
    <n v="159.29509999999999"/>
    <n v="77.327718446601949"/>
    <x v="2"/>
    <x v="37"/>
    <x v="2666"/>
    <d v="2015-09-25T15:00:00"/>
  </r>
  <r>
    <n v="2667"/>
    <s v="Websmith Studio : Think, Build, Break, Play."/>
    <s v="Websmith Studio is a makerspace where the people most impacted by broken systems are empowered to think, build, and own the solution."/>
    <n v="1500"/>
    <n v="1660"/>
    <x v="0"/>
    <x v="0"/>
    <s v="USD"/>
    <n v="1455142416"/>
    <n v="1452550416"/>
    <x v="0"/>
    <x v="59"/>
    <x v="0"/>
    <s v="technology/makerspaces"/>
    <n v="110.66666666666667"/>
    <n v="92.222222222222229"/>
    <x v="2"/>
    <x v="37"/>
    <x v="2667"/>
    <d v="2016-02-10T16:13:36"/>
  </r>
  <r>
    <n v="2668"/>
    <s v="UOttawa Makermobile"/>
    <s v="Creativity on the go! |_x000a_CrÃ©ativitÃ© en mouvement !"/>
    <n v="1000"/>
    <n v="1707"/>
    <x v="0"/>
    <x v="5"/>
    <s v="CAD"/>
    <n v="1447079520"/>
    <n v="1443449265"/>
    <x v="0"/>
    <x v="33"/>
    <x v="0"/>
    <s v="technology/makerspaces"/>
    <n v="170.70000000000002"/>
    <n v="60.964285714285715"/>
    <x v="2"/>
    <x v="37"/>
    <x v="2668"/>
    <d v="2015-11-09T08:32:00"/>
  </r>
  <r>
    <n v="2669"/>
    <s v="Oceana High School MAKER club requesting a 3D Printer"/>
    <s v="The brand new Makers Club wants something to draw the students into science and engineering and also be very inclusive."/>
    <n v="800"/>
    <n v="1001"/>
    <x v="0"/>
    <x v="0"/>
    <s v="USD"/>
    <n v="1452387096"/>
    <n v="1447203096"/>
    <x v="0"/>
    <x v="202"/>
    <x v="0"/>
    <s v="technology/makerspaces"/>
    <n v="125.125"/>
    <n v="91"/>
    <x v="2"/>
    <x v="37"/>
    <x v="2669"/>
    <d v="2016-01-09T18:51:36"/>
  </r>
  <r>
    <n v="2670"/>
    <s v="G-Pod ... the future of sustainable housing"/>
    <s v="A revolution in the rapidly growing container housing space. Transportable, expandable, green and versatile. A global game-changer."/>
    <n v="38888"/>
    <n v="2495"/>
    <x v="2"/>
    <x v="2"/>
    <s v="AUD"/>
    <n v="1406593780"/>
    <n v="1404174580"/>
    <x v="1"/>
    <x v="65"/>
    <x v="1"/>
    <s v="technology/makerspaces"/>
    <n v="6.4158609339642041"/>
    <n v="41.583333333333336"/>
    <x v="2"/>
    <x v="37"/>
    <x v="2670"/>
    <d v="2014-07-28T18:29:40"/>
  </r>
  <r>
    <n v="2671"/>
    <s v="Tunnel Lab - Tech startup accelerator hubs in the favelas"/>
    <s v="We will build hubs so that teens can use tech to develop business solutions to their communities greatest challenges. Help us!"/>
    <n v="25000"/>
    <n v="2836"/>
    <x v="2"/>
    <x v="0"/>
    <s v="USD"/>
    <n v="1419017880"/>
    <n v="1416419916"/>
    <x v="1"/>
    <x v="87"/>
    <x v="1"/>
    <s v="technology/makerspaces"/>
    <n v="11.343999999999999"/>
    <n v="33.761904761904759"/>
    <x v="2"/>
    <x v="37"/>
    <x v="2671"/>
    <d v="2014-12-19T13:38:00"/>
  </r>
  <r>
    <n v="2672"/>
    <s v="Open Tools for Science and Science Education"/>
    <s v="Manylabs aims to help support 20 new residents working on open, low-cost, accessible tools for science and science education."/>
    <n v="10000"/>
    <n v="3319"/>
    <x v="2"/>
    <x v="0"/>
    <s v="USD"/>
    <n v="1451282400"/>
    <n v="1449436390"/>
    <x v="1"/>
    <x v="5"/>
    <x v="1"/>
    <s v="technology/makerspaces"/>
    <n v="33.19"/>
    <n v="70.61702127659575"/>
    <x v="2"/>
    <x v="37"/>
    <x v="2672"/>
    <d v="2015-12-28T00:00:00"/>
  </r>
  <r>
    <n v="2673"/>
    <s v="Help us open a Makerspace for Kids"/>
    <s v="We're opening up a Pixel Academy in Manhattan and we need your help to fill it with technology and tools for New York City's kids!"/>
    <n v="40000"/>
    <n v="11032"/>
    <x v="2"/>
    <x v="0"/>
    <s v="USD"/>
    <n v="1414622700"/>
    <n v="1412081999"/>
    <x v="1"/>
    <x v="36"/>
    <x v="1"/>
    <s v="technology/makerspaces"/>
    <n v="27.58"/>
    <n v="167.15151515151516"/>
    <x v="2"/>
    <x v="37"/>
    <x v="2673"/>
    <d v="2014-10-29T16: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x v="199"/>
    <x v="1"/>
    <s v="technology/makerspaces"/>
    <n v="62.839999999999996"/>
    <n v="128.61988304093566"/>
    <x v="2"/>
    <x v="37"/>
    <x v="2674"/>
    <d v="2016-07-04T22:59:00"/>
  </r>
  <r>
    <n v="2675"/>
    <s v="Maven Makers: A Makerspace (It's Kinda Like a Gym)"/>
    <s v="We are working to establish a collaborative work-space with the goal of creating a community of knowledge, design, and creativity."/>
    <n v="25000"/>
    <n v="1897"/>
    <x v="2"/>
    <x v="0"/>
    <s v="USD"/>
    <n v="1415655289"/>
    <n v="1413059689"/>
    <x v="1"/>
    <x v="60"/>
    <x v="1"/>
    <s v="technology/makerspaces"/>
    <n v="7.5880000000000001"/>
    <n v="65.41379310344827"/>
    <x v="2"/>
    <x v="37"/>
    <x v="2675"/>
    <d v="2014-11-10T15:34:49"/>
  </r>
  <r>
    <n v="2676"/>
    <s v="Toronto VR Co-Op"/>
    <s v="Our aim is to provide high-end equipment and space for Toronto coders, filmmakers, and artists to develop cutting-edge VR content."/>
    <n v="2100"/>
    <n v="1058"/>
    <x v="2"/>
    <x v="5"/>
    <s v="CAD"/>
    <n v="1463929174"/>
    <n v="1461337174"/>
    <x v="0"/>
    <x v="82"/>
    <x v="1"/>
    <s v="technology/makerspaces"/>
    <n v="50.38095238095238"/>
    <n v="117.55555555555556"/>
    <x v="2"/>
    <x v="37"/>
    <x v="2676"/>
    <d v="2016-05-22T08:59:34"/>
  </r>
  <r>
    <n v="2677"/>
    <s v="Tinkr Tech - mobile makerspace"/>
    <s v="A mobile tech lab with cutting edge maker tools that travels to schools to offer free creative workshops for school age kids."/>
    <n v="19500"/>
    <n v="3415"/>
    <x v="2"/>
    <x v="0"/>
    <s v="USD"/>
    <n v="1404348143"/>
    <n v="1401756143"/>
    <x v="0"/>
    <x v="74"/>
    <x v="1"/>
    <s v="technology/makerspaces"/>
    <n v="17.512820512820511"/>
    <n v="126.48148148148148"/>
    <x v="2"/>
    <x v="37"/>
    <x v="2677"/>
    <d v="2014-07-02T18:42:23"/>
  </r>
  <r>
    <n v="2678"/>
    <s v="Wavegarden in Marbella (MÃ¡laga)"/>
    <s v="Wavegarden is the worldâ€™s longest man-made wave that creates ideal conditions for surfing. Help us and let's open one in Malaga!!"/>
    <n v="8000000"/>
    <n v="1100"/>
    <x v="2"/>
    <x v="3"/>
    <s v="EUR"/>
    <n v="1443121765"/>
    <n v="1440529765"/>
    <x v="0"/>
    <x v="84"/>
    <x v="1"/>
    <s v="technology/makerspaces"/>
    <n v="1.375E-2"/>
    <n v="550"/>
    <x v="2"/>
    <x v="37"/>
    <x v="2678"/>
    <d v="2015-09-24T13:09:25"/>
  </r>
  <r>
    <n v="2679"/>
    <s v="DIY Garage"/>
    <s v="A do-it-yourself auto garage in Des Moines, Iowa where people can learn how to work on cars &amp; those who know can share their knowledge."/>
    <n v="40000"/>
    <n v="132"/>
    <x v="2"/>
    <x v="0"/>
    <s v="USD"/>
    <n v="1425081694"/>
    <n v="1422489694"/>
    <x v="0"/>
    <x v="83"/>
    <x v="1"/>
    <s v="technology/makerspaces"/>
    <n v="0.33"/>
    <n v="44"/>
    <x v="2"/>
    <x v="37"/>
    <x v="2679"/>
    <d v="2015-02-27T18:01:34"/>
  </r>
  <r>
    <n v="2680"/>
    <s v="iHeart Pillow"/>
    <s v="iHeartPillow, Connecting loved ones"/>
    <n v="32000"/>
    <n v="276"/>
    <x v="2"/>
    <x v="3"/>
    <s v="EUR"/>
    <n v="1459915491"/>
    <n v="1457327091"/>
    <x v="0"/>
    <x v="80"/>
    <x v="1"/>
    <s v="technology/makerspaces"/>
    <n v="0.86250000000000004"/>
    <n v="69"/>
    <x v="2"/>
    <x v="37"/>
    <x v="2680"/>
    <d v="2016-04-05T22:04:51"/>
  </r>
  <r>
    <n v="2681"/>
    <s v="Jolly's Hot Dogs An All-Beef Coney Dog"/>
    <s v="Jolly's Hot Dogs: A beef hot dog topped with deliciously seasoned ground beef, mustard and minced onions."/>
    <n v="8000"/>
    <n v="55"/>
    <x v="2"/>
    <x v="0"/>
    <s v="USD"/>
    <n v="1405027750"/>
    <n v="1402867750"/>
    <x v="0"/>
    <x v="84"/>
    <x v="1"/>
    <s v="food/food trucks"/>
    <n v="0.6875"/>
    <n v="27.5"/>
    <x v="7"/>
    <x v="19"/>
    <x v="2681"/>
    <d v="2014-07-10T15:29:10"/>
  </r>
  <r>
    <n v="2682"/>
    <s v="Toastie's Gourmet Toast"/>
    <s v="Gourmet Toast is the culinary combination, neigh, perfection of America's most under-utilized snack: Toast."/>
    <n v="6000"/>
    <n v="1698"/>
    <x v="2"/>
    <x v="0"/>
    <s v="USD"/>
    <n v="1416635940"/>
    <n v="1413838540"/>
    <x v="0"/>
    <x v="9"/>
    <x v="1"/>
    <s v="food/food trucks"/>
    <n v="28.299999999999997"/>
    <n v="84.9"/>
    <x v="7"/>
    <x v="19"/>
    <x v="2682"/>
    <d v="2014-11-21T23:59:00"/>
  </r>
  <r>
    <n v="2683"/>
    <s v="Just Cereal - Mobile Cereal Bar"/>
    <s v="Cereal isn't only for breakfast! Help me bring cereal to the 92% of Americans who eat cereal everyday. Out of the home and to you!"/>
    <n v="15000"/>
    <n v="36"/>
    <x v="2"/>
    <x v="0"/>
    <s v="USD"/>
    <n v="1425233240"/>
    <n v="1422641240"/>
    <x v="0"/>
    <x v="83"/>
    <x v="1"/>
    <s v="food/food trucks"/>
    <n v="0.24"/>
    <n v="12"/>
    <x v="7"/>
    <x v="19"/>
    <x v="2683"/>
    <d v="2015-03-01T12:07:20"/>
  </r>
  <r>
    <n v="2684"/>
    <s v="Ain't No Thang..."/>
    <s v="Not all wings are created equal. We believe ours take flight above the rest. Come judge for yourself. To us it Ain't No Thang..."/>
    <n v="70000"/>
    <n v="800"/>
    <x v="2"/>
    <x v="0"/>
    <s v="USD"/>
    <n v="1407621425"/>
    <n v="1404165425"/>
    <x v="0"/>
    <x v="80"/>
    <x v="1"/>
    <s v="food/food trucks"/>
    <n v="1.1428571428571428"/>
    <n v="200"/>
    <x v="7"/>
    <x v="19"/>
    <x v="2684"/>
    <d v="2014-08-09T15:57:05"/>
  </r>
  <r>
    <n v="2685"/>
    <s v="Nana's Home Cooking on Wheels"/>
    <s v="Home cooked meals made by Nana. Indiana's famous tenderloin sandwiches, Nana's homemade cole slaw and so much more."/>
    <n v="50000"/>
    <n v="10"/>
    <x v="2"/>
    <x v="0"/>
    <s v="USD"/>
    <n v="1430149330"/>
    <n v="1424968930"/>
    <x v="0"/>
    <x v="29"/>
    <x v="1"/>
    <s v="food/food trucks"/>
    <n v="0.02"/>
    <n v="10"/>
    <x v="7"/>
    <x v="19"/>
    <x v="2685"/>
    <d v="2015-04-27T09:42:10"/>
  </r>
  <r>
    <n v="2686"/>
    <s v="Steaming Cow Pies... Your NEW favorite dessert at the fair"/>
    <s v="2 years after a car accident, I was told that I could no longer work... I want to change that AND create something amazing Fair FOOD!"/>
    <n v="30000"/>
    <n v="0"/>
    <x v="2"/>
    <x v="0"/>
    <s v="USD"/>
    <n v="1412119423"/>
    <n v="1410391423"/>
    <x v="0"/>
    <x v="78"/>
    <x v="1"/>
    <s v="food/food trucks"/>
    <n v="0"/>
    <n v="0"/>
    <x v="7"/>
    <x v="19"/>
    <x v="2686"/>
    <d v="2014-09-30T17:23:43"/>
  </r>
  <r>
    <n v="2687"/>
    <s v="Munch Wagon"/>
    <s v="Your American Pizzas, Wings, Stuffed Gouda Burger, Sweet &amp; Russet Potato Fries served on a food Truck!!"/>
    <n v="15000"/>
    <n v="0"/>
    <x v="2"/>
    <x v="0"/>
    <s v="USD"/>
    <n v="1435591318"/>
    <n v="1432999318"/>
    <x v="0"/>
    <x v="78"/>
    <x v="1"/>
    <s v="food/food trucks"/>
    <n v="0"/>
    <n v="0"/>
    <x v="7"/>
    <x v="19"/>
    <x v="2687"/>
    <d v="2015-06-29T09:21:58"/>
  </r>
  <r>
    <n v="2688"/>
    <s v="Mac N Cheez Food Truck"/>
    <s v="The amazing gourmet Mac N Cheez Food Truck Campaigne!"/>
    <n v="50000"/>
    <n v="74"/>
    <x v="2"/>
    <x v="0"/>
    <s v="USD"/>
    <n v="1424746800"/>
    <n v="1422067870"/>
    <x v="0"/>
    <x v="25"/>
    <x v="1"/>
    <s v="food/food trucks"/>
    <n v="0.14799999999999999"/>
    <n v="5.2857142857142856"/>
    <x v="7"/>
    <x v="19"/>
    <x v="2688"/>
    <d v="2015-02-23T21:00:00"/>
  </r>
  <r>
    <n v="2689"/>
    <s v="Mouth Watering Mobile Restaurant"/>
    <s v="I am creating a high quality, local product only, concession trailer for local and remote events. Dearborn Brand, Winter's Brand, more."/>
    <n v="35000"/>
    <n v="1"/>
    <x v="2"/>
    <x v="0"/>
    <s v="USD"/>
    <n v="1469919890"/>
    <n v="1467327890"/>
    <x v="0"/>
    <x v="29"/>
    <x v="1"/>
    <s v="food/food trucks"/>
    <n v="2.8571428571428571E-3"/>
    <n v="1"/>
    <x v="7"/>
    <x v="19"/>
    <x v="2689"/>
    <d v="2016-07-30T17:04:50"/>
  </r>
  <r>
    <n v="2690"/>
    <s v="Help 2 Fat 2 Fly, with our Restaurant!"/>
    <s v="The stuffed chicken wing originators need YOUR help starting a restaurant so our AMAZING wings will be available to you 7 days a week!"/>
    <n v="80000"/>
    <n v="8586"/>
    <x v="2"/>
    <x v="0"/>
    <s v="USD"/>
    <n v="1433298676"/>
    <n v="1429410676"/>
    <x v="0"/>
    <x v="115"/>
    <x v="1"/>
    <s v="food/food trucks"/>
    <n v="10.7325"/>
    <n v="72.762711864406782"/>
    <x v="7"/>
    <x v="19"/>
    <x v="2690"/>
    <d v="2015-06-02T20:31:16"/>
  </r>
  <r>
    <n v="2691"/>
    <s v="Cook"/>
    <s v="A Great New local Food Truck serving up ethnic fusion inspired eats in Ottawa."/>
    <n v="65000"/>
    <n v="35"/>
    <x v="2"/>
    <x v="5"/>
    <s v="CAD"/>
    <n v="1431278557"/>
    <n v="1427390557"/>
    <x v="0"/>
    <x v="84"/>
    <x v="1"/>
    <s v="food/food trucks"/>
    <n v="5.3846153846153842E-2"/>
    <n v="17.5"/>
    <x v="7"/>
    <x v="19"/>
    <x v="2691"/>
    <d v="2015-05-10T11:22:37"/>
  </r>
  <r>
    <n v="2692"/>
    <s v="&quot;Sami j's Food Truck&quot;"/>
    <s v="Our food truck will bring you -_x000a_                       Fast, Fresh, Food -_x000a_                            Throughout the Omaha area"/>
    <n v="3500"/>
    <n v="25"/>
    <x v="2"/>
    <x v="0"/>
    <s v="USD"/>
    <n v="1427266860"/>
    <n v="1424678460"/>
    <x v="0"/>
    <x v="29"/>
    <x v="1"/>
    <s v="food/food trucks"/>
    <n v="0.7142857142857143"/>
    <n v="25"/>
    <x v="7"/>
    <x v="19"/>
    <x v="2692"/>
    <d v="2015-03-25T01:01:00"/>
  </r>
  <r>
    <n v="2693"/>
    <s v="Chili dog"/>
    <s v="I want to start a food truck that specializes in chili cheese dogs, using new kinds of meats, cheeses and toppings you wouldn't imagine"/>
    <n v="5000"/>
    <n v="40"/>
    <x v="2"/>
    <x v="0"/>
    <s v="USD"/>
    <n v="1407899966"/>
    <n v="1405307966"/>
    <x v="0"/>
    <x v="83"/>
    <x v="1"/>
    <s v="food/food trucks"/>
    <n v="0.8"/>
    <n v="13.333333333333334"/>
    <x v="7"/>
    <x v="19"/>
    <x v="2693"/>
    <d v="2014-08-12T21:19:26"/>
  </r>
  <r>
    <n v="2694"/>
    <s v="Tac o' Relli's Behold the first smoked to order taco truck"/>
    <s v="Gourmet taco truck infusing savory smoky flavors into your tacos, so when you open your container the aroma and actual smoke  flows out"/>
    <n v="30000"/>
    <n v="1"/>
    <x v="2"/>
    <x v="0"/>
    <s v="USD"/>
    <n v="1411701739"/>
    <n v="1409109739"/>
    <x v="0"/>
    <x v="29"/>
    <x v="1"/>
    <s v="food/food trucks"/>
    <n v="3.3333333333333335E-3"/>
    <n v="1"/>
    <x v="7"/>
    <x v="19"/>
    <x v="2694"/>
    <d v="2014-09-25T21:22:19"/>
  </r>
  <r>
    <n v="2695"/>
    <s v="Fat daddy mac food truck"/>
    <s v="I am creating food magic on the go! Amazing food isn't just for sitdown restaraunts anymore!"/>
    <n v="15000"/>
    <n v="71"/>
    <x v="2"/>
    <x v="0"/>
    <s v="USD"/>
    <n v="1428981718"/>
    <n v="1423801318"/>
    <x v="0"/>
    <x v="83"/>
    <x v="1"/>
    <s v="food/food trucks"/>
    <n v="0.47333333333333333"/>
    <n v="23.666666666666668"/>
    <x v="7"/>
    <x v="19"/>
    <x v="2695"/>
    <d v="2015-04-13T21:21:58"/>
  </r>
  <r>
    <n v="2696"/>
    <s v="The Military Moms Food Truck"/>
    <s v="The dream to own a food truck, rolling wherever the army sends me, hiring other military spouses and veterans alike! Giving back!"/>
    <n v="60000"/>
    <n v="3390"/>
    <x v="2"/>
    <x v="0"/>
    <s v="USD"/>
    <n v="1419538560"/>
    <n v="1416600960"/>
    <x v="0"/>
    <x v="44"/>
    <x v="1"/>
    <s v="food/food trucks"/>
    <n v="5.65"/>
    <n v="89.21052631578948"/>
    <x v="7"/>
    <x v="19"/>
    <x v="2696"/>
    <d v="2014-12-25T14:16:00"/>
  </r>
  <r>
    <n v="2697"/>
    <s v="Dough Heads Food Truck: waffles stuffed with sweet + savory"/>
    <s v="Stuffed waffles made from Dough. Sweet, savory, salty and then stuffed with meats, fruits, and sauces!"/>
    <n v="23000"/>
    <n v="6061"/>
    <x v="2"/>
    <x v="0"/>
    <s v="USD"/>
    <n v="1438552800"/>
    <n v="1435876423"/>
    <x v="0"/>
    <x v="47"/>
    <x v="1"/>
    <s v="food/food trucks"/>
    <n v="26.35217391304348"/>
    <n v="116.55769230769231"/>
    <x v="7"/>
    <x v="19"/>
    <x v="2697"/>
    <d v="2015-08-02T16:00:00"/>
  </r>
  <r>
    <n v="2698"/>
    <s v="Baja Babes Shrimp Tacos wants to spread the taco love!"/>
    <s v="We 'd love to give some TLC to our vintage pink taco trailer so we can continue to cook our signature Baja style shrimp tacos!"/>
    <n v="8000"/>
    <n v="26.01"/>
    <x v="2"/>
    <x v="0"/>
    <s v="USD"/>
    <n v="1403904808"/>
    <n v="1401312808"/>
    <x v="0"/>
    <x v="84"/>
    <x v="1"/>
    <s v="food/food trucks"/>
    <n v="0.325125"/>
    <n v="13.005000000000001"/>
    <x v="7"/>
    <x v="19"/>
    <x v="2698"/>
    <d v="2014-06-27T15:33:28"/>
  </r>
  <r>
    <n v="2699"/>
    <s v="my bakery truck"/>
    <s v="Hi, I want make my first bakery. Food truck was great, but I not have a car licence. So, help me to be my dream!"/>
    <n v="2"/>
    <n v="0"/>
    <x v="2"/>
    <x v="5"/>
    <s v="CAD"/>
    <n v="1407533463"/>
    <n v="1404941463"/>
    <x v="0"/>
    <x v="78"/>
    <x v="1"/>
    <s v="food/food trucks"/>
    <n v="0"/>
    <n v="0"/>
    <x v="7"/>
    <x v="19"/>
    <x v="2699"/>
    <d v="2014-08-08T15:31:03"/>
  </r>
  <r>
    <n v="2700"/>
    <s v="Holly's Hot Stuff"/>
    <s v="I currently own and operate a hot dog cart. I am hoping to purchase a used food truck so I can do business year round!"/>
    <n v="9999"/>
    <n v="70"/>
    <x v="2"/>
    <x v="0"/>
    <s v="USD"/>
    <n v="1411073972"/>
    <n v="1408481972"/>
    <x v="0"/>
    <x v="80"/>
    <x v="1"/>
    <s v="food/food trucks"/>
    <n v="0.7000700070007001"/>
    <n v="17.5"/>
    <x v="7"/>
    <x v="19"/>
    <x v="2700"/>
    <d v="2014-09-18T14:59:32"/>
  </r>
  <r>
    <n v="2701"/>
    <s v="Support Circus Factory's new training space in Cork"/>
    <s v="We have been working extra hard to get our new training space ready and with a little extra help we hope to dream big for the future!"/>
    <n v="3400"/>
    <n v="1570"/>
    <x v="3"/>
    <x v="17"/>
    <s v="EUR"/>
    <n v="1491586534"/>
    <n v="1488911734"/>
    <x v="0"/>
    <x v="67"/>
    <x v="1"/>
    <s v="theater/spaces"/>
    <n v="46.176470588235297"/>
    <n v="34.130434782608695"/>
    <x v="1"/>
    <x v="38"/>
    <x v="2701"/>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x v="1"/>
    <x v="55"/>
    <x v="1"/>
    <s v="theater/spaces"/>
    <n v="34.410000000000004"/>
    <n v="132.34615384615384"/>
    <x v="1"/>
    <x v="38"/>
    <x v="2702"/>
    <d v="2017-04-05T12:14:37"/>
  </r>
  <r>
    <n v="2703"/>
    <s v="Bisagra Teatro: Foro Multidisciplinario"/>
    <s v="Â¡Tu nuevo espacio cultural multidisciplinario en el centro de Pachuca, Hidalgo"/>
    <n v="40000"/>
    <n v="41500"/>
    <x v="3"/>
    <x v="14"/>
    <s v="MXN"/>
    <n v="1490196830"/>
    <n v="1485016430"/>
    <x v="0"/>
    <x v="43"/>
    <x v="1"/>
    <s v="theater/spaces"/>
    <n v="103.75000000000001"/>
    <n v="922.22222222222217"/>
    <x v="1"/>
    <x v="38"/>
    <x v="2703"/>
    <d v="2017-03-22T09:33:50"/>
  </r>
  <r>
    <n v="2704"/>
    <s v="Little Red Brick House"/>
    <s v="We plan to rescue, relocate, and repurpose, a historic Little Red Brick House, to be incorporated into a riverfront amphitheater."/>
    <n v="19000"/>
    <n v="1145"/>
    <x v="3"/>
    <x v="0"/>
    <s v="USD"/>
    <n v="1491421314"/>
    <n v="1487709714"/>
    <x v="0"/>
    <x v="63"/>
    <x v="1"/>
    <s v="theater/spaces"/>
    <n v="6.0263157894736841"/>
    <n v="163.57142857142858"/>
    <x v="1"/>
    <x v="38"/>
    <x v="2704"/>
    <d v="2017-04-05T13:41:54"/>
  </r>
  <r>
    <n v="2705"/>
    <s v="Fischer Theatre Marquee"/>
    <s v="Help light the lights at the historic Fischer Theatre in Danville, IL."/>
    <n v="16500"/>
    <n v="1739"/>
    <x v="3"/>
    <x v="0"/>
    <s v="USD"/>
    <n v="1490389158"/>
    <n v="1486504758"/>
    <x v="0"/>
    <x v="22"/>
    <x v="1"/>
    <s v="theater/spaces"/>
    <n v="10.539393939393939"/>
    <n v="217.375"/>
    <x v="1"/>
    <x v="38"/>
    <x v="2705"/>
    <d v="2017-03-24T14:59:18"/>
  </r>
  <r>
    <n v="2706"/>
    <s v="Nordo's Culinarium: Where Food Meets Art"/>
    <s v="A place where innovation, food, creativity and performance live year round in a historic building in Pioneer Square."/>
    <n v="35000"/>
    <n v="39304"/>
    <x v="0"/>
    <x v="0"/>
    <s v="USD"/>
    <n v="1413442740"/>
    <n v="1410937483"/>
    <x v="1"/>
    <x v="40"/>
    <x v="0"/>
    <s v="theater/spaces"/>
    <n v="112.29714285714284"/>
    <n v="149.44486692015209"/>
    <x v="1"/>
    <x v="38"/>
    <x v="2706"/>
    <d v="2014-10-16T00:59:00"/>
  </r>
  <r>
    <n v="2707"/>
    <s v="The Pocket Theater - No one should have to pay to perform!"/>
    <s v="A new performance space in Seattle. A place for artists, comedians, and audiences to meet and collaborate!"/>
    <n v="8000"/>
    <n v="28067.57"/>
    <x v="0"/>
    <x v="0"/>
    <s v="USD"/>
    <n v="1369637940"/>
    <n v="1367088443"/>
    <x v="1"/>
    <x v="476"/>
    <x v="0"/>
    <s v="theater/spaces"/>
    <n v="350.84462500000001"/>
    <n v="71.237487309644663"/>
    <x v="1"/>
    <x v="38"/>
    <x v="2707"/>
    <d v="2013-05-27T00:59:00"/>
  </r>
  <r>
    <n v="2708"/>
    <s v="Angel Comedy Club"/>
    <s v="Angel Comedy Club: A permanent home for Londonâ€™s loveliest comedy night - a community comedy club"/>
    <n v="20000"/>
    <n v="46643.07"/>
    <x v="0"/>
    <x v="1"/>
    <s v="GBP"/>
    <n v="1469119526"/>
    <n v="1463935526"/>
    <x v="1"/>
    <x v="477"/>
    <x v="0"/>
    <s v="theater/spaces"/>
    <n v="233.21535"/>
    <n v="44.464318398474738"/>
    <x v="1"/>
    <x v="38"/>
    <x v="2708"/>
    <d v="2016-07-21T10:45:26"/>
  </r>
  <r>
    <n v="2709"/>
    <s v="Circadium: School of Contemporary Circus - Start Up"/>
    <s v="Give contemporary circus an artistic home in America.  Help us launch the nationâ€™s first higher education program for circus."/>
    <n v="50000"/>
    <n v="50803"/>
    <x v="0"/>
    <x v="0"/>
    <s v="USD"/>
    <n v="1475553540"/>
    <n v="1472528141"/>
    <x v="1"/>
    <x v="478"/>
    <x v="0"/>
    <s v="theater/spaces"/>
    <n v="101.60599999999999"/>
    <n v="164.94480519480518"/>
    <x v="1"/>
    <x v="38"/>
    <x v="2709"/>
    <d v="2016-10-03T21:59:00"/>
  </r>
  <r>
    <n v="2710"/>
    <s v="House of Yes"/>
    <s v="Building Brooklyn's own creative venue for circus, theater and events of all types."/>
    <n v="60000"/>
    <n v="92340.21"/>
    <x v="0"/>
    <x v="0"/>
    <s v="USD"/>
    <n v="1407549600"/>
    <n v="1404797428"/>
    <x v="1"/>
    <x v="479"/>
    <x v="0"/>
    <s v="theater/spaces"/>
    <n v="153.90035000000003"/>
    <n v="84.871516544117654"/>
    <x v="1"/>
    <x v="38"/>
    <x v="2710"/>
    <d v="2014-08-08T20:00:00"/>
  </r>
  <r>
    <n v="2711"/>
    <s v="The Red Shoes"/>
    <s v="We're aiming to launch a production involving circus performers, musicians and artists in a new space, creating a night of live art."/>
    <n v="3910"/>
    <n v="3938"/>
    <x v="0"/>
    <x v="1"/>
    <s v="GBP"/>
    <n v="1403301660"/>
    <n v="1400694790"/>
    <x v="1"/>
    <x v="196"/>
    <x v="0"/>
    <s v="theater/spaces"/>
    <n v="100.7161125319693"/>
    <n v="53.945205479452056"/>
    <x v="1"/>
    <x v="38"/>
    <x v="2711"/>
    <d v="2014-06-20T16:01:00"/>
  </r>
  <r>
    <n v="2712"/>
    <s v="The Voix De Ville! : A Pop-up Theater and Cabaret"/>
    <s v="Voix de Ville is a pop-up imaginarium of neo-vaudeville, musical extravaganza, circus arts, comedy, and theatre in a tiny circus tent!"/>
    <n v="5500"/>
    <n v="7226"/>
    <x v="0"/>
    <x v="0"/>
    <s v="USD"/>
    <n v="1373738400"/>
    <n v="1370568560"/>
    <x v="1"/>
    <x v="235"/>
    <x v="0"/>
    <s v="theater/spaces"/>
    <n v="131.38181818181818"/>
    <n v="50.531468531468533"/>
    <x v="1"/>
    <x v="38"/>
    <x v="2712"/>
    <d v="2013-07-13T12:00:00"/>
  </r>
  <r>
    <n v="2713"/>
    <s v="The Acro Cats Mobile Foster and Kitty Tour Bus"/>
    <s v="Help support the Acro-Cats kitten and cat rescue and adoption effort! They need a bus to continue finding felines homes across the US."/>
    <n v="150000"/>
    <n v="153362"/>
    <x v="0"/>
    <x v="0"/>
    <s v="USD"/>
    <n v="1450971684"/>
    <n v="1447515684"/>
    <x v="1"/>
    <x v="480"/>
    <x v="0"/>
    <s v="theater/spaces"/>
    <n v="102.24133333333334"/>
    <n v="108.00140845070422"/>
    <x v="1"/>
    <x v="38"/>
    <x v="2713"/>
    <d v="2015-12-24T09:41:24"/>
  </r>
  <r>
    <n v="2714"/>
    <s v="The Crane Theater"/>
    <s v="The Crane will be the new home for independent theater in Northeast Minneapolis"/>
    <n v="25000"/>
    <n v="29089"/>
    <x v="0"/>
    <x v="0"/>
    <s v="USD"/>
    <n v="1476486000"/>
    <n v="1474040596"/>
    <x v="1"/>
    <x v="120"/>
    <x v="0"/>
    <s v="theater/spaces"/>
    <n v="116.35599999999999"/>
    <n v="95.373770491803285"/>
    <x v="1"/>
    <x v="38"/>
    <x v="2714"/>
    <d v="2016-10-14T17:00:00"/>
  </r>
  <r>
    <n v="2715"/>
    <s v="Good Good Comedy Theatre (Philadelphia, PA)"/>
    <s v="The creators of Five Dollar Comedy Week are building a permanent home for affordable live comedy shows and classes in Philadelphia."/>
    <n v="12000"/>
    <n v="31754.69"/>
    <x v="0"/>
    <x v="0"/>
    <s v="USD"/>
    <n v="1456047228"/>
    <n v="1453109628"/>
    <x v="1"/>
    <x v="481"/>
    <x v="0"/>
    <s v="theater/spaces"/>
    <n v="264.62241666666665"/>
    <n v="57.631016333938291"/>
    <x v="1"/>
    <x v="38"/>
    <x v="2715"/>
    <d v="2016-02-21T03: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x v="482"/>
    <x v="0"/>
    <s v="theater/spaces"/>
    <n v="119.98010000000001"/>
    <n v="64.160481283422456"/>
    <x v="1"/>
    <x v="38"/>
    <x v="2716"/>
    <d v="2015-10-08T01:59:53"/>
  </r>
  <r>
    <n v="2717"/>
    <s v="A Home for Comedy in Vermont!"/>
    <s v="ONLY HOURS LEFT ON THE CAMPAIGN! Our stretch goal is $35k; let's build a home for standup/improv shows &amp; classes in VT!"/>
    <n v="25000"/>
    <n v="30026"/>
    <x v="0"/>
    <x v="0"/>
    <s v="USD"/>
    <n v="1417906649"/>
    <n v="1414015049"/>
    <x v="1"/>
    <x v="166"/>
    <x v="0"/>
    <s v="theater/spaces"/>
    <n v="120.10400000000001"/>
    <n v="92.387692307692305"/>
    <x v="1"/>
    <x v="38"/>
    <x v="2717"/>
    <d v="2014-12-06T16:57:29"/>
  </r>
  <r>
    <n v="2718"/>
    <s v="Bard Beyond the Big Top"/>
    <s v="The Bard has burst beyond the big top and we're reaching out to our Beloved Benefactors to help build our festival's future."/>
    <n v="18000"/>
    <n v="18645"/>
    <x v="0"/>
    <x v="0"/>
    <s v="USD"/>
    <n v="1462316400"/>
    <n v="1459865945"/>
    <x v="1"/>
    <x v="265"/>
    <x v="0"/>
    <s v="theater/spaces"/>
    <n v="103.58333333333334"/>
    <n v="125.97972972972973"/>
    <x v="1"/>
    <x v="38"/>
    <x v="2718"/>
    <d v="2016-05-03T17:00:00"/>
  </r>
  <r>
    <n v="2719"/>
    <s v="AHS Theater - Help us light up our stage!"/>
    <s v="Our high school theater in Allentown, New Jersey was rad - in 1972. Help us bring our theater into present day and light up our stage!"/>
    <n v="6000"/>
    <n v="6530"/>
    <x v="0"/>
    <x v="0"/>
    <s v="USD"/>
    <n v="1460936694"/>
    <n v="1455756294"/>
    <x v="0"/>
    <x v="50"/>
    <x v="0"/>
    <s v="theater/spaces"/>
    <n v="108.83333333333334"/>
    <n v="94.637681159420296"/>
    <x v="1"/>
    <x v="38"/>
    <x v="2719"/>
    <d v="2016-04-17T17:44:54"/>
  </r>
  <r>
    <n v="2720"/>
    <s v="The Comedy Project"/>
    <s v="An improv, sketch and experimental comedy and cocktail venue in downtown Grand Rapids, Michigan"/>
    <n v="25000"/>
    <n v="29531"/>
    <x v="0"/>
    <x v="0"/>
    <s v="USD"/>
    <n v="1478866253"/>
    <n v="1476270653"/>
    <x v="0"/>
    <x v="210"/>
    <x v="0"/>
    <s v="theater/spaces"/>
    <n v="118.12400000000001"/>
    <n v="170.69942196531792"/>
    <x v="1"/>
    <x v="38"/>
    <x v="2720"/>
    <d v="2016-11-11T06:10:53"/>
  </r>
  <r>
    <n v="2721"/>
    <s v="Pi Crust - Easily Connect Electronics To Your Raspberry Pi"/>
    <s v="Pi Crust is a breakout board for the Raspberry Pi that makes it easier to connect electronics - help us to bring this into kit form!"/>
    <n v="750"/>
    <n v="10965"/>
    <x v="0"/>
    <x v="1"/>
    <s v="GBP"/>
    <n v="1378494000"/>
    <n v="1375880598"/>
    <x v="0"/>
    <x v="314"/>
    <x v="0"/>
    <s v="technology/hardware"/>
    <n v="1462"/>
    <n v="40.762081784386616"/>
    <x v="2"/>
    <x v="30"/>
    <x v="2721"/>
    <d v="2013-09-06T13:00:00"/>
  </r>
  <r>
    <n v="2722"/>
    <s v="Ransomly | A bluetooth beacon to make any room app-free."/>
    <s v="Want people to put down their phone more often? Ransomly creates 'quiet' spaces to help us reconnect with the real people in our lives."/>
    <n v="5000"/>
    <n v="12627"/>
    <x v="0"/>
    <x v="0"/>
    <s v="USD"/>
    <n v="1485722053"/>
    <n v="1480538053"/>
    <x v="0"/>
    <x v="333"/>
    <x v="0"/>
    <s v="technology/hardware"/>
    <n v="252.54"/>
    <n v="68.254054054054052"/>
    <x v="2"/>
    <x v="30"/>
    <x v="2722"/>
    <d v="2017-01-29T14: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x v="282"/>
    <x v="0"/>
    <s v="technology/hardware"/>
    <n v="140.05000000000001"/>
    <n v="95.48863636363636"/>
    <x v="2"/>
    <x v="30"/>
    <x v="2723"/>
    <d v="2014-12-31T15:08:08"/>
  </r>
  <r>
    <n v="2724"/>
    <s v="RasPiO GPIO Quick Reference Ruler for Raspberry Pi RPi.GPIO"/>
    <s v="RPi.GPIO Quick reference for GPIO programming on Raspberry Pi. Python code &amp; port ID labels in a convenient 6&quot; PCB ruler"/>
    <n v="2468"/>
    <n v="7326.88"/>
    <x v="0"/>
    <x v="1"/>
    <s v="GBP"/>
    <n v="1439625059"/>
    <n v="1436860259"/>
    <x v="0"/>
    <x v="483"/>
    <x v="0"/>
    <s v="technology/hardware"/>
    <n v="296.87520259319291"/>
    <n v="7.1902649656526005"/>
    <x v="2"/>
    <x v="30"/>
    <x v="2724"/>
    <d v="2015-08-15T01:50:59"/>
  </r>
  <r>
    <n v="2725"/>
    <s v="Digital MPPT and Solar BMS for a Net Zero energy House"/>
    <s v="Best Net Zero energy solution for new or existing house (no more heating or electricity bills)."/>
    <n v="40000"/>
    <n v="57817"/>
    <x v="0"/>
    <x v="5"/>
    <s v="CAD"/>
    <n v="1488390735"/>
    <n v="1484070735"/>
    <x v="0"/>
    <x v="116"/>
    <x v="0"/>
    <s v="technology/hardware"/>
    <n v="144.54249999999999"/>
    <n v="511.65486725663715"/>
    <x v="2"/>
    <x v="30"/>
    <x v="2725"/>
    <d v="2017-03-01T11:52:15"/>
  </r>
  <r>
    <n v="2726"/>
    <s v="Krimston TWO - Dual SIM case for iPhone"/>
    <s v="Krimston TWO: iPhone Dual SIM Case"/>
    <n v="100000"/>
    <n v="105745"/>
    <x v="0"/>
    <x v="0"/>
    <s v="USD"/>
    <n v="1461333311"/>
    <n v="1458741311"/>
    <x v="0"/>
    <x v="442"/>
    <x v="0"/>
    <s v="technology/hardware"/>
    <n v="105.745"/>
    <n v="261.74504950495049"/>
    <x v="2"/>
    <x v="30"/>
    <x v="2726"/>
    <d v="2016-04-22T07:55:11"/>
  </r>
  <r>
    <n v="2727"/>
    <s v="PiDrive: Low-power, mSATA SSD for the Raspberry Pi"/>
    <s v="Introducing the PiDrive, a high capacity Solid State Drive (SSD) expansion card for the Raspberry Pi B+, A+, and B+ v2!"/>
    <n v="10000"/>
    <n v="49321"/>
    <x v="0"/>
    <x v="0"/>
    <s v="USD"/>
    <n v="1438964063"/>
    <n v="1436804063"/>
    <x v="0"/>
    <x v="484"/>
    <x v="0"/>
    <s v="technology/hardware"/>
    <n v="493.21000000000004"/>
    <n v="69.760961810466767"/>
    <x v="2"/>
    <x v="30"/>
    <x v="2727"/>
    <d v="2015-08-07T10:14:23"/>
  </r>
  <r>
    <n v="2728"/>
    <s v="Multi-Function SSD Shield for the Raspberry Pi 2"/>
    <s v="SSD, WiFi, RTC w/Battery and high power USB all in one shield."/>
    <n v="15000"/>
    <n v="30274"/>
    <x v="0"/>
    <x v="0"/>
    <s v="USD"/>
    <n v="1451485434"/>
    <n v="1448461434"/>
    <x v="0"/>
    <x v="413"/>
    <x v="0"/>
    <s v="technology/hardware"/>
    <n v="201.82666666666668"/>
    <n v="77.229591836734699"/>
    <x v="2"/>
    <x v="30"/>
    <x v="2728"/>
    <d v="2015-12-30T08:23:54"/>
  </r>
  <r>
    <n v="2729"/>
    <s v="McChi Luggage: It's a Luggage, USB Charger and a Table Top"/>
    <s v="A luggage that is more than a luggage! It is what you want it to be."/>
    <n v="7500"/>
    <n v="7833"/>
    <x v="0"/>
    <x v="0"/>
    <s v="USD"/>
    <n v="1430459197"/>
    <n v="1427867197"/>
    <x v="0"/>
    <x v="23"/>
    <x v="0"/>
    <s v="technology/hardware"/>
    <n v="104.44"/>
    <n v="340.56521739130437"/>
    <x v="2"/>
    <x v="30"/>
    <x v="2729"/>
    <d v="2015-04-30T23:46:37"/>
  </r>
  <r>
    <n v="2730"/>
    <s v="Yaba - Portable Speaker &amp; Guitar Amp"/>
    <s v="The world's most powerful portable speaker and guitar amplifier. Turns any surface into a speaker."/>
    <n v="27000"/>
    <n v="45979.01"/>
    <x v="0"/>
    <x v="0"/>
    <s v="USD"/>
    <n v="1366635575"/>
    <n v="1363611575"/>
    <x v="0"/>
    <x v="345"/>
    <x v="0"/>
    <s v="technology/hardware"/>
    <n v="170.29262962962963"/>
    <n v="67.417903225806455"/>
    <x v="2"/>
    <x v="30"/>
    <x v="2730"/>
    <d v="2013-04-22T06:59:35"/>
  </r>
  <r>
    <n v="2731"/>
    <s v="CybatiWorks - ICS/SCADA/IoT Cybersecurity Education Platform"/>
    <s v="Providing a control system and cybersecurity hands-on educational platform for professionals, home-use, and academic institutions."/>
    <n v="30000"/>
    <n v="31291"/>
    <x v="0"/>
    <x v="0"/>
    <s v="USD"/>
    <n v="1413604800"/>
    <n v="1408624622"/>
    <x v="0"/>
    <x v="77"/>
    <x v="0"/>
    <s v="technology/hardware"/>
    <n v="104.30333333333333"/>
    <n v="845.70270270270271"/>
    <x v="2"/>
    <x v="30"/>
    <x v="2731"/>
    <d v="2014-10-17T22:00:00"/>
  </r>
  <r>
    <n v="2732"/>
    <s v="BrightFingers â€” The Fast &amp; Fun Way To Learn Typing"/>
    <s v="BrightFingers' lighting keyboard, gloves and software give kids a multi-sensory way to learn to type â€” and the desire to practice."/>
    <n v="12000"/>
    <n v="14190"/>
    <x v="0"/>
    <x v="0"/>
    <s v="USD"/>
    <n v="1369699200"/>
    <n v="1366917828"/>
    <x v="0"/>
    <x v="96"/>
    <x v="0"/>
    <s v="technology/hardware"/>
    <n v="118.25000000000001"/>
    <n v="97.191780821917803"/>
    <x v="2"/>
    <x v="30"/>
    <x v="2732"/>
    <d v="2013-05-27T18:00:00"/>
  </r>
  <r>
    <n v="2733"/>
    <s v="ONetSwitch: Open Source Hardware for Networking"/>
    <s v="Students, makers, and engineers can write Linux software applications to achieve any network functions, such as NAS, VPN and Firewall."/>
    <n v="50000"/>
    <n v="53769"/>
    <x v="0"/>
    <x v="0"/>
    <s v="USD"/>
    <n v="1428643974"/>
    <n v="1423463574"/>
    <x v="0"/>
    <x v="46"/>
    <x v="0"/>
    <s v="technology/hardware"/>
    <n v="107.538"/>
    <n v="451.84033613445376"/>
    <x v="2"/>
    <x v="30"/>
    <x v="2733"/>
    <d v="2015-04-09T23:32:54"/>
  </r>
  <r>
    <n v="2734"/>
    <s v="THE 'mi8' RISES | The Best Wireless Duo Stereo Sound System"/>
    <s v="Award-Winning Audio Design Experts Voix are back with their latest product. The amazing mi8| Retro Duo Wireless Stereo Sound System."/>
    <n v="1"/>
    <n v="22603"/>
    <x v="0"/>
    <x v="0"/>
    <s v="USD"/>
    <n v="1476395940"/>
    <n v="1473782592"/>
    <x v="0"/>
    <x v="430"/>
    <x v="0"/>
    <s v="technology/hardware"/>
    <n v="2260300"/>
    <n v="138.66871165644173"/>
    <x v="2"/>
    <x v="30"/>
    <x v="2734"/>
    <d v="2016-10-13T15:59:00"/>
  </r>
  <r>
    <n v="2735"/>
    <s v="Pi Supply - Intelligent Power Switch for Raspberry Pi"/>
    <s v="The Pi Supply is an intelligent power switch for the Raspberry Pi which includes hard on and off switches and auto-off on shutdown."/>
    <n v="750"/>
    <n v="7336.01"/>
    <x v="0"/>
    <x v="1"/>
    <s v="GBP"/>
    <n v="1363204800"/>
    <n v="1360551250"/>
    <x v="0"/>
    <x v="485"/>
    <x v="0"/>
    <s v="technology/hardware"/>
    <n v="978.13466666666682"/>
    <n v="21.640147492625371"/>
    <x v="2"/>
    <x v="30"/>
    <x v="2735"/>
    <d v="2013-03-13T14: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x v="6"/>
    <x v="0"/>
    <s v="technology/hardware"/>
    <n v="122.9"/>
    <n v="169.51724137931035"/>
    <x v="2"/>
    <x v="30"/>
    <x v="2736"/>
    <d v="2014-04-23T09: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x v="231"/>
    <x v="0"/>
    <s v="technology/hardware"/>
    <n v="246.0608"/>
    <n v="161.88210526315791"/>
    <x v="2"/>
    <x v="30"/>
    <x v="2737"/>
    <d v="2014-01-15T13:00:00"/>
  </r>
  <r>
    <n v="2738"/>
    <s v="iPhone7 inVIIctus batterycase customize 3D printed top cover"/>
    <s v="Bringing back the Mojo to the new iPhone with our award winning  removable battery case with customized 3D printed top cover"/>
    <n v="5000"/>
    <n v="7397"/>
    <x v="0"/>
    <x v="0"/>
    <s v="USD"/>
    <n v="1478402804"/>
    <n v="1473218804"/>
    <x v="0"/>
    <x v="41"/>
    <x v="0"/>
    <s v="technology/hardware"/>
    <n v="147.94"/>
    <n v="493.13333333333333"/>
    <x v="2"/>
    <x v="30"/>
    <x v="2738"/>
    <d v="2016-11-05T21:26:44"/>
  </r>
  <r>
    <n v="2739"/>
    <s v="LPLC - Low Power, Low Cost PIC18 Development Board"/>
    <s v="LPLC Board; A powerful, low cost, ultra low power microcontroller development board with template software and online tutorials."/>
    <n v="1100"/>
    <n v="4225"/>
    <x v="0"/>
    <x v="1"/>
    <s v="GBP"/>
    <n v="1399324717"/>
    <n v="1395436717"/>
    <x v="0"/>
    <x v="277"/>
    <x v="0"/>
    <s v="technology/hardware"/>
    <n v="384.09090909090907"/>
    <n v="22.120418848167539"/>
    <x v="2"/>
    <x v="30"/>
    <x v="2739"/>
    <d v="2014-05-05T15:18:37"/>
  </r>
  <r>
    <n v="2740"/>
    <s v="Vertical Garden Prototype"/>
    <s v="I am interested in testing the plant yields of this vertical garden as well as some other applications"/>
    <n v="300"/>
    <n v="310"/>
    <x v="0"/>
    <x v="0"/>
    <s v="USD"/>
    <n v="1426117552"/>
    <n v="1423529152"/>
    <x v="0"/>
    <x v="57"/>
    <x v="0"/>
    <s v="technology/hardware"/>
    <n v="103.33333333333334"/>
    <n v="18.235294117647058"/>
    <x v="2"/>
    <x v="30"/>
    <x v="2740"/>
    <d v="2015-03-11T17:45:52"/>
  </r>
  <r>
    <n v="2741"/>
    <s v="Mrs. Brown and Her Lost Puppy."/>
    <s v="Help me publish my 1st children's book as an aspiring author!"/>
    <n v="8000"/>
    <n v="35"/>
    <x v="2"/>
    <x v="0"/>
    <s v="USD"/>
    <n v="1413770820"/>
    <n v="1412005602"/>
    <x v="0"/>
    <x v="80"/>
    <x v="1"/>
    <s v="publishing/children's books"/>
    <n v="0.43750000000000006"/>
    <n v="8.75"/>
    <x v="3"/>
    <x v="39"/>
    <x v="2741"/>
    <d v="2014-10-19T20:07:00"/>
  </r>
  <r>
    <n v="2742"/>
    <s v="What a Zoo!"/>
    <s v="The pachyderms at the Denver Zoo are moving. Follow along on the convoluted journey to their new home."/>
    <n v="2500"/>
    <n v="731"/>
    <x v="2"/>
    <x v="0"/>
    <s v="USD"/>
    <n v="1337102187"/>
    <n v="1335892587"/>
    <x v="0"/>
    <x v="59"/>
    <x v="1"/>
    <s v="publishing/children's books"/>
    <n v="29.24"/>
    <n v="40.611111111111114"/>
    <x v="3"/>
    <x v="39"/>
    <x v="2742"/>
    <d v="2012-05-15T11:16:27"/>
  </r>
  <r>
    <n v="2743"/>
    <s v="St. Nick Jr"/>
    <s v="One Christmas every child was naughty, and Santa's son _x000a_St. Nick Jr sacrifices all his gifts over his whole life, for the children"/>
    <n v="5999"/>
    <n v="0"/>
    <x v="2"/>
    <x v="0"/>
    <s v="USD"/>
    <n v="1476863607"/>
    <n v="1474271607"/>
    <x v="0"/>
    <x v="78"/>
    <x v="1"/>
    <s v="publishing/children's books"/>
    <n v="0"/>
    <n v="0"/>
    <x v="3"/>
    <x v="39"/>
    <x v="2743"/>
    <d v="2016-10-19T01:53:27"/>
  </r>
  <r>
    <n v="2744"/>
    <s v="Honey Bees Children's Book: How to Save Our Food"/>
    <s v="A fun &amp; exciting story to educate kids and their parents about the importance of honeybees &amp; the easy &amp; fun ways we can help the world."/>
    <n v="16000"/>
    <n v="835"/>
    <x v="2"/>
    <x v="0"/>
    <s v="USD"/>
    <n v="1330478998"/>
    <n v="1327886998"/>
    <x v="0"/>
    <x v="19"/>
    <x v="1"/>
    <s v="publishing/children's books"/>
    <n v="5.21875"/>
    <n v="37.954545454545453"/>
    <x v="3"/>
    <x v="39"/>
    <x v="2744"/>
    <d v="2012-02-28T19:29:58"/>
  </r>
  <r>
    <n v="2745"/>
    <s v="SERENDIPITY'S Pumpkin Pie Surprise"/>
    <s v="A spunky little girl, driven by a love of pumpkin pie, overcomes her fears and serendipitiously discovers what she'll be for Halloween"/>
    <n v="8000"/>
    <n v="1751"/>
    <x v="2"/>
    <x v="0"/>
    <s v="USD"/>
    <n v="1342309368"/>
    <n v="1337125368"/>
    <x v="0"/>
    <x v="72"/>
    <x v="1"/>
    <s v="publishing/children's books"/>
    <n v="21.887499999999999"/>
    <n v="35.734693877551024"/>
    <x v="3"/>
    <x v="39"/>
    <x v="2745"/>
    <d v="2012-07-14T17:42:48"/>
  </r>
  <r>
    <n v="2746"/>
    <s v="How many marbles do YOU have?"/>
    <s v="An easy fun way for children to understand the physical limitations of someone with CFIDS and Fibromyalgia using marbles and a jar."/>
    <n v="3000"/>
    <n v="801"/>
    <x v="2"/>
    <x v="0"/>
    <s v="USD"/>
    <n v="1409337911"/>
    <n v="1406745911"/>
    <x v="0"/>
    <x v="10"/>
    <x v="1"/>
    <s v="publishing/children's books"/>
    <n v="26.700000000000003"/>
    <n v="42.157894736842103"/>
    <x v="3"/>
    <x v="39"/>
    <x v="2746"/>
    <d v="2014-08-29T12:45:11"/>
  </r>
  <r>
    <n v="2747"/>
    <s v="Magic, Giggles and Love  A collection of children's poetry"/>
    <s v="A collection of childrens poems written to educate, inspire and create quality time with parents. Beautifully illustrated, 44 pp."/>
    <n v="500"/>
    <n v="140"/>
    <x v="2"/>
    <x v="0"/>
    <s v="USD"/>
    <n v="1339816200"/>
    <n v="1337095997"/>
    <x v="0"/>
    <x v="80"/>
    <x v="1"/>
    <s v="publishing/children's books"/>
    <n v="28.000000000000004"/>
    <n v="35"/>
    <x v="3"/>
    <x v="39"/>
    <x v="2747"/>
    <d v="2012-06-15T21:10:00"/>
  </r>
  <r>
    <n v="2748"/>
    <s v="Native American Language Book for Children"/>
    <s v="Interactive Book with Audio to learn the Ojibwe Language for Children.  Website, Ebook and more!"/>
    <n v="5000"/>
    <n v="53"/>
    <x v="2"/>
    <x v="0"/>
    <s v="USD"/>
    <n v="1472835802"/>
    <n v="1470243802"/>
    <x v="0"/>
    <x v="80"/>
    <x v="1"/>
    <s v="publishing/children's books"/>
    <n v="1.06"/>
    <n v="13.25"/>
    <x v="3"/>
    <x v="39"/>
    <x v="2748"/>
    <d v="2016-09-02T11:03:22"/>
  </r>
  <r>
    <n v="2749"/>
    <s v="A Tree is a Tree, no matter what you see.  CHILDREN'S BOOK"/>
    <s v="Self-publishing my children's book."/>
    <n v="10000"/>
    <n v="110"/>
    <x v="2"/>
    <x v="0"/>
    <s v="USD"/>
    <n v="1428171037"/>
    <n v="1425582637"/>
    <x v="0"/>
    <x v="84"/>
    <x v="1"/>
    <s v="publishing/children's books"/>
    <n v="1.0999999999999999"/>
    <n v="55"/>
    <x v="3"/>
    <x v="39"/>
    <x v="2749"/>
    <d v="2015-04-04T12:10:37"/>
  </r>
  <r>
    <n v="2750"/>
    <s v="My Child, My Blessing"/>
    <s v="This is a journal where parents daily write something positive about their child.  Places for pictures, too."/>
    <n v="1999"/>
    <n v="0"/>
    <x v="2"/>
    <x v="0"/>
    <s v="USD"/>
    <n v="1341086400"/>
    <n v="1340055345"/>
    <x v="0"/>
    <x v="78"/>
    <x v="1"/>
    <s v="publishing/children's books"/>
    <n v="0"/>
    <n v="0"/>
    <x v="3"/>
    <x v="39"/>
    <x v="2750"/>
    <d v="2012-06-30T14: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x v="78"/>
    <x v="1"/>
    <s v="publishing/children's books"/>
    <n v="0"/>
    <n v="0"/>
    <x v="3"/>
    <x v="39"/>
    <x v="2751"/>
    <d v="2014-06-17T15:17:22"/>
  </r>
  <r>
    <n v="2752"/>
    <s v="An Ordinary Toad's Extraordinary Night!"/>
    <s v="Andrew wonders if his life would be more exciting if he'd been hatched a frog. Shiny and green just seems more exciting to him. Until.."/>
    <n v="4800"/>
    <n v="550"/>
    <x v="2"/>
    <x v="0"/>
    <s v="USD"/>
    <n v="1324232504"/>
    <n v="1320776504"/>
    <x v="0"/>
    <x v="25"/>
    <x v="1"/>
    <s v="publishing/children's books"/>
    <n v="11.458333333333332"/>
    <n v="39.285714285714285"/>
    <x v="3"/>
    <x v="39"/>
    <x v="2752"/>
    <d v="2011-12-18T12:21:44"/>
  </r>
  <r>
    <n v="2753"/>
    <s v="Dust Bunnies &amp; the Carpet Rat publishing push"/>
    <s v="Written by my daughter and myself, illustrated by Jack Wiens. Everything is complete except for publishing."/>
    <n v="2000"/>
    <n v="380"/>
    <x v="2"/>
    <x v="0"/>
    <s v="USD"/>
    <n v="1346017023"/>
    <n v="1343425023"/>
    <x v="0"/>
    <x v="22"/>
    <x v="1"/>
    <s v="publishing/children's books"/>
    <n v="19"/>
    <n v="47.5"/>
    <x v="3"/>
    <x v="39"/>
    <x v="2753"/>
    <d v="2012-08-26T15:37:03"/>
  </r>
  <r>
    <n v="2754"/>
    <s v="From here...to there!"/>
    <s v="I have been a writer all my life. But until recently never a parent. I want to write a children book for my children, and yours!"/>
    <n v="10000"/>
    <n v="0"/>
    <x v="2"/>
    <x v="0"/>
    <s v="USD"/>
    <n v="1410448551"/>
    <n v="1407856551"/>
    <x v="0"/>
    <x v="78"/>
    <x v="1"/>
    <s v="publishing/children's books"/>
    <n v="0"/>
    <n v="0"/>
    <x v="3"/>
    <x v="39"/>
    <x v="2754"/>
    <d v="2014-09-11T09:15:51"/>
  </r>
  <r>
    <n v="2755"/>
    <s v="Children's book app: &quot;The story of Setanta&quot;"/>
    <s v="Colourful and imaginative book app for children, will be relished especially by those with Irish roots."/>
    <n v="500"/>
    <n v="260"/>
    <x v="2"/>
    <x v="17"/>
    <s v="EUR"/>
    <n v="1428519527"/>
    <n v="1425927527"/>
    <x v="0"/>
    <x v="41"/>
    <x v="1"/>
    <s v="publishing/children's books"/>
    <n v="52"/>
    <n v="17.333333333333332"/>
    <x v="3"/>
    <x v="39"/>
    <x v="2755"/>
    <d v="2015-04-08T12:58:47"/>
  </r>
  <r>
    <n v="2756"/>
    <s v="The Most Basic of Truths"/>
    <s v="We all pray to the same God no matter what name we might refer to Him as.  Our children deserve to know this basic truth."/>
    <n v="10000"/>
    <n v="1048"/>
    <x v="2"/>
    <x v="0"/>
    <s v="USD"/>
    <n v="1389476201"/>
    <n v="1386884201"/>
    <x v="0"/>
    <x v="51"/>
    <x v="1"/>
    <s v="publishing/children's books"/>
    <n v="10.48"/>
    <n v="31.757575757575758"/>
    <x v="3"/>
    <x v="39"/>
    <x v="2756"/>
    <d v="2014-01-11T15:36:41"/>
  </r>
  <r>
    <n v="2757"/>
    <s v="C is for Crooked"/>
    <s v="A children's letter book that Lampoons Hillary Clinton"/>
    <n v="1500"/>
    <n v="10"/>
    <x v="2"/>
    <x v="0"/>
    <s v="USD"/>
    <n v="1470498332"/>
    <n v="1469202332"/>
    <x v="0"/>
    <x v="84"/>
    <x v="1"/>
    <s v="publishing/children's books"/>
    <n v="0.66666666666666674"/>
    <n v="5"/>
    <x v="3"/>
    <x v="39"/>
    <x v="2757"/>
    <d v="2016-08-06T09:45:32"/>
  </r>
  <r>
    <n v="2758"/>
    <s v="Printing Soraya Yvette's Children's books"/>
    <s v="Water Bomb Fight, Swooped &amp; Moon You Are Unique by Soraya Yvette are Christ centred Aussie outdoor fun adventure books for tween/teens"/>
    <n v="2000"/>
    <n v="234"/>
    <x v="2"/>
    <x v="2"/>
    <s v="AUD"/>
    <n v="1476095783"/>
    <n v="1474886183"/>
    <x v="0"/>
    <x v="79"/>
    <x v="1"/>
    <s v="publishing/children's books"/>
    <n v="11.700000000000001"/>
    <n v="39"/>
    <x v="3"/>
    <x v="39"/>
    <x v="2758"/>
    <d v="2016-10-10T04:36:23"/>
  </r>
  <r>
    <n v="2759"/>
    <s v="Bunyip Magic - Epic kids Adventures of the Mythical Bunyip!"/>
    <s v="READY TO PRINT. A fun 38 page full color, hand illustrated children's book based on Australian animals and Indigenous Legends."/>
    <n v="1000"/>
    <n v="105"/>
    <x v="2"/>
    <x v="2"/>
    <s v="AUD"/>
    <n v="1468658866"/>
    <n v="1464943666"/>
    <x v="0"/>
    <x v="84"/>
    <x v="1"/>
    <s v="publishing/children's books"/>
    <n v="10.5"/>
    <n v="52.5"/>
    <x v="3"/>
    <x v="39"/>
    <x v="2759"/>
    <d v="2016-07-16T02:47:46"/>
  </r>
  <r>
    <n v="2760"/>
    <s v="BOSLEY BEATS THE BURGLARS - A Lovable Children's Adventure"/>
    <s v="A fantastic Doggie Adventure filled with laughter, tears and heroics. Lets get a fresh New Edition of Bosley published for all to enjoy"/>
    <n v="5000"/>
    <n v="0"/>
    <x v="2"/>
    <x v="1"/>
    <s v="GBP"/>
    <n v="1371726258"/>
    <n v="1369134258"/>
    <x v="0"/>
    <x v="78"/>
    <x v="1"/>
    <s v="publishing/children's books"/>
    <n v="0"/>
    <n v="0"/>
    <x v="3"/>
    <x v="39"/>
    <x v="2760"/>
    <d v="2013-06-20T05:04:18"/>
  </r>
  <r>
    <n v="2761"/>
    <s v="Learn U.S. Geography: Dreaming my way across The U.S."/>
    <s v="Help me give away 500 copies of my picture book so more kids will know US geography!"/>
    <n v="5000"/>
    <n v="36"/>
    <x v="2"/>
    <x v="0"/>
    <s v="USD"/>
    <n v="1357176693"/>
    <n v="1354584693"/>
    <x v="0"/>
    <x v="80"/>
    <x v="1"/>
    <s v="publishing/children's books"/>
    <n v="0.72"/>
    <n v="9"/>
    <x v="3"/>
    <x v="39"/>
    <x v="2761"/>
    <d v="2013-01-02T19:31:33"/>
  </r>
  <r>
    <n v="2762"/>
    <s v="How to Create Your Own Magic World. Toy-making guide."/>
    <s v="How-to book of toys and games constructed from materials found in nature, recyclable and easily available."/>
    <n v="3250"/>
    <n v="25"/>
    <x v="2"/>
    <x v="0"/>
    <s v="USD"/>
    <n v="1332114795"/>
    <n v="1326934395"/>
    <x v="0"/>
    <x v="29"/>
    <x v="1"/>
    <s v="publishing/children's books"/>
    <n v="0.76923076923076927"/>
    <n v="25"/>
    <x v="3"/>
    <x v="39"/>
    <x v="2762"/>
    <d v="2012-03-18T17:53:15"/>
  </r>
  <r>
    <n v="2763"/>
    <s v="My Christmas Star"/>
    <s v="How Santa finds childrens homes without getting lost by following certain stars."/>
    <n v="39400"/>
    <n v="90"/>
    <x v="2"/>
    <x v="0"/>
    <s v="USD"/>
    <n v="1369403684"/>
    <n v="1365515684"/>
    <x v="0"/>
    <x v="83"/>
    <x v="1"/>
    <s v="publishing/children's books"/>
    <n v="0.22842639593908631"/>
    <n v="30"/>
    <x v="3"/>
    <x v="39"/>
    <x v="2763"/>
    <d v="2013-05-24T07:54:44"/>
  </r>
  <r>
    <n v="2764"/>
    <s v="A Growing Adventure"/>
    <s v="My Budding Bears are four teddy bears living in an enchanted garden sharing friendship, tea parties and delightful adventures."/>
    <n v="4000"/>
    <n v="45"/>
    <x v="2"/>
    <x v="0"/>
    <s v="USD"/>
    <n v="1338404400"/>
    <n v="1335855631"/>
    <x v="0"/>
    <x v="80"/>
    <x v="1"/>
    <s v="publishing/children's books"/>
    <n v="1.125"/>
    <n v="11.25"/>
    <x v="3"/>
    <x v="39"/>
    <x v="2764"/>
    <d v="2012-05-30T13:00:00"/>
  </r>
  <r>
    <n v="2765"/>
    <s v="A Story Book For Kids: Technology and Everyday Life"/>
    <s v="I am writing an illustrated book for children ages 3 to 7 that meshes technology in everyday life stories."/>
    <n v="4000"/>
    <n v="0"/>
    <x v="2"/>
    <x v="0"/>
    <s v="USD"/>
    <n v="1351432428"/>
    <n v="1350050028"/>
    <x v="0"/>
    <x v="78"/>
    <x v="1"/>
    <s v="publishing/children's books"/>
    <n v="0"/>
    <n v="0"/>
    <x v="3"/>
    <x v="39"/>
    <x v="2765"/>
    <d v="2012-10-28T07:53:48"/>
  </r>
  <r>
    <n v="2766"/>
    <s v="Jambie"/>
    <s v="Jambie is a children's book geared towards kids ages 4-9 years of age. This book teaches young children about making wise decisions."/>
    <n v="5000"/>
    <n v="100"/>
    <x v="2"/>
    <x v="0"/>
    <s v="USD"/>
    <n v="1313078518"/>
    <n v="1310486518"/>
    <x v="0"/>
    <x v="80"/>
    <x v="1"/>
    <s v="publishing/children's books"/>
    <n v="2"/>
    <n v="25"/>
    <x v="3"/>
    <x v="39"/>
    <x v="2766"/>
    <d v="2011-08-11T10:01:58"/>
  </r>
  <r>
    <n v="2767"/>
    <s v="the Giant Turnip"/>
    <s v="An animated bedtime story with Dedka, Babka and the rest of the family working together on a BIG problem"/>
    <n v="4000"/>
    <n v="34"/>
    <x v="2"/>
    <x v="5"/>
    <s v="CAD"/>
    <n v="1439766050"/>
    <n v="1434582050"/>
    <x v="0"/>
    <x v="83"/>
    <x v="1"/>
    <s v="publishing/children's books"/>
    <n v="0.85000000000000009"/>
    <n v="11.333333333333334"/>
    <x v="3"/>
    <x v="39"/>
    <x v="2767"/>
    <d v="2015-08-16T17:00:50"/>
  </r>
  <r>
    <n v="2768"/>
    <s v="It's Okay To Wait"/>
    <s v="â€œItâ€™s Okay to Waitâ€ is the story of a father who sits down with his adolescent daughter to have â€œthe talkâ€ about sex."/>
    <n v="7000"/>
    <n v="1002"/>
    <x v="2"/>
    <x v="0"/>
    <s v="USD"/>
    <n v="1333028723"/>
    <n v="1330440323"/>
    <x v="0"/>
    <x v="69"/>
    <x v="1"/>
    <s v="publishing/children's books"/>
    <n v="14.314285714285715"/>
    <n v="29.470588235294116"/>
    <x v="3"/>
    <x v="39"/>
    <x v="2768"/>
    <d v="2012-03-29T07:45:23"/>
  </r>
  <r>
    <n v="2769"/>
    <s v="Raph the Ninja Giraffe"/>
    <s v="Raph the Ninja Giraffe is a project that is my 5 year old sons idea, &amp; I am working with him to bring his idea to life."/>
    <n v="800"/>
    <n v="2"/>
    <x v="2"/>
    <x v="1"/>
    <s v="GBP"/>
    <n v="1401997790"/>
    <n v="1397677790"/>
    <x v="0"/>
    <x v="84"/>
    <x v="1"/>
    <s v="publishing/children's books"/>
    <n v="0.25"/>
    <n v="1"/>
    <x v="3"/>
    <x v="39"/>
    <x v="2769"/>
    <d v="2014-06-05T13:49:50"/>
  </r>
  <r>
    <n v="2770"/>
    <s v="The Story Of Circle And Square"/>
    <s v="A story about two friends who part ways because they are different, then reunite after learning they both are made of atoms."/>
    <n v="20000"/>
    <n v="2082.25"/>
    <x v="2"/>
    <x v="0"/>
    <s v="USD"/>
    <n v="1395158130"/>
    <n v="1392569730"/>
    <x v="0"/>
    <x v="51"/>
    <x v="1"/>
    <s v="publishing/children's books"/>
    <n v="10.411249999999999"/>
    <n v="63.098484848484851"/>
    <x v="3"/>
    <x v="39"/>
    <x v="2770"/>
    <d v="2014-03-18T09:55:30"/>
  </r>
  <r>
    <n v="2771"/>
    <s v="Hello Vermont (4 Seasons Children's Books)"/>
    <s v="Hello Vermont are books that demonstrate the 4 seasons. Subtitles: Soggy Spring, Sizzling Summer, Fabulous Fall &amp; Winter Wonderland."/>
    <n v="19980"/>
    <n v="0"/>
    <x v="2"/>
    <x v="0"/>
    <s v="USD"/>
    <n v="1359738000"/>
    <n v="1355489140"/>
    <x v="0"/>
    <x v="78"/>
    <x v="1"/>
    <s v="publishing/children's books"/>
    <n v="0"/>
    <n v="0"/>
    <x v="3"/>
    <x v="39"/>
    <x v="2771"/>
    <d v="2013-02-01T11:00:00"/>
  </r>
  <r>
    <n v="2772"/>
    <s v="Why Won't This Kid Go To Sleep?!? Goodnight, Kaiden!"/>
    <s v="See the little boy in the photo? Doesn't he look angelic? Wouldn't you like to read his story? Take a look at this......."/>
    <n v="8000"/>
    <n v="0"/>
    <x v="2"/>
    <x v="0"/>
    <s v="USD"/>
    <n v="1381006294"/>
    <n v="1379710294"/>
    <x v="0"/>
    <x v="78"/>
    <x v="1"/>
    <s v="publishing/children's books"/>
    <n v="0"/>
    <n v="0"/>
    <x v="3"/>
    <x v="39"/>
    <x v="2772"/>
    <d v="2013-10-05T14:51:34"/>
  </r>
  <r>
    <n v="2773"/>
    <s v="The Boat That Couldn't Float"/>
    <s v="Parents know the pain of rereading bad bedtime stories. I want to write stories that all ages will enjoy"/>
    <n v="530"/>
    <n v="1"/>
    <x v="2"/>
    <x v="5"/>
    <s v="CAD"/>
    <n v="1461530721"/>
    <n v="1460666721"/>
    <x v="0"/>
    <x v="29"/>
    <x v="1"/>
    <s v="publishing/children's books"/>
    <n v="0.18867924528301888"/>
    <n v="1"/>
    <x v="3"/>
    <x v="39"/>
    <x v="2773"/>
    <d v="2016-04-24T14:45:21"/>
  </r>
  <r>
    <n v="2774"/>
    <s v="Welcome to Jangala Tribal Warriors: Book One"/>
    <s v="Building the inner wealth of children builds stronger families, schools and communities. Peaceful and positive relationships flourish."/>
    <n v="4000"/>
    <n v="570"/>
    <x v="2"/>
    <x v="0"/>
    <s v="USD"/>
    <n v="1362711728"/>
    <n v="1360119728"/>
    <x v="0"/>
    <x v="62"/>
    <x v="1"/>
    <s v="publishing/children's books"/>
    <n v="14.249999999999998"/>
    <n v="43.846153846153847"/>
    <x v="3"/>
    <x v="39"/>
    <x v="2774"/>
    <d v="2013-03-07T21:02:08"/>
  </r>
  <r>
    <n v="2775"/>
    <s v="Kids Radio Klassics and Kids Radio Theatre"/>
    <s v="Kids Radio Theatre is a radio show played on National Pubic Radio to teach children all about theatre every Sunday 20 states."/>
    <n v="5000"/>
    <n v="150"/>
    <x v="2"/>
    <x v="0"/>
    <s v="USD"/>
    <n v="1323994754"/>
    <n v="1321402754"/>
    <x v="0"/>
    <x v="84"/>
    <x v="1"/>
    <s v="publishing/children's books"/>
    <n v="3"/>
    <n v="75"/>
    <x v="3"/>
    <x v="39"/>
    <x v="2775"/>
    <d v="2011-12-15T18:19:14"/>
  </r>
  <r>
    <n v="2776"/>
    <s v="Superheroes That Make Differences"/>
    <s v="A young girlâ€™s journey into a world of superheroesâ€”exploring love, compassion and acceptance with mystical creatures from far away."/>
    <n v="21000"/>
    <n v="1655"/>
    <x v="2"/>
    <x v="0"/>
    <s v="USD"/>
    <n v="1434092876"/>
    <n v="1431414476"/>
    <x v="0"/>
    <x v="17"/>
    <x v="1"/>
    <s v="publishing/children's books"/>
    <n v="7.8809523809523814"/>
    <n v="45.972222222222221"/>
    <x v="3"/>
    <x v="39"/>
    <x v="2776"/>
    <d v="2015-06-12T01:07:56"/>
  </r>
  <r>
    <n v="2777"/>
    <s v="Mystical Woods    Micheal learns a lesson.     (Thank-you)"/>
    <s v="Thisis a children's story.It teaches family values and about other animals in the forest.It teaches the value of friendship also.Thanks"/>
    <n v="3000"/>
    <n v="10"/>
    <x v="2"/>
    <x v="0"/>
    <s v="USD"/>
    <n v="1437149004"/>
    <n v="1434557004"/>
    <x v="0"/>
    <x v="29"/>
    <x v="1"/>
    <s v="publishing/children's books"/>
    <n v="0.33333333333333337"/>
    <n v="10"/>
    <x v="3"/>
    <x v="39"/>
    <x v="2777"/>
    <d v="2015-07-17T10: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x v="41"/>
    <x v="1"/>
    <s v="publishing/children's books"/>
    <n v="25.545454545454543"/>
    <n v="93.666666666666671"/>
    <x v="3"/>
    <x v="39"/>
    <x v="2778"/>
    <d v="2014-08-25T17:28:26"/>
  </r>
  <r>
    <n v="2779"/>
    <s v="Our Moon... A book on life for both parents and children."/>
    <s v="Our Moon is a simple book based on a nightly tradition my mother and youngest son started while I was working away."/>
    <n v="2500"/>
    <n v="53"/>
    <x v="2"/>
    <x v="0"/>
    <s v="USD"/>
    <n v="1448204621"/>
    <n v="1445609021"/>
    <x v="0"/>
    <x v="29"/>
    <x v="1"/>
    <s v="publishing/children's books"/>
    <n v="2.12"/>
    <n v="53"/>
    <x v="3"/>
    <x v="39"/>
    <x v="2779"/>
    <d v="2015-11-22T09:03:41"/>
  </r>
  <r>
    <n v="2780"/>
    <s v="Travel with baby"/>
    <s v="Turn the World with my kids, and then write a book with the advice for traveling with baby"/>
    <n v="100000"/>
    <n v="0"/>
    <x v="2"/>
    <x v="13"/>
    <s v="EUR"/>
    <n v="1489142688"/>
    <n v="1486550688"/>
    <x v="0"/>
    <x v="78"/>
    <x v="1"/>
    <s v="publishing/children's books"/>
    <n v="0"/>
    <n v="0"/>
    <x v="3"/>
    <x v="39"/>
    <x v="2780"/>
    <d v="2017-03-10T04:44:48"/>
  </r>
  <r>
    <n v="2781"/>
    <s v="University of Utah presents V-Day 2015-The Vagina Monologues"/>
    <s v="STRIKE, DANCE AND RISE with us at the University of Utah to end violence against women and girls!"/>
    <n v="1250"/>
    <n v="1316"/>
    <x v="0"/>
    <x v="0"/>
    <s v="USD"/>
    <n v="1423724400"/>
    <n v="1421274954"/>
    <x v="0"/>
    <x v="33"/>
    <x v="0"/>
    <s v="theater/plays"/>
    <n v="105.28"/>
    <n v="47"/>
    <x v="1"/>
    <x v="6"/>
    <x v="2781"/>
    <d v="2015-02-12T01:00:00"/>
  </r>
  <r>
    <n v="2782"/>
    <s v="Better Than Ever Productions presents Geezer Game"/>
    <s v="The premiere theatre troupe in SE Michigan offering acting opportunities for the 50+ actor."/>
    <n v="1000"/>
    <n v="1200"/>
    <x v="0"/>
    <x v="0"/>
    <s v="USD"/>
    <n v="1424149140"/>
    <n v="1421964718"/>
    <x v="0"/>
    <x v="59"/>
    <x v="0"/>
    <s v="theater/plays"/>
    <n v="120"/>
    <n v="66.666666666666671"/>
    <x v="1"/>
    <x v="6"/>
    <x v="2782"/>
    <d v="2015-02-16T22:59:00"/>
  </r>
  <r>
    <n v="2783"/>
    <s v="As You Like It? by Purple Ostrich Productions"/>
    <s v="A new, LGBTQ focused adaptation of As You Like It that puts Celia and Rosalind's romantic relationship centre stage for the first time."/>
    <n v="1000"/>
    <n v="1145"/>
    <x v="0"/>
    <x v="1"/>
    <s v="GBP"/>
    <n v="1429793446"/>
    <n v="1428583846"/>
    <x v="0"/>
    <x v="42"/>
    <x v="0"/>
    <s v="theater/plays"/>
    <n v="114.5"/>
    <n v="18.770491803278688"/>
    <x v="1"/>
    <x v="6"/>
    <x v="2783"/>
    <d v="2015-04-23T06:50:46"/>
  </r>
  <r>
    <n v="2784"/>
    <s v="&quot;The Santaland Diaries&quot; by David Sedaris in Los Angeles 2014"/>
    <s v="David Sedaris' &quot;The Santaland Diaries&quot; starring Matt Crabtree at The Working Stage Theatre in Hollywood!"/>
    <n v="6000"/>
    <n v="7140"/>
    <x v="0"/>
    <x v="0"/>
    <s v="USD"/>
    <n v="1414608843"/>
    <n v="1412794443"/>
    <x v="0"/>
    <x v="52"/>
    <x v="0"/>
    <s v="theater/plays"/>
    <n v="119"/>
    <n v="66.111111111111114"/>
    <x v="1"/>
    <x v="6"/>
    <x v="2784"/>
    <d v="2014-10-29T12:54:03"/>
  </r>
  <r>
    <n v="2785"/>
    <s v="Henry VI: The War of the Roses"/>
    <s v="Bare Theatre and Raleigh Little Theatre present Shakespeare's epic, set in a post-apocalyptic dystopia."/>
    <n v="5000"/>
    <n v="5234"/>
    <x v="0"/>
    <x v="0"/>
    <s v="USD"/>
    <n v="1470430800"/>
    <n v="1467865967"/>
    <x v="0"/>
    <x v="136"/>
    <x v="0"/>
    <s v="theater/plays"/>
    <n v="104.67999999999999"/>
    <n v="36.859154929577464"/>
    <x v="1"/>
    <x v="6"/>
    <x v="2785"/>
    <d v="2016-08-05T15:00:00"/>
  </r>
  <r>
    <n v="2786"/>
    <s v="Fierce"/>
    <s v="A heart-melting farce about sex, art and the lovelorn lay-abouts of London-town."/>
    <n v="2500"/>
    <n v="2946"/>
    <x v="0"/>
    <x v="1"/>
    <s v="GBP"/>
    <n v="1404913180"/>
    <n v="1403703580"/>
    <x v="0"/>
    <x v="142"/>
    <x v="0"/>
    <s v="theater/plays"/>
    <n v="117.83999999999999"/>
    <n v="39.810810810810814"/>
    <x v="1"/>
    <x v="6"/>
    <x v="2786"/>
    <d v="2014-07-09T07:39:40"/>
  </r>
  <r>
    <n v="2787"/>
    <s v="Oracle b*sides and Hawkeye Plainview present SUPER-WELLESIAN"/>
    <s v="Orson Welles and Superman meet up to record a radio drama version of their &quot;true&quot; adventure triumphing over Fascist Martians."/>
    <n v="1000"/>
    <n v="1197"/>
    <x v="0"/>
    <x v="0"/>
    <s v="USD"/>
    <n v="1405658752"/>
    <n v="1403066752"/>
    <x v="0"/>
    <x v="44"/>
    <x v="0"/>
    <s v="theater/plays"/>
    <n v="119.7"/>
    <n v="31.5"/>
    <x v="1"/>
    <x v="6"/>
    <x v="2787"/>
    <d v="2014-07-17T22:45:52"/>
  </r>
  <r>
    <n v="2788"/>
    <s v="ACT Underground Theatre, TLDC"/>
    <s v="MOVING FORWARD! WE HAVE REACHED GOAL BUT HAVE MORE TIME!! PLEASE CONSIDER PLEDGING."/>
    <n v="2000"/>
    <n v="2050"/>
    <x v="0"/>
    <x v="0"/>
    <s v="USD"/>
    <n v="1469811043"/>
    <n v="1467219043"/>
    <x v="0"/>
    <x v="9"/>
    <x v="0"/>
    <s v="theater/plays"/>
    <n v="102.49999999999999"/>
    <n v="102.5"/>
    <x v="1"/>
    <x v="6"/>
    <x v="2788"/>
    <d v="2016-07-29T10:50:43"/>
  </r>
  <r>
    <n v="2789"/>
    <s v="The Adventurers Club"/>
    <s v="BNT's Biggest Adventure So Far: Our 2015 full length production!"/>
    <n v="3000"/>
    <n v="3035"/>
    <x v="0"/>
    <x v="0"/>
    <s v="USD"/>
    <n v="1426132800"/>
    <n v="1424477934"/>
    <x v="0"/>
    <x v="54"/>
    <x v="0"/>
    <s v="theater/plays"/>
    <n v="101.16666666666667"/>
    <n v="126.45833333333333"/>
    <x v="1"/>
    <x v="6"/>
    <x v="2789"/>
    <d v="2015-03-11T22:00:00"/>
  </r>
  <r>
    <n v="2790"/>
    <s v="Help us get &quot;Old Friends&quot; to the El Portal!!!"/>
    <s v="We want to perform the one act play &quot;Old Friends&quot; at the El Portal Theatre in North Hollywood, CA.!!  Help us to get on the stage!!"/>
    <n v="3000"/>
    <n v="3160"/>
    <x v="0"/>
    <x v="0"/>
    <s v="USD"/>
    <n v="1423693903"/>
    <n v="1421101903"/>
    <x v="0"/>
    <x v="36"/>
    <x v="0"/>
    <s v="theater/plays"/>
    <n v="105.33333333333333"/>
    <n v="47.878787878787875"/>
    <x v="1"/>
    <x v="6"/>
    <x v="2790"/>
    <d v="2015-02-11T16:31:43"/>
  </r>
  <r>
    <n v="2791"/>
    <s v="A Philosophical Protest! One Act Play, One Act Cabaret."/>
    <s v="A one act play, one act cabaret focusing on various social issues to remind us that when we come together, beautiful things can happen."/>
    <n v="2000"/>
    <n v="2050"/>
    <x v="0"/>
    <x v="0"/>
    <s v="USD"/>
    <n v="1473393600"/>
    <n v="1470778559"/>
    <x v="0"/>
    <x v="33"/>
    <x v="0"/>
    <s v="theater/plays"/>
    <n v="102.49999999999999"/>
    <n v="73.214285714285708"/>
    <x v="1"/>
    <x v="6"/>
    <x v="2791"/>
    <d v="2016-09-08T22:00:00"/>
  </r>
  <r>
    <n v="2792"/>
    <s v="That Still Small Voice Stage Play"/>
    <s v="Homeless and hopeless, this prequel tells the story of a Colorado youth who leans on her friends when family leaves her behind."/>
    <n v="2000"/>
    <n v="2152"/>
    <x v="0"/>
    <x v="0"/>
    <s v="USD"/>
    <n v="1439357559"/>
    <n v="1435469559"/>
    <x v="0"/>
    <x v="54"/>
    <x v="0"/>
    <s v="theater/plays"/>
    <n v="107.60000000000001"/>
    <n v="89.666666666666671"/>
    <x v="1"/>
    <x v="6"/>
    <x v="2792"/>
    <d v="2015-08-11T23: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x v="196"/>
    <x v="0"/>
    <s v="theater/plays"/>
    <n v="110.5675"/>
    <n v="151.4623287671233"/>
    <x v="1"/>
    <x v="6"/>
    <x v="2793"/>
    <d v="2015-07-21T04:03:25"/>
  </r>
  <r>
    <n v="2794"/>
    <s v="Dusk Theatre Company presents... Macbeth Rebothered"/>
    <s v="Dusk Theatre have created a brand new adaptation of the hilarious BBC4 comedy &quot;Macbeth Rebothered&quot; originally by The Penny Dreadfuls."/>
    <n v="50"/>
    <n v="75"/>
    <x v="0"/>
    <x v="1"/>
    <s v="GBP"/>
    <n v="1457031600"/>
    <n v="1455640559"/>
    <x v="0"/>
    <x v="83"/>
    <x v="0"/>
    <s v="theater/plays"/>
    <n v="150"/>
    <n v="25"/>
    <x v="1"/>
    <x v="6"/>
    <x v="2794"/>
    <d v="2016-03-03T13:00:00"/>
  </r>
  <r>
    <n v="2795"/>
    <s v="Good Men Wanted at ANT Fest"/>
    <s v="A new play about five bad bitches who fought in the Civil War disguised as men, premiering at Ars Nova's ANT Fest."/>
    <n v="700"/>
    <n v="730"/>
    <x v="0"/>
    <x v="0"/>
    <s v="USD"/>
    <n v="1402095600"/>
    <n v="1400675841"/>
    <x v="0"/>
    <x v="9"/>
    <x v="0"/>
    <s v="theater/plays"/>
    <n v="104.28571428571429"/>
    <n v="36.5"/>
    <x v="1"/>
    <x v="6"/>
    <x v="2795"/>
    <d v="2014-06-06T17:00:00"/>
  </r>
  <r>
    <n v="2796"/>
    <s v="Fishcakes"/>
    <s v="Fishcakes is a piece of new writing for the Camden Fringe that explores a story of love, loss, and all the â€˜little things'."/>
    <n v="800"/>
    <n v="924"/>
    <x v="0"/>
    <x v="1"/>
    <s v="GBP"/>
    <n v="1404564028"/>
    <n v="1401972028"/>
    <x v="0"/>
    <x v="64"/>
    <x v="0"/>
    <s v="theater/plays"/>
    <n v="115.5"/>
    <n v="44"/>
    <x v="1"/>
    <x v="6"/>
    <x v="2796"/>
    <d v="2014-07-05T06:40:28"/>
  </r>
  <r>
    <n v="2797"/>
    <s v="Once Upon A Nightmare"/>
    <s v="&quot;Labyrinth&quot; meets &quot;Jumanji&quot;  in this dark adventure fantasy play from the makers of the five star fringe hit &quot;Death Ship 666&quot;"/>
    <n v="8000"/>
    <n v="8211.61"/>
    <x v="0"/>
    <x v="1"/>
    <s v="GBP"/>
    <n v="1404858840"/>
    <n v="1402266840"/>
    <x v="0"/>
    <x v="225"/>
    <x v="0"/>
    <s v="theater/plays"/>
    <n v="102.64512500000001"/>
    <n v="87.357553191489373"/>
    <x v="1"/>
    <x v="6"/>
    <x v="2797"/>
    <d v="2014-07-08T16:34:00"/>
  </r>
  <r>
    <n v="2798"/>
    <s v="Happy to Help: A New Play About the Supermarket Industry"/>
    <s v="A darkly funny new play about the supermarket industry and its impact on all of our lives by award-nominated playwright Michael Ross."/>
    <n v="5000"/>
    <n v="5070"/>
    <x v="0"/>
    <x v="1"/>
    <s v="GBP"/>
    <n v="1438358400"/>
    <n v="1437063121"/>
    <x v="0"/>
    <x v="237"/>
    <x v="0"/>
    <s v="theater/plays"/>
    <n v="101.4"/>
    <n v="36.474820143884891"/>
    <x v="1"/>
    <x v="6"/>
    <x v="2798"/>
    <d v="2015-07-31T10:00:00"/>
  </r>
  <r>
    <n v="2799"/>
    <s v="Yuri in Edinburgh"/>
    <s v="August012 make their debut at Edinburgh Fringe with their play about the absurdity of wanting to bring children into a deranged world"/>
    <n v="5000"/>
    <n v="5831.74"/>
    <x v="0"/>
    <x v="1"/>
    <s v="GBP"/>
    <n v="1466179200"/>
    <n v="1463466070"/>
    <x v="0"/>
    <x v="208"/>
    <x v="0"/>
    <s v="theater/plays"/>
    <n v="116.6348"/>
    <n v="44.859538461538463"/>
    <x v="1"/>
    <x v="6"/>
    <x v="2799"/>
    <d v="2016-06-17T10:00:00"/>
  </r>
  <r>
    <n v="2800"/>
    <s v="EUTCo presents 'One Flew Over the Cuckoo's Nest'"/>
    <s v="Exeter University Theatre Company is bringing the award winning play by Dale Wasserman to Exeter's Northcott Theatre"/>
    <n v="1000"/>
    <n v="1330"/>
    <x v="0"/>
    <x v="1"/>
    <s v="GBP"/>
    <n v="1420377366"/>
    <n v="1415193366"/>
    <x v="0"/>
    <x v="162"/>
    <x v="0"/>
    <s v="theater/plays"/>
    <n v="133"/>
    <n v="42.903225806451616"/>
    <x v="1"/>
    <x v="6"/>
    <x v="2800"/>
    <d v="2015-01-04T07:16:06"/>
  </r>
  <r>
    <n v="2801"/>
    <s v="A Dream Play"/>
    <s v="Arise Theatre Company's production of August Strindberg's expressionist masterpiece 'A Dream Play'."/>
    <n v="500"/>
    <n v="666"/>
    <x v="0"/>
    <x v="2"/>
    <s v="AUD"/>
    <n v="1412938800"/>
    <n v="1411019409"/>
    <x v="0"/>
    <x v="62"/>
    <x v="0"/>
    <s v="theater/plays"/>
    <n v="133.20000000000002"/>
    <n v="51.230769230769234"/>
    <x v="1"/>
    <x v="6"/>
    <x v="2801"/>
    <d v="2014-10-10T05:00:00"/>
  </r>
  <r>
    <n v="2802"/>
    <s v="The Eulogy of Toby Peach - Edinburgh Festival 2015"/>
    <s v="An honest &amp; inspiring journey with cancer, discovery of self-mortality &amp; celebration of life. Winner of IdeasTap Underbelly Award 2015."/>
    <n v="3000"/>
    <n v="3055"/>
    <x v="0"/>
    <x v="1"/>
    <s v="GBP"/>
    <n v="1438875107"/>
    <n v="1436283107"/>
    <x v="0"/>
    <x v="240"/>
    <x v="0"/>
    <s v="theater/plays"/>
    <n v="101.83333333333333"/>
    <n v="33.944444444444443"/>
    <x v="1"/>
    <x v="6"/>
    <x v="2802"/>
    <d v="2015-08-06T09:31:47"/>
  </r>
  <r>
    <n v="2803"/>
    <s v="Princess Cut: A young girl's reality inside a TN sex ring"/>
    <s v="An original theatrical production using music, movement and monologues to tell the story of a TN native growing up within a sex ring."/>
    <n v="10000"/>
    <n v="12795"/>
    <x v="0"/>
    <x v="0"/>
    <s v="USD"/>
    <n v="1437004800"/>
    <n v="1433295276"/>
    <x v="0"/>
    <x v="261"/>
    <x v="0"/>
    <s v="theater/plays"/>
    <n v="127.95"/>
    <n v="90.744680851063833"/>
    <x v="1"/>
    <x v="6"/>
    <x v="2803"/>
    <d v="2015-07-15T18:00:00"/>
  </r>
  <r>
    <n v="2804"/>
    <s v="The Piano Man"/>
    <s v="The real-life story of the mysterious 'Piano Man' who washed ashore with no memory; with no speech; but with an amazing ability..."/>
    <n v="1000"/>
    <n v="1150"/>
    <x v="0"/>
    <x v="1"/>
    <s v="GBP"/>
    <n v="1411987990"/>
    <n v="1409395990"/>
    <x v="0"/>
    <x v="23"/>
    <x v="0"/>
    <s v="theater/plays"/>
    <n v="114.99999999999999"/>
    <n v="50"/>
    <x v="1"/>
    <x v="6"/>
    <x v="2804"/>
    <d v="2014-09-29T04:53:10"/>
  </r>
  <r>
    <n v="2805"/>
    <s v="ACOrN: A Crunch Or None --&gt; Edinburgh Fringe!"/>
    <s v="1 game, 7 levels, 45 attempts; Lorraine, Esbe &amp; David; 1 Grandmaester._x000a_Help us take our metatheatrical nutshell volcano to the Fringe!"/>
    <n v="400"/>
    <n v="440"/>
    <x v="0"/>
    <x v="1"/>
    <s v="GBP"/>
    <n v="1440245273"/>
    <n v="1438085273"/>
    <x v="0"/>
    <x v="59"/>
    <x v="0"/>
    <s v="theater/plays"/>
    <n v="110.00000000000001"/>
    <n v="24.444444444444443"/>
    <x v="1"/>
    <x v="6"/>
    <x v="2805"/>
    <d v="2015-08-22T06:07:53"/>
  </r>
  <r>
    <n v="2806"/>
    <s v="And Now: The World!"/>
    <s v="A one woman show about the challenges of being a feminist in a digital age. Touring 6 UK cities. Now with Stretch Goals!"/>
    <n v="3000"/>
    <n v="3363"/>
    <x v="0"/>
    <x v="1"/>
    <s v="GBP"/>
    <n v="1438772400"/>
    <n v="1435645490"/>
    <x v="0"/>
    <x v="88"/>
    <x v="0"/>
    <s v="theater/plays"/>
    <n v="112.1"/>
    <n v="44.25"/>
    <x v="1"/>
    <x v="6"/>
    <x v="2806"/>
    <d v="2015-08-05T05:00:00"/>
  </r>
  <r>
    <n v="2807"/>
    <s v="The Commission Theatre Co."/>
    <s v="Bringing Shakespeare back to the Playwrights"/>
    <n v="5000"/>
    <n v="6300"/>
    <x v="0"/>
    <x v="0"/>
    <s v="USD"/>
    <n v="1435611438"/>
    <n v="1433019438"/>
    <x v="0"/>
    <x v="251"/>
    <x v="0"/>
    <s v="theater/plays"/>
    <n v="126"/>
    <n v="67.741935483870961"/>
    <x v="1"/>
    <x v="6"/>
    <x v="2807"/>
    <d v="2015-06-29T14:57:18"/>
  </r>
  <r>
    <n v="2808"/>
    <s v="PICNIC, by William Inge: An Inaugural Production"/>
    <s v="Seat of the Pants mounts our first show in a black box space that could become permanent; can you help us excel and seal the deal?"/>
    <n v="4500"/>
    <n v="4511"/>
    <x v="0"/>
    <x v="0"/>
    <s v="USD"/>
    <n v="1440274735"/>
    <n v="1437682735"/>
    <x v="0"/>
    <x v="50"/>
    <x v="0"/>
    <s v="theater/plays"/>
    <n v="100.24444444444444"/>
    <n v="65.376811594202906"/>
    <x v="1"/>
    <x v="6"/>
    <x v="2808"/>
    <d v="2015-08-22T14:18:55"/>
  </r>
  <r>
    <n v="2809"/>
    <s v="Sugarglass Theatre"/>
    <s v="Sugarglass is a Dublin based theatre company committed to international collaboration. 2016 sees the launch of their NYC division."/>
    <n v="2500"/>
    <n v="2560"/>
    <x v="0"/>
    <x v="0"/>
    <s v="USD"/>
    <n v="1459348740"/>
    <n v="1458647725"/>
    <x v="0"/>
    <x v="64"/>
    <x v="0"/>
    <s v="theater/plays"/>
    <n v="102.4"/>
    <n v="121.9047619047619"/>
    <x v="1"/>
    <x v="6"/>
    <x v="2809"/>
    <d v="2016-03-30T08:39:00"/>
  </r>
  <r>
    <n v="2810"/>
    <s v="Bring Bigger, Badder BRIEF HISTORY Back To The Stage!"/>
    <s v="We're remounting the musical that brought down the Bush Administration: A Brief History of the Earth And Everything In It!"/>
    <n v="2500"/>
    <n v="2705"/>
    <x v="0"/>
    <x v="0"/>
    <s v="USD"/>
    <n v="1401595140"/>
    <n v="1398828064"/>
    <x v="0"/>
    <x v="7"/>
    <x v="0"/>
    <s v="theater/plays"/>
    <n v="108.2"/>
    <n v="47.456140350877192"/>
    <x v="1"/>
    <x v="6"/>
    <x v="2810"/>
    <d v="2014-05-31T21:59:00"/>
  </r>
  <r>
    <n v="2811"/>
    <s v="Ray Gunn and Starburst"/>
    <s v="Ray Gunn and Starburst is an audio sci-fi/comedy sending up the tropes of classic and pulp science-fiction."/>
    <n v="10000"/>
    <n v="10027"/>
    <x v="0"/>
    <x v="1"/>
    <s v="GBP"/>
    <n v="1424692503"/>
    <n v="1422100503"/>
    <x v="0"/>
    <x v="52"/>
    <x v="0"/>
    <s v="theater/plays"/>
    <n v="100.27"/>
    <n v="92.842592592592595"/>
    <x v="1"/>
    <x v="6"/>
    <x v="2811"/>
    <d v="2015-02-23T05:55:03"/>
  </r>
  <r>
    <n v="2812"/>
    <s v="BULL by Mike Bartlett at the Coal Mine Theatre"/>
    <s v="&quot;A short, nasty and razor sharp play in one of Toronto's hottest new &quot;off-off Broadway&quot; style venues."/>
    <n v="5000"/>
    <n v="5665"/>
    <x v="0"/>
    <x v="5"/>
    <s v="CAD"/>
    <n v="1428292800"/>
    <n v="1424368298"/>
    <x v="0"/>
    <x v="183"/>
    <x v="0"/>
    <s v="theater/plays"/>
    <n v="113.3"/>
    <n v="68.253012048192772"/>
    <x v="1"/>
    <x v="6"/>
    <x v="2812"/>
    <d v="2015-04-05T22:00:00"/>
  </r>
  <r>
    <n v="2813"/>
    <s v="Hi, Are You Single? by Ryan J. Haddad"/>
    <s v="Ryan has a higher sex drive than you. He also has cerebral palsy. Join him for his hilarious and poignant new solo show!"/>
    <n v="2800"/>
    <n v="3572.12"/>
    <x v="0"/>
    <x v="0"/>
    <s v="USD"/>
    <n v="1481737761"/>
    <n v="1479577761"/>
    <x v="0"/>
    <x v="93"/>
    <x v="0"/>
    <s v="theater/plays"/>
    <n v="127.57571428571428"/>
    <n v="37.209583333333335"/>
    <x v="1"/>
    <x v="6"/>
    <x v="2813"/>
    <d v="2016-12-14T11:49:21"/>
  </r>
  <r>
    <n v="2814"/>
    <s v="Stitching by Anthony Neilson"/>
    <s v="Stitching is a play exploring how a couple cope with the loss of their child. It will run for a month at The Drayton Arms Theatre."/>
    <n v="1500"/>
    <n v="1616"/>
    <x v="0"/>
    <x v="1"/>
    <s v="GBP"/>
    <n v="1431164115"/>
    <n v="1428572115"/>
    <x v="0"/>
    <x v="31"/>
    <x v="0"/>
    <s v="theater/plays"/>
    <n v="107.73333333333332"/>
    <n v="25.25"/>
    <x v="1"/>
    <x v="6"/>
    <x v="2814"/>
    <d v="2015-05-09T03:35:15"/>
  </r>
  <r>
    <n v="2815"/>
    <s v="Widow's Wedding Dress"/>
    <s v="Set in 1950s Northern Ireland, this play tells the story of two sisters in a community of Travellers, or Irish Gypsies."/>
    <n v="250"/>
    <n v="605"/>
    <x v="0"/>
    <x v="5"/>
    <s v="CAD"/>
    <n v="1470595109"/>
    <n v="1468003109"/>
    <x v="0"/>
    <x v="25"/>
    <x v="0"/>
    <s v="theater/plays"/>
    <n v="242"/>
    <n v="43.214285714285715"/>
    <x v="1"/>
    <x v="6"/>
    <x v="2815"/>
    <d v="2016-08-07T12:38:29"/>
  </r>
  <r>
    <n v="2816"/>
    <s v="In My Head - A new mental health theatre project"/>
    <s v="Inspired by real life interviews 'In My Head' is a new play exploring the lives of those living with a mental health condition."/>
    <n v="3000"/>
    <n v="4247"/>
    <x v="0"/>
    <x v="1"/>
    <s v="GBP"/>
    <n v="1438531200"/>
    <n v="1435921992"/>
    <x v="0"/>
    <x v="39"/>
    <x v="0"/>
    <s v="theater/plays"/>
    <n v="141.56666666666666"/>
    <n v="25.130177514792898"/>
    <x v="1"/>
    <x v="6"/>
    <x v="2816"/>
    <d v="2015-08-02T10:00:00"/>
  </r>
  <r>
    <n v="2817"/>
    <s v="After The End"/>
    <s v="Let Go Theatre Co's very first production is going ahead in June 2015. Help support a brand new theatre co as we begin our adventure"/>
    <n v="600"/>
    <n v="780"/>
    <x v="0"/>
    <x v="1"/>
    <s v="GBP"/>
    <n v="1425136462"/>
    <n v="1421680462"/>
    <x v="0"/>
    <x v="51"/>
    <x v="0"/>
    <s v="theater/plays"/>
    <n v="130"/>
    <n v="23.636363636363637"/>
    <x v="1"/>
    <x v="6"/>
    <x v="2817"/>
    <d v="2015-02-28T09:14:22"/>
  </r>
  <r>
    <n v="2818"/>
    <s v="Joe West's THEATER OF DEATH"/>
    <s v="Joe West and his wonderful theater company THEATER OF DEATH present original plays both horrific and comical."/>
    <n v="10000"/>
    <n v="10603"/>
    <x v="0"/>
    <x v="0"/>
    <s v="USD"/>
    <n v="1443018086"/>
    <n v="1441290086"/>
    <x v="0"/>
    <x v="332"/>
    <x v="0"/>
    <s v="theater/plays"/>
    <n v="106.03"/>
    <n v="103.95098039215686"/>
    <x v="1"/>
    <x v="6"/>
    <x v="2818"/>
    <d v="2015-09-23T08:21:26"/>
  </r>
  <r>
    <n v="2819"/>
    <s v="Make TES a success at The Edinburgh Fringe Fest"/>
    <s v="Years of work, my best show, and a top Edinburgh venue.  Help me expose my talents to the UK and tell an important story."/>
    <n v="5000"/>
    <n v="5240"/>
    <x v="0"/>
    <x v="1"/>
    <s v="GBP"/>
    <n v="1434285409"/>
    <n v="1431693409"/>
    <x v="0"/>
    <x v="201"/>
    <x v="0"/>
    <s v="theater/plays"/>
    <n v="104.80000000000001"/>
    <n v="50.384615384615387"/>
    <x v="1"/>
    <x v="6"/>
    <x v="2819"/>
    <d v="2015-06-14T06:36:49"/>
  </r>
  <r>
    <n v="2820"/>
    <s v="MTA's National Theatre Connections Show!"/>
    <s v="Montage Theatre Arts, as part of National Theatre Connections, are performing a show - We need you help to raise vital funds!"/>
    <n v="200"/>
    <n v="272"/>
    <x v="0"/>
    <x v="1"/>
    <s v="GBP"/>
    <n v="1456444800"/>
    <n v="1454337589"/>
    <x v="0"/>
    <x v="9"/>
    <x v="0"/>
    <s v="theater/plays"/>
    <n v="136"/>
    <n v="13.6"/>
    <x v="1"/>
    <x v="6"/>
    <x v="2820"/>
    <d v="2016-02-25T18:00:00"/>
  </r>
  <r>
    <n v="2821"/>
    <s v="Muscovado: BurntOut's new play about slavery in Barbados"/>
    <s v="Help us share an untold story of Britain's involvement in the slave trade, in the church where Wilberforce began his abolition campaign"/>
    <n v="1000"/>
    <n v="1000"/>
    <x v="0"/>
    <x v="1"/>
    <s v="GBP"/>
    <n v="1411510135"/>
    <n v="1408918135"/>
    <x v="0"/>
    <x v="2"/>
    <x v="0"/>
    <s v="theater/plays"/>
    <n v="100"/>
    <n v="28.571428571428573"/>
    <x v="1"/>
    <x v="6"/>
    <x v="2821"/>
    <d v="2014-09-23T16:08:55"/>
  </r>
  <r>
    <n v="2822"/>
    <s v="Theatre Forever's The Nature Crown"/>
    <s v="A campaign to support the artists creating Theatre Forever's The Nature Crown, premiering in the Guthrie Theater's Dowling Studio!"/>
    <n v="6000"/>
    <n v="6000"/>
    <x v="0"/>
    <x v="0"/>
    <s v="USD"/>
    <n v="1427469892"/>
    <n v="1424881492"/>
    <x v="0"/>
    <x v="225"/>
    <x v="0"/>
    <s v="theater/plays"/>
    <n v="100"/>
    <n v="63.829787234042556"/>
    <x v="1"/>
    <x v="6"/>
    <x v="2822"/>
    <d v="2015-03-27T09:24:52"/>
  </r>
  <r>
    <n v="2823"/>
    <s v="Seliges Theater presents &quot;The God of Carnage&quot;"/>
    <s v="Seliges Theater is a brand new theatre company based out of Bristol. &quot;The God of Carnage&quot; will be our debut show. Help us get started!"/>
    <n v="100"/>
    <n v="124"/>
    <x v="0"/>
    <x v="1"/>
    <s v="GBP"/>
    <n v="1427842740"/>
    <n v="1425428206"/>
    <x v="0"/>
    <x v="25"/>
    <x v="0"/>
    <s v="theater/plays"/>
    <n v="124"/>
    <n v="8.8571428571428577"/>
    <x v="1"/>
    <x v="6"/>
    <x v="2823"/>
    <d v="2015-03-31T16:59:00"/>
  </r>
  <r>
    <n v="2824"/>
    <s v="The Rooftop"/>
    <s v="I wrote a One Act play called The Rooftop for a Female Playwright's festival. Every little bit helps!"/>
    <n v="650"/>
    <n v="760"/>
    <x v="0"/>
    <x v="0"/>
    <s v="USD"/>
    <n v="1434159780"/>
    <n v="1431412196"/>
    <x v="0"/>
    <x v="41"/>
    <x v="0"/>
    <s v="theater/plays"/>
    <n v="116.92307692307693"/>
    <n v="50.666666666666664"/>
    <x v="1"/>
    <x v="6"/>
    <x v="2824"/>
    <d v="2015-06-12T19:43:00"/>
  </r>
  <r>
    <n v="2825"/>
    <s v="The Night Before Christmas"/>
    <s v="Help Saltmine Theatre Company tell the exciting story of St Nicholas and the importance of gratefulness in their new Christmas show."/>
    <n v="3000"/>
    <n v="3100"/>
    <x v="0"/>
    <x v="1"/>
    <s v="GBP"/>
    <n v="1449255686"/>
    <n v="1446663686"/>
    <x v="0"/>
    <x v="13"/>
    <x v="0"/>
    <s v="theater/plays"/>
    <n v="103.33333333333334"/>
    <n v="60.784313725490193"/>
    <x v="1"/>
    <x v="6"/>
    <x v="2825"/>
    <d v="2015-12-04T13:01:26"/>
  </r>
  <r>
    <n v="2826"/>
    <s v="Mickey &amp; Worm: The Tour"/>
    <s v="Mickey &amp; Worm is a Noir stage experience, written by Santa Paula playwright John McKinley and back again on tour by popular demand!"/>
    <n v="2000"/>
    <n v="2155"/>
    <x v="0"/>
    <x v="0"/>
    <s v="USD"/>
    <n v="1436511600"/>
    <n v="1434415812"/>
    <x v="0"/>
    <x v="10"/>
    <x v="0"/>
    <s v="theater/plays"/>
    <n v="107.74999999999999"/>
    <n v="113.42105263157895"/>
    <x v="1"/>
    <x v="6"/>
    <x v="2826"/>
    <d v="2015-07-10T01: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x v="23"/>
    <x v="0"/>
    <s v="theater/plays"/>
    <n v="120.24999999999999"/>
    <n v="104.56521739130434"/>
    <x v="1"/>
    <x v="6"/>
    <x v="2827"/>
    <d v="2016-06-03T10:30:00"/>
  </r>
  <r>
    <n v="2828"/>
    <s v="Peace In Our Time"/>
    <s v="The Battle of Britain has been lost; London is occupied, who can you trust? Help produce this classic piece of theatre. Drama for now."/>
    <n v="9500"/>
    <n v="9536"/>
    <x v="0"/>
    <x v="1"/>
    <s v="GBP"/>
    <n v="1443826800"/>
    <n v="1441606869"/>
    <x v="0"/>
    <x v="174"/>
    <x v="0"/>
    <s v="theater/plays"/>
    <n v="100.37894736842105"/>
    <n v="98.30927835051547"/>
    <x v="1"/>
    <x v="6"/>
    <x v="2828"/>
    <d v="2015-10-02T17:00:00"/>
  </r>
  <r>
    <n v="2829"/>
    <s v="MUMBURGER by Sarah Kosar"/>
    <s v="In a visceral new play about family, grief and red meat, Sarah Kosar (Royal Court) asks how far we'd go to connect with those we love."/>
    <n v="2500"/>
    <n v="2663"/>
    <x v="0"/>
    <x v="1"/>
    <s v="GBP"/>
    <n v="1464863118"/>
    <n v="1462443918"/>
    <x v="0"/>
    <x v="88"/>
    <x v="0"/>
    <s v="theater/plays"/>
    <n v="106.52"/>
    <n v="35.039473684210527"/>
    <x v="1"/>
    <x v="6"/>
    <x v="2829"/>
    <d v="2016-06-02T04:25:18"/>
  </r>
  <r>
    <n v="2830"/>
    <s v="Nakhtik and Avalon"/>
    <s v="Avalon is a new South African Township play and Nakhtik is a  danced political lecture."/>
    <n v="3000"/>
    <n v="3000"/>
    <x v="0"/>
    <x v="0"/>
    <s v="USD"/>
    <n v="1399867140"/>
    <n v="1398802148"/>
    <x v="0"/>
    <x v="202"/>
    <x v="0"/>
    <s v="theater/plays"/>
    <n v="100"/>
    <n v="272.72727272727275"/>
    <x v="1"/>
    <x v="6"/>
    <x v="2830"/>
    <d v="2014-05-11T21:59:00"/>
  </r>
  <r>
    <n v="2831"/>
    <s v="Tackett &amp; Pyke put on a Play"/>
    <s v="We each wrote a play and would like to produce them for you for nothing more than art's sake!"/>
    <n v="3000"/>
    <n v="3320"/>
    <x v="0"/>
    <x v="0"/>
    <s v="USD"/>
    <n v="1437076070"/>
    <n v="1434484070"/>
    <x v="0"/>
    <x v="47"/>
    <x v="0"/>
    <s v="theater/plays"/>
    <n v="110.66666666666667"/>
    <n v="63.846153846153847"/>
    <x v="1"/>
    <x v="6"/>
    <x v="2831"/>
    <d v="2015-07-16T13:47:50"/>
  </r>
  <r>
    <n v="2832"/>
    <s v="Secret Diaries"/>
    <s v="Charting the big stuff in life from dance routines to coming out; exploring homophobia, family, friendship &amp; finding your own voice."/>
    <n v="2500"/>
    <n v="2867.99"/>
    <x v="0"/>
    <x v="1"/>
    <s v="GBP"/>
    <n v="1416780000"/>
    <n v="1414342894"/>
    <x v="0"/>
    <x v="195"/>
    <x v="0"/>
    <s v="theater/plays"/>
    <n v="114.71959999999999"/>
    <n v="30.189368421052631"/>
    <x v="1"/>
    <x v="6"/>
    <x v="2832"/>
    <d v="2014-11-23T16:00:00"/>
  </r>
  <r>
    <n v="2833"/>
    <s v="Star Man Rocket Man"/>
    <s v="A new play about exploring outer space"/>
    <n v="2700"/>
    <n v="2923"/>
    <x v="0"/>
    <x v="0"/>
    <s v="USD"/>
    <n v="1444528800"/>
    <n v="1442804633"/>
    <x v="0"/>
    <x v="2"/>
    <x v="0"/>
    <s v="theater/plays"/>
    <n v="108.25925925925925"/>
    <n v="83.51428571428572"/>
    <x v="1"/>
    <x v="6"/>
    <x v="2833"/>
    <d v="2015-10-10T20:00:00"/>
  </r>
  <r>
    <n v="2834"/>
    <s v="Thank You For Smoking"/>
    <s v="Thank You For Smoking. A play about love, 5 trillion cigarettes and how the Flintstones earned the tobacco industry millions."/>
    <n v="800"/>
    <n v="1360"/>
    <x v="0"/>
    <x v="1"/>
    <s v="GBP"/>
    <n v="1422658930"/>
    <n v="1421362930"/>
    <x v="0"/>
    <x v="64"/>
    <x v="0"/>
    <s v="theater/plays"/>
    <n v="170"/>
    <n v="64.761904761904759"/>
    <x v="1"/>
    <x v="6"/>
    <x v="2834"/>
    <d v="2015-01-30T17:02:10"/>
  </r>
  <r>
    <n v="2835"/>
    <s v="Land of the Three Towers"/>
    <s v="A celebratory community theatre project about the Focus E15 Occupation of empty council homes on Carpenters Estate."/>
    <n v="1000"/>
    <n v="1870.99"/>
    <x v="0"/>
    <x v="1"/>
    <s v="GBP"/>
    <n v="1449273600"/>
    <n v="1446742417"/>
    <x v="0"/>
    <x v="251"/>
    <x v="0"/>
    <s v="theater/plays"/>
    <n v="187.09899999999999"/>
    <n v="20.118172043010752"/>
    <x v="1"/>
    <x v="6"/>
    <x v="2835"/>
    <d v="2015-12-04T18:00:00"/>
  </r>
  <r>
    <n v="2836"/>
    <s v="&quot;The Colored Museum&quot; by George C. Wolfe"/>
    <s v="We're fundraising $450 by Feb.17, 2017 to purchase the rights for the show &amp; any extra proceeds will be used toward props and costume."/>
    <n v="450"/>
    <n v="485"/>
    <x v="0"/>
    <x v="0"/>
    <s v="USD"/>
    <n v="1487393940"/>
    <n v="1484115418"/>
    <x v="0"/>
    <x v="202"/>
    <x v="0"/>
    <s v="theater/plays"/>
    <n v="107.77777777777777"/>
    <n v="44.090909090909093"/>
    <x v="1"/>
    <x v="6"/>
    <x v="2836"/>
    <d v="2017-02-17T22:59:00"/>
  </r>
  <r>
    <n v="2837"/>
    <s v="Stop the tempo - ThÃ©Ã¢tre Prospero- salle intime"/>
    <s v="Aidez-nous Ã  financer notre projet Stop the tempo prÃ©sentÃ© du 18 nov au 12 dÃ©c 2015 au ThÃ©Ã¢tre Prospero! M.E.S de Michel-Maxime Legault"/>
    <n v="850"/>
    <n v="850"/>
    <x v="0"/>
    <x v="5"/>
    <s v="CAD"/>
    <n v="1449701284"/>
    <n v="1446241684"/>
    <x v="0"/>
    <x v="64"/>
    <x v="0"/>
    <s v="theater/plays"/>
    <n v="100"/>
    <n v="40.476190476190474"/>
    <x v="1"/>
    <x v="6"/>
    <x v="2837"/>
    <d v="2015-12-09T16:48:04"/>
  </r>
  <r>
    <n v="2838"/>
    <s v="Pickles &amp; Hargraves Murder Mystery Comedy at the FringeNYC"/>
    <s v="You like things that are funny. You (secretly) like murder. So why not support the NYC return of this hilarious whodunit?"/>
    <n v="2000"/>
    <n v="2405"/>
    <x v="0"/>
    <x v="0"/>
    <s v="USD"/>
    <n v="1407967200"/>
    <n v="1406039696"/>
    <x v="0"/>
    <x v="241"/>
    <x v="0"/>
    <s v="theater/plays"/>
    <n v="120.24999999999999"/>
    <n v="44.537037037037038"/>
    <x v="1"/>
    <x v="6"/>
    <x v="2838"/>
    <d v="2014-08-13T16:00:00"/>
  </r>
  <r>
    <n v="2839"/>
    <s v="&quot;The Annual Neighborhood Garage Tour&quot;"/>
    <s v="Help us tour our brand new show &quot;Stripe and Spot (Learn to) Get Along&quot; to neighborhoods throughout the Twin Cities metro area!"/>
    <n v="3500"/>
    <n v="3900"/>
    <x v="0"/>
    <x v="0"/>
    <s v="USD"/>
    <n v="1408942740"/>
    <n v="1406958354"/>
    <x v="0"/>
    <x v="162"/>
    <x v="0"/>
    <s v="theater/plays"/>
    <n v="111.42857142857143"/>
    <n v="125.80645161290323"/>
    <x v="1"/>
    <x v="6"/>
    <x v="2839"/>
    <d v="2014-08-24T22:59:00"/>
  </r>
  <r>
    <n v="2840"/>
    <s v="Scarlet at Southwark Playhouse - Theatre Renegade"/>
    <s v="The world premiere of an astounding new play at Southwark Playhouse exploring slut shaming/cyber bullying &amp; the emotional repercussions"/>
    <n v="2500"/>
    <n v="2600"/>
    <x v="0"/>
    <x v="1"/>
    <s v="GBP"/>
    <n v="1426698000"/>
    <n v="1424825479"/>
    <x v="0"/>
    <x v="462"/>
    <x v="0"/>
    <s v="theater/plays"/>
    <n v="104"/>
    <n v="19.696969696969695"/>
    <x v="1"/>
    <x v="6"/>
    <x v="2840"/>
    <d v="2015-03-18T11:00:00"/>
  </r>
  <r>
    <n v="2841"/>
    <s v="The Dead Loss"/>
    <s v="1920's London; two brothers try to make a name for themselves in the underground crime world but encounter a ruthless Irish mob boss."/>
    <n v="1000"/>
    <n v="10"/>
    <x v="2"/>
    <x v="1"/>
    <s v="GBP"/>
    <n v="1450032297"/>
    <n v="1444844697"/>
    <x v="0"/>
    <x v="29"/>
    <x v="1"/>
    <s v="theater/plays"/>
    <n v="1"/>
    <n v="10"/>
    <x v="1"/>
    <x v="6"/>
    <x v="2841"/>
    <d v="2015-12-13T12:44:57"/>
  </r>
  <r>
    <n v="2842"/>
    <s v="HIDDEN: The FCO Plays"/>
    <s v="A play performed at the FCO Global Summit on the Preventing Sexual Violence Initiative, hosted by William Hague and Angelina Jolie"/>
    <n v="1500"/>
    <n v="0"/>
    <x v="2"/>
    <x v="1"/>
    <s v="GBP"/>
    <n v="1403348400"/>
    <n v="1401058295"/>
    <x v="0"/>
    <x v="78"/>
    <x v="1"/>
    <s v="theater/plays"/>
    <n v="0"/>
    <n v="0"/>
    <x v="1"/>
    <x v="6"/>
    <x v="2842"/>
    <d v="2014-06-21T05:00:00"/>
  </r>
  <r>
    <n v="2843"/>
    <s v="Summer Adaptation of Fallen Angels"/>
    <s v="We're high school students directing a film adaptation of the play, Fallen Angels, written by NoÃ«l Coward and set in the 1920's."/>
    <n v="1200"/>
    <n v="0"/>
    <x v="2"/>
    <x v="0"/>
    <s v="USD"/>
    <n v="1465790400"/>
    <n v="1462210950"/>
    <x v="0"/>
    <x v="78"/>
    <x v="1"/>
    <s v="theater/plays"/>
    <n v="0"/>
    <n v="0"/>
    <x v="1"/>
    <x v="6"/>
    <x v="2843"/>
    <d v="2016-06-12T22:00:00"/>
  </r>
  <r>
    <n v="2844"/>
    <s v="KabarettstÃ¼ck &quot;Dicht in da Nochtschicht&quot;"/>
    <s v="Zwei ausgebildete Schauspieler, ein Musiker - gemeinsam bringt man ein waschechtes KabarettstÃ¼ck auf die BÃ¼hne."/>
    <n v="550"/>
    <n v="30"/>
    <x v="2"/>
    <x v="15"/>
    <s v="EUR"/>
    <n v="1483535180"/>
    <n v="1480943180"/>
    <x v="0"/>
    <x v="29"/>
    <x v="1"/>
    <s v="theater/plays"/>
    <n v="5.4545454545454541"/>
    <n v="30"/>
    <x v="1"/>
    <x v="6"/>
    <x v="2844"/>
    <d v="2017-01-04T07:06:20"/>
  </r>
  <r>
    <n v="2845"/>
    <s v="Haberdasher Theatre Inc. : Richard Greenbergâ€™s, The Maderati"/>
    <s v="The Maderati: A bitingly witty absurdest comedy, which pokes wickedly perceptive fun at NY artist lifestyle."/>
    <n v="7500"/>
    <n v="2366"/>
    <x v="2"/>
    <x v="0"/>
    <s v="USD"/>
    <n v="1433723033"/>
    <n v="1428539033"/>
    <x v="0"/>
    <x v="70"/>
    <x v="1"/>
    <s v="theater/plays"/>
    <n v="31.546666666666667"/>
    <n v="60.666666666666664"/>
    <x v="1"/>
    <x v="6"/>
    <x v="2845"/>
    <d v="2015-06-07T18:23:53"/>
  </r>
  <r>
    <n v="2846"/>
    <s v="SIN, The Stage Play-Spreading Awareness One City At A Time"/>
    <s v="SIN, has an important message, outstanding music, uplifting performances and amazing entertainment. SIN, is a &quot;must see&quot; for everyone!"/>
    <n v="8000"/>
    <n v="0"/>
    <x v="2"/>
    <x v="0"/>
    <s v="USD"/>
    <n v="1432917394"/>
    <n v="1429029394"/>
    <x v="0"/>
    <x v="78"/>
    <x v="1"/>
    <s v="theater/plays"/>
    <n v="0"/>
    <n v="0"/>
    <x v="1"/>
    <x v="6"/>
    <x v="2846"/>
    <d v="2015-05-29T10:36:34"/>
  </r>
  <r>
    <n v="2847"/>
    <s v="COLOR ME"/>
    <s v="Dark secrets come to light when Mariah meets Stella. They find a way to face the south's largest elephant in the room: RACISM."/>
    <n v="2000"/>
    <n v="0"/>
    <x v="2"/>
    <x v="0"/>
    <s v="USD"/>
    <n v="1464031265"/>
    <n v="1458847265"/>
    <x v="0"/>
    <x v="78"/>
    <x v="1"/>
    <s v="theater/plays"/>
    <n v="0"/>
    <n v="0"/>
    <x v="1"/>
    <x v="6"/>
    <x v="2847"/>
    <d v="2016-05-23T13: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x v="83"/>
    <x v="1"/>
    <s v="theater/plays"/>
    <n v="0.2"/>
    <n v="23.333333333333332"/>
    <x v="1"/>
    <x v="6"/>
    <x v="2848"/>
    <d v="2015-05-29T09:34:19"/>
  </r>
  <r>
    <n v="2849"/>
    <s v="100, Acre Wood"/>
    <s v="NonSens!cal tackles the struggles of four people with mental health issues/disorders inspired by A.A Milne's Winnie the Pooh"/>
    <n v="500"/>
    <n v="5"/>
    <x v="2"/>
    <x v="1"/>
    <s v="GBP"/>
    <n v="1461406600"/>
    <n v="1458814600"/>
    <x v="0"/>
    <x v="29"/>
    <x v="1"/>
    <s v="theater/plays"/>
    <n v="1"/>
    <n v="5"/>
    <x v="1"/>
    <x v="6"/>
    <x v="2849"/>
    <d v="2016-04-23T04:16:40"/>
  </r>
  <r>
    <n v="2850"/>
    <s v="Romeo and Juliet...Choose Your Own Ending"/>
    <s v="Romeo and Juliet: Wouldn't it be great if they didn't all die at the end? Now YOU get to control the fate of these timeless characters!"/>
    <n v="8000"/>
    <n v="311"/>
    <x v="2"/>
    <x v="0"/>
    <s v="USD"/>
    <n v="1409962211"/>
    <n v="1407370211"/>
    <x v="0"/>
    <x v="62"/>
    <x v="1"/>
    <s v="theater/plays"/>
    <n v="3.8875000000000002"/>
    <n v="23.923076923076923"/>
    <x v="1"/>
    <x v="6"/>
    <x v="2850"/>
    <d v="2014-09-05T18:10:11"/>
  </r>
  <r>
    <n v="2851"/>
    <s v="The Divideâ€ A Great New Controversial Play."/>
    <s v="Set in Southern America â€œThe Divideâ€ is a stage play that touches on the issues that are forefront in America and the world."/>
    <n v="4500"/>
    <n v="0"/>
    <x v="2"/>
    <x v="17"/>
    <s v="EUR"/>
    <n v="1454109420"/>
    <n v="1453334629"/>
    <x v="0"/>
    <x v="78"/>
    <x v="1"/>
    <s v="theater/plays"/>
    <n v="0"/>
    <n v="0"/>
    <x v="1"/>
    <x v="6"/>
    <x v="2851"/>
    <d v="2016-01-29T17:17:00"/>
  </r>
  <r>
    <n v="2852"/>
    <s v="Freedom Train"/>
    <s v="Just one time back to the past on the Freedom Train will open your eyes and your lives will never ever be the same!"/>
    <n v="5000"/>
    <n v="95"/>
    <x v="2"/>
    <x v="0"/>
    <s v="USD"/>
    <n v="1403312703"/>
    <n v="1400720703"/>
    <x v="0"/>
    <x v="79"/>
    <x v="1"/>
    <s v="theater/plays"/>
    <n v="1.9"/>
    <n v="15.833333333333334"/>
    <x v="1"/>
    <x v="6"/>
    <x v="2852"/>
    <d v="2014-06-20T19:05:03"/>
  </r>
  <r>
    <n v="2853"/>
    <s v="Eighteen Months- A Love Story Interrupted"/>
    <s v="Much has been written by women on breast cancer. Yet, there is little that has been written for the theatre on this by men. I have!"/>
    <n v="9500"/>
    <n v="0"/>
    <x v="2"/>
    <x v="5"/>
    <s v="CAD"/>
    <n v="1410669297"/>
    <n v="1405485297"/>
    <x v="0"/>
    <x v="78"/>
    <x v="1"/>
    <s v="theater/plays"/>
    <n v="0"/>
    <n v="0"/>
    <x v="1"/>
    <x v="6"/>
    <x v="2853"/>
    <d v="2014-09-13T22:34:57"/>
  </r>
  <r>
    <n v="2854"/>
    <s v="Ultimate Political Selfie!"/>
    <s v="Almost Random Theatre's play about a candidate - with no policies - who is seeking election in May 2015"/>
    <n v="1000"/>
    <n v="417"/>
    <x v="2"/>
    <x v="1"/>
    <s v="GBP"/>
    <n v="1431018719"/>
    <n v="1429290719"/>
    <x v="0"/>
    <x v="25"/>
    <x v="1"/>
    <s v="theater/plays"/>
    <n v="41.699999999999996"/>
    <n v="29.785714285714285"/>
    <x v="1"/>
    <x v="6"/>
    <x v="2854"/>
    <d v="2015-05-07T11:11:59"/>
  </r>
  <r>
    <n v="2855"/>
    <s v="STAGE READING for TETCNY"/>
    <s v="Raising funds to have a private stage reading for an upcoming play from THE ENSEMBLE THEATRE COMPANY OF NEW YORK (www.tetcny.org)"/>
    <n v="600"/>
    <n v="300"/>
    <x v="2"/>
    <x v="0"/>
    <s v="USD"/>
    <n v="1454110440"/>
    <n v="1451607071"/>
    <x v="0"/>
    <x v="81"/>
    <x v="1"/>
    <s v="theater/plays"/>
    <n v="50"/>
    <n v="60"/>
    <x v="1"/>
    <x v="6"/>
    <x v="2855"/>
    <d v="2016-01-29T17:34:00"/>
  </r>
  <r>
    <n v="2856"/>
    <s v="The JOkeress Going Live"/>
    <s v="This will be the fifth play of The Jokeress, based on the ebook/paperback novelette series. It is scifi, suspense, terror, and noir."/>
    <n v="3000"/>
    <n v="146"/>
    <x v="2"/>
    <x v="0"/>
    <s v="USD"/>
    <n v="1439069640"/>
    <n v="1433897647"/>
    <x v="0"/>
    <x v="79"/>
    <x v="1"/>
    <s v="theater/plays"/>
    <n v="4.8666666666666663"/>
    <n v="24.333333333333332"/>
    <x v="1"/>
    <x v="6"/>
    <x v="2856"/>
    <d v="2015-08-08T15:34:00"/>
  </r>
  <r>
    <n v="2857"/>
    <s v="Los Tradicionales"/>
    <s v="Somos una compaÃ±Ã­a de teatro independiente. Y en el 2017 queremos arrancar con el montaje de 3 obras._x000a_3 elencos, 3 espacios."/>
    <n v="38000"/>
    <n v="7500"/>
    <x v="2"/>
    <x v="14"/>
    <s v="MXN"/>
    <n v="1487613600"/>
    <n v="1482444295"/>
    <x v="0"/>
    <x v="41"/>
    <x v="1"/>
    <s v="theater/plays"/>
    <n v="19.736842105263158"/>
    <n v="500"/>
    <x v="1"/>
    <x v="6"/>
    <x v="2857"/>
    <d v="2017-02-20T12:00:00"/>
  </r>
  <r>
    <n v="2858"/>
    <s v="Gay Party Superposh 'Winter Wonderland'"/>
    <s v="Een Gay Party in het centrum van Amersfoort. _x000a_Een geweldige avond uit, met een show, optredens en DJ's."/>
    <n v="1000"/>
    <n v="0"/>
    <x v="2"/>
    <x v="9"/>
    <s v="EUR"/>
    <n v="1417778880"/>
    <n v="1415711095"/>
    <x v="0"/>
    <x v="78"/>
    <x v="1"/>
    <s v="theater/plays"/>
    <n v="0"/>
    <n v="0"/>
    <x v="1"/>
    <x v="6"/>
    <x v="2858"/>
    <d v="2014-12-05T05:28:00"/>
  </r>
  <r>
    <n v="2859"/>
    <s v="Grover Theatre Company (GTC)"/>
    <s v="A theatre company that will create works to inspire young people and get everyone involved."/>
    <n v="2000"/>
    <n v="35"/>
    <x v="2"/>
    <x v="2"/>
    <s v="AUD"/>
    <n v="1444984904"/>
    <n v="1439800904"/>
    <x v="0"/>
    <x v="29"/>
    <x v="1"/>
    <s v="theater/plays"/>
    <n v="1.7500000000000002"/>
    <n v="35"/>
    <x v="1"/>
    <x v="6"/>
    <x v="2859"/>
    <d v="2015-10-16T02:41:44"/>
  </r>
  <r>
    <n v="2860"/>
    <s v="Macbeth For President 2016"/>
    <s v="The Bard's classic tale set in the 2016 Presidential Campaign. Power, corruption, greed, and conspiracy. How far are you willing to go?"/>
    <n v="4000"/>
    <n v="266"/>
    <x v="2"/>
    <x v="0"/>
    <s v="USD"/>
    <n v="1466363576"/>
    <n v="1461179576"/>
    <x v="0"/>
    <x v="82"/>
    <x v="1"/>
    <s v="theater/plays"/>
    <n v="6.65"/>
    <n v="29.555555555555557"/>
    <x v="1"/>
    <x v="6"/>
    <x v="2860"/>
    <d v="2016-06-19T13:12:56"/>
  </r>
  <r>
    <n v="2861"/>
    <s v="Julius Caesar"/>
    <s v="The University of Queensland Drama Production Course is putting on an adaptation of William Shakespeares Julius Caesar"/>
    <n v="250"/>
    <n v="80"/>
    <x v="2"/>
    <x v="2"/>
    <s v="AUD"/>
    <n v="1443103848"/>
    <n v="1441894248"/>
    <x v="0"/>
    <x v="83"/>
    <x v="1"/>
    <s v="theater/plays"/>
    <n v="32"/>
    <n v="26.666666666666668"/>
    <x v="1"/>
    <x v="6"/>
    <x v="2861"/>
    <d v="2015-09-24T08:10:48"/>
  </r>
  <r>
    <n v="2862"/>
    <s v="Get Your Life Back"/>
    <s v="&quot;Get Your Life Back&quot; is a dynamic stage play that deals with true issues of life that reign in the lives of many people everyday."/>
    <n v="12700"/>
    <n v="55"/>
    <x v="2"/>
    <x v="0"/>
    <s v="USD"/>
    <n v="1403636229"/>
    <n v="1401044229"/>
    <x v="0"/>
    <x v="83"/>
    <x v="1"/>
    <s v="theater/plays"/>
    <n v="0.43307086614173229"/>
    <n v="18.333333333333332"/>
    <x v="1"/>
    <x v="6"/>
    <x v="2862"/>
    <d v="2014-06-24T12:57:09"/>
  </r>
  <r>
    <n v="2863"/>
    <s v="Equality Theatre"/>
    <s v="I would like to start a Acting Company that supports and includes LGBTQ youth and young adults in very conservative North Texas"/>
    <n v="50000"/>
    <n v="20"/>
    <x v="2"/>
    <x v="0"/>
    <s v="USD"/>
    <n v="1410279123"/>
    <n v="1405095123"/>
    <x v="0"/>
    <x v="29"/>
    <x v="1"/>
    <s v="theater/plays"/>
    <n v="0.04"/>
    <n v="20"/>
    <x v="1"/>
    <x v="6"/>
    <x v="2863"/>
    <d v="2014-09-09T10:12:03"/>
  </r>
  <r>
    <n v="2864"/>
    <s v="'Haunting Julia' by Alan Ayckbourn"/>
    <s v="Accessible, original theatre for all!"/>
    <n v="2500"/>
    <n v="40"/>
    <x v="2"/>
    <x v="1"/>
    <s v="GBP"/>
    <n v="1437139080"/>
    <n v="1434552207"/>
    <x v="0"/>
    <x v="83"/>
    <x v="1"/>
    <s v="theater/plays"/>
    <n v="1.6"/>
    <n v="13.333333333333334"/>
    <x v="1"/>
    <x v="6"/>
    <x v="2864"/>
    <d v="2015-07-17T07:18:00"/>
  </r>
  <r>
    <n v="2865"/>
    <s v="FRINGE 2015 by YER Productions"/>
    <s v="Prepare to be Swept Away. Three short plays from three master playwrights; LANDFALL, SNIPER and DANGERS of TOBACCO!"/>
    <n v="2888"/>
    <n v="0"/>
    <x v="2"/>
    <x v="0"/>
    <s v="USD"/>
    <n v="1420512259"/>
    <n v="1415328259"/>
    <x v="0"/>
    <x v="78"/>
    <x v="1"/>
    <s v="theater/plays"/>
    <n v="0"/>
    <n v="0"/>
    <x v="1"/>
    <x v="6"/>
    <x v="2865"/>
    <d v="2015-01-05T20:44:19"/>
  </r>
  <r>
    <n v="2866"/>
    <s v="Church Folk Can Be Dangerous People"/>
    <s v="The reality is dark, sinister. The milieu is not as friendly as it claims. What is this place? Where is it? Is it your local church?"/>
    <n v="5000"/>
    <n v="45"/>
    <x v="2"/>
    <x v="0"/>
    <s v="USD"/>
    <n v="1476482400"/>
    <n v="1473893721"/>
    <x v="0"/>
    <x v="84"/>
    <x v="1"/>
    <s v="theater/plays"/>
    <n v="0.89999999999999991"/>
    <n v="22.5"/>
    <x v="1"/>
    <x v="6"/>
    <x v="2866"/>
    <d v="2016-10-14T16:00:00"/>
  </r>
  <r>
    <n v="2867"/>
    <s v="A Midsummer Night's Dream"/>
    <s v="This production is being put together by Wilson's newest professional theater company, the Wyldepine Players in conjunction w/ Taiplab"/>
    <n v="2500"/>
    <n v="504"/>
    <x v="2"/>
    <x v="0"/>
    <s v="USD"/>
    <n v="1467604800"/>
    <n v="1465533672"/>
    <x v="0"/>
    <x v="73"/>
    <x v="1"/>
    <s v="theater/plays"/>
    <n v="20.16"/>
    <n v="50.4"/>
    <x v="1"/>
    <x v="6"/>
    <x v="2867"/>
    <d v="2016-07-03T22:00:00"/>
  </r>
  <r>
    <n v="2868"/>
    <s v="Becoming UNZIPPED"/>
    <s v="7 billion people &amp; most of us feel alone.  It's time we become emotionally unzipped.  &quot;Unzipped&quot; a new play about men &amp; relationships."/>
    <n v="15000"/>
    <n v="6301.76"/>
    <x v="2"/>
    <x v="0"/>
    <s v="USD"/>
    <n v="1475697054"/>
    <n v="1473105054"/>
    <x v="0"/>
    <x v="65"/>
    <x v="1"/>
    <s v="theater/plays"/>
    <n v="42.011733333333332"/>
    <n v="105.02933333333334"/>
    <x v="1"/>
    <x v="6"/>
    <x v="2868"/>
    <d v="2016-10-05T13:50:54"/>
  </r>
  <r>
    <n v="2869"/>
    <s v="Theatre West97 - not-for-profit run Youth Theatre Program"/>
    <s v="We provide performing arts training and experience to young people of low income families in NYC, building confidence and self esteem"/>
    <n v="20000"/>
    <n v="177"/>
    <x v="2"/>
    <x v="0"/>
    <s v="USD"/>
    <n v="1468937681"/>
    <n v="1466345681"/>
    <x v="0"/>
    <x v="81"/>
    <x v="1"/>
    <s v="theater/plays"/>
    <n v="0.88500000000000001"/>
    <n v="35.4"/>
    <x v="1"/>
    <x v="6"/>
    <x v="2869"/>
    <d v="2016-07-19T08:14:41"/>
  </r>
  <r>
    <n v="2870"/>
    <s v="America is at the Mall: A Post 9/11 Happily  Never After"/>
    <s v="The war in Iraq changed everything -one journey from the safe haven of the 99% to the shadows of veteran. How would you persevere?"/>
    <n v="5000"/>
    <n v="750"/>
    <x v="2"/>
    <x v="0"/>
    <s v="USD"/>
    <n v="1400301165"/>
    <n v="1397709165"/>
    <x v="0"/>
    <x v="82"/>
    <x v="1"/>
    <s v="theater/plays"/>
    <n v="15"/>
    <n v="83.333333333333329"/>
    <x v="1"/>
    <x v="6"/>
    <x v="2870"/>
    <d v="2014-05-16T22:32:45"/>
  </r>
  <r>
    <n v="2871"/>
    <s v="The Bill Cosby Assault, a play"/>
    <s v="America's dad or serial rapist? Or both? The stories of the Bill Cosby accusers and the society so skeptical of them."/>
    <n v="10000"/>
    <n v="467"/>
    <x v="2"/>
    <x v="0"/>
    <s v="USD"/>
    <n v="1419183813"/>
    <n v="1417455813"/>
    <x v="0"/>
    <x v="62"/>
    <x v="1"/>
    <s v="theater/plays"/>
    <n v="4.67"/>
    <n v="35.92307692307692"/>
    <x v="1"/>
    <x v="6"/>
    <x v="2871"/>
    <d v="2014-12-21T11:43:33"/>
  </r>
  <r>
    <n v="2872"/>
    <s v="Loud Arts"/>
    <s v="Local Theatre group in Loudoun County, Virginia. Looking for funds to start producing shows!"/>
    <n v="3000"/>
    <n v="0"/>
    <x v="2"/>
    <x v="0"/>
    <s v="USD"/>
    <n v="1434768438"/>
    <n v="1429584438"/>
    <x v="0"/>
    <x v="78"/>
    <x v="1"/>
    <s v="theater/plays"/>
    <n v="0"/>
    <n v="0"/>
    <x v="1"/>
    <x v="6"/>
    <x v="2872"/>
    <d v="2015-06-19T20:47:18"/>
  </r>
  <r>
    <n v="2873"/>
    <s v="&quot;Fortune's Child&quot; by Mark Scharf"/>
    <s v="DC/Baltimore AEA actors band together produce a world premiere of a touching, bittersweet, award winning play about letting go to live"/>
    <n v="2500"/>
    <n v="953"/>
    <x v="2"/>
    <x v="0"/>
    <s v="USD"/>
    <n v="1422473831"/>
    <n v="1419881831"/>
    <x v="0"/>
    <x v="22"/>
    <x v="1"/>
    <s v="theater/plays"/>
    <n v="38.119999999999997"/>
    <n v="119.125"/>
    <x v="1"/>
    <x v="6"/>
    <x v="2873"/>
    <d v="2015-01-28T13:37:11"/>
  </r>
  <r>
    <n v="2874"/>
    <s v="Lead Players Theatre Company"/>
    <s v="We present Classics made for the 21st Century and we need a space! Please help us rent a space for The Importance of Being Earnest!"/>
    <n v="5000"/>
    <n v="271"/>
    <x v="2"/>
    <x v="0"/>
    <s v="USD"/>
    <n v="1484684186"/>
    <n v="1482092186"/>
    <x v="0"/>
    <x v="83"/>
    <x v="1"/>
    <s v="theater/plays"/>
    <n v="5.42"/>
    <n v="90.333333333333329"/>
    <x v="1"/>
    <x v="6"/>
    <x v="2874"/>
    <d v="2017-01-17T14:16:26"/>
  </r>
  <r>
    <n v="2875"/>
    <s v="Right Tracey!"/>
    <s v="Play about Tracey a gay man trapped in his room by his Bible thumping mother. He finds love but the room can not keep the love alive."/>
    <n v="20000"/>
    <n v="7"/>
    <x v="2"/>
    <x v="0"/>
    <s v="USD"/>
    <n v="1462417493"/>
    <n v="1459825493"/>
    <x v="0"/>
    <x v="83"/>
    <x v="1"/>
    <s v="theater/plays"/>
    <n v="3.4999999999999996E-2"/>
    <n v="2.3333333333333335"/>
    <x v="1"/>
    <x v="6"/>
    <x v="2875"/>
    <d v="2016-05-04T21:04:53"/>
  </r>
  <r>
    <n v="2876"/>
    <s v="The Sins of Bad People  Urban Stage Play"/>
    <s v="Charlotte NC playwright looking to showcase a series of three stage plays.  Plays are funny, completed and ready to run!"/>
    <n v="150000"/>
    <n v="0"/>
    <x v="2"/>
    <x v="0"/>
    <s v="USD"/>
    <n v="1437069079"/>
    <n v="1434477079"/>
    <x v="0"/>
    <x v="78"/>
    <x v="1"/>
    <s v="theater/plays"/>
    <n v="0"/>
    <n v="0"/>
    <x v="1"/>
    <x v="6"/>
    <x v="2876"/>
    <d v="2015-07-16T11:51:19"/>
  </r>
  <r>
    <n v="2877"/>
    <s v="COLLABORATION: WARHOL &amp; BASQUIAT"/>
    <s v="Two of the 20th Centuryâ€™s Greatest Artists _x000a_navigate the perilous terrain of Art &amp; Fame _x000a_in a historic Collaboration."/>
    <n v="6000"/>
    <n v="650"/>
    <x v="2"/>
    <x v="0"/>
    <s v="USD"/>
    <n v="1480525200"/>
    <n v="1477781724"/>
    <x v="0"/>
    <x v="79"/>
    <x v="1"/>
    <s v="theater/plays"/>
    <n v="10.833333333333334"/>
    <n v="108.33333333333333"/>
    <x v="1"/>
    <x v="6"/>
    <x v="2877"/>
    <d v="2016-11-30T11:00:00"/>
  </r>
  <r>
    <n v="2878"/>
    <s v="(TBC) I'M JUST HERE TO BUY SOY SAUCE by Jingan Young"/>
    <s v="World premiere of &quot;I'm Just Here to Buy Soy Sauce&quot;, a play about China &amp; the UK housing crisis by Jingan Young location TBC"/>
    <n v="3000"/>
    <n v="63"/>
    <x v="2"/>
    <x v="1"/>
    <s v="GBP"/>
    <n v="1435934795"/>
    <n v="1430750795"/>
    <x v="0"/>
    <x v="80"/>
    <x v="1"/>
    <s v="theater/plays"/>
    <n v="2.1"/>
    <n v="15.75"/>
    <x v="1"/>
    <x v="6"/>
    <x v="2878"/>
    <d v="2015-07-03T08:46:35"/>
  </r>
  <r>
    <n v="2879"/>
    <s v="Girls, Ladies and Women - A Gospel Drama"/>
    <s v="She that fines a husband? Wait, is that right? Girl... you better check yourself, before you wreck yourself!"/>
    <n v="11200"/>
    <n v="29"/>
    <x v="2"/>
    <x v="0"/>
    <s v="USD"/>
    <n v="1453310661"/>
    <n v="1450718661"/>
    <x v="0"/>
    <x v="29"/>
    <x v="1"/>
    <s v="theater/plays"/>
    <n v="0.2589285714285714"/>
    <n v="29"/>
    <x v="1"/>
    <x v="6"/>
    <x v="2879"/>
    <d v="2016-01-20T11:24:21"/>
  </r>
  <r>
    <n v="2880"/>
    <s v="BELIEF on the Isle of Skye"/>
    <s v="BELIEF leaves res &amp; crosses nations, swims the Atlantic, landing on Isle where Salish meets Gaelic, where humanity transcends barriers"/>
    <n v="12000"/>
    <n v="2800"/>
    <x v="2"/>
    <x v="0"/>
    <s v="USD"/>
    <n v="1440090300"/>
    <n v="1436305452"/>
    <x v="0"/>
    <x v="60"/>
    <x v="1"/>
    <s v="theater/plays"/>
    <n v="23.333333333333332"/>
    <n v="96.551724137931032"/>
    <x v="1"/>
    <x v="6"/>
    <x v="2880"/>
    <d v="2015-08-20T11: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x v="78"/>
    <x v="1"/>
    <s v="theater/plays"/>
    <n v="0"/>
    <n v="0"/>
    <x v="1"/>
    <x v="6"/>
    <x v="2881"/>
    <d v="2014-12-03T09:20:36"/>
  </r>
  <r>
    <n v="2882"/>
    <s v="Images: Remembrances of the Holocaust-The Eva Schloss Story"/>
    <s v="A one-woman show about the life of Eva Schloss, her time in Auschwitz, and the positive impact she has had on thousands of lives."/>
    <n v="750"/>
    <n v="252"/>
    <x v="2"/>
    <x v="0"/>
    <s v="USD"/>
    <n v="1462112318"/>
    <n v="1459520318"/>
    <x v="0"/>
    <x v="80"/>
    <x v="1"/>
    <s v="theater/plays"/>
    <n v="33.6"/>
    <n v="63"/>
    <x v="1"/>
    <x v="6"/>
    <x v="2882"/>
    <d v="2016-05-01T08:18:38"/>
  </r>
  <r>
    <n v="2883"/>
    <s v="&quot;Skip To My Lou,&quot; a NEW play by Steve Romagnoli"/>
    <s v="Ticket sales benefit Bedford Hills Maximum Security Prison, Women's College Program Library. Presented by Theater For The New City."/>
    <n v="10000"/>
    <n v="1908"/>
    <x v="2"/>
    <x v="0"/>
    <s v="USD"/>
    <n v="1454734740"/>
    <n v="1451684437"/>
    <x v="0"/>
    <x v="81"/>
    <x v="1"/>
    <s v="theater/plays"/>
    <n v="19.079999999999998"/>
    <n v="381.6"/>
    <x v="1"/>
    <x v="6"/>
    <x v="2883"/>
    <d v="2016-02-05T22:59:00"/>
  </r>
  <r>
    <n v="2884"/>
    <s v="The Lizard King, a play by Jay Jeff Jones"/>
    <s v="Come explore the dream world of Jim Morrison, rock singer, mystic, poet, shaman."/>
    <n v="45000"/>
    <n v="185"/>
    <x v="2"/>
    <x v="0"/>
    <s v="USD"/>
    <n v="1417800435"/>
    <n v="1415208435"/>
    <x v="0"/>
    <x v="80"/>
    <x v="1"/>
    <s v="theater/plays"/>
    <n v="0.41111111111111115"/>
    <n v="46.25"/>
    <x v="1"/>
    <x v="6"/>
    <x v="2884"/>
    <d v="2014-12-05T11:27:15"/>
  </r>
  <r>
    <n v="2885"/>
    <s v="The Wedding"/>
    <s v="An historic and proud work of Polish nationalistic literature performed on stage."/>
    <n v="400"/>
    <n v="130"/>
    <x v="2"/>
    <x v="0"/>
    <s v="USD"/>
    <n v="1426294201"/>
    <n v="1423705801"/>
    <x v="0"/>
    <x v="81"/>
    <x v="1"/>
    <s v="theater/plays"/>
    <n v="32.5"/>
    <n v="26"/>
    <x v="1"/>
    <x v="6"/>
    <x v="2885"/>
    <d v="2015-03-13T18:50:01"/>
  </r>
  <r>
    <n v="2886"/>
    <s v="Artists' tickets to VARIATIONS ON FAMILY"/>
    <s v="Help us provide half-price tickets to the 11th annual Variations Project, allowing our fellow artists to see this wonderful production."/>
    <n v="200"/>
    <n v="10"/>
    <x v="2"/>
    <x v="0"/>
    <s v="USD"/>
    <n v="1442635140"/>
    <n v="1442243484"/>
    <x v="0"/>
    <x v="29"/>
    <x v="1"/>
    <s v="theater/plays"/>
    <n v="5"/>
    <n v="10"/>
    <x v="1"/>
    <x v="6"/>
    <x v="2886"/>
    <d v="2015-09-18T21: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x v="29"/>
    <x v="1"/>
    <s v="theater/plays"/>
    <n v="0.16666666666666669"/>
    <n v="5"/>
    <x v="1"/>
    <x v="6"/>
    <x v="2887"/>
    <d v="2015-01-11T04:15:24"/>
  </r>
  <r>
    <n v="2888"/>
    <s v="ARTS to HEARTS - The Holidate (An Original Stage Play)"/>
    <s v="We're dedicated to writing &amp; producing plays, infusing inspirational, universal principles that aren't commonly displayed in America."/>
    <n v="30000"/>
    <n v="0"/>
    <x v="2"/>
    <x v="0"/>
    <s v="USD"/>
    <n v="1413608340"/>
    <n v="1412945440"/>
    <x v="0"/>
    <x v="78"/>
    <x v="1"/>
    <s v="theater/plays"/>
    <n v="0"/>
    <n v="0"/>
    <x v="1"/>
    <x v="6"/>
    <x v="2888"/>
    <d v="2014-10-17T22:59:00"/>
  </r>
  <r>
    <n v="2889"/>
    <s v="Halfway, Nebraska"/>
    <s v="Halfway, Nebraska explores the limits of hope and what it means to love someone who may be too far damaged to save."/>
    <n v="3000"/>
    <n v="1142"/>
    <x v="2"/>
    <x v="0"/>
    <s v="USD"/>
    <n v="1409344985"/>
    <n v="1406752985"/>
    <x v="0"/>
    <x v="25"/>
    <x v="1"/>
    <s v="theater/plays"/>
    <n v="38.066666666666663"/>
    <n v="81.571428571428569"/>
    <x v="1"/>
    <x v="6"/>
    <x v="2889"/>
    <d v="2014-08-29T14:43:05"/>
  </r>
  <r>
    <n v="2890"/>
    <s v="the Savannah Disputation"/>
    <s v="This Theological Comedy tells a story of when seemingly similar beliefs are discovered to be worlds apart; Damnation-Southern Style."/>
    <n v="2000"/>
    <n v="21"/>
    <x v="2"/>
    <x v="0"/>
    <s v="USD"/>
    <n v="1407553200"/>
    <n v="1405100992"/>
    <x v="0"/>
    <x v="83"/>
    <x v="1"/>
    <s v="theater/plays"/>
    <n v="1.05"/>
    <n v="7"/>
    <x v="1"/>
    <x v="6"/>
    <x v="2890"/>
    <d v="2014-08-08T21:00:00"/>
  </r>
  <r>
    <n v="2891"/>
    <s v="Literacy for Brooklyn Kids"/>
    <s v="Did you know that we are enriching the lives of Brooklyn kids through literacy and educational theater? We just need a little help."/>
    <n v="10000"/>
    <n v="273"/>
    <x v="2"/>
    <x v="0"/>
    <s v="USD"/>
    <n v="1460751128"/>
    <n v="1455570728"/>
    <x v="0"/>
    <x v="73"/>
    <x v="1"/>
    <s v="theater/plays"/>
    <n v="2.73"/>
    <n v="27.3"/>
    <x v="1"/>
    <x v="6"/>
    <x v="2891"/>
    <d v="2016-04-15T14:12:08"/>
  </r>
  <r>
    <n v="2892"/>
    <s v="Something Precious"/>
    <s v="Something Precious is the world's first musical to alert folks to the harmful effects of technology on the human spirit."/>
    <n v="5500"/>
    <n v="500"/>
    <x v="2"/>
    <x v="0"/>
    <s v="USD"/>
    <n v="1409000400"/>
    <n v="1408381704"/>
    <x v="0"/>
    <x v="57"/>
    <x v="1"/>
    <s v="theater/plays"/>
    <n v="9.0909090909090917"/>
    <n v="29.411764705882351"/>
    <x v="1"/>
    <x v="6"/>
    <x v="2892"/>
    <d v="2014-08-25T15:00:00"/>
  </r>
  <r>
    <n v="2893"/>
    <s v="REDISCOVERING KIA THE PLAY"/>
    <s v="Fundraising for REDISCOVERING KIA THE PLAY"/>
    <n v="5000"/>
    <n v="25"/>
    <x v="2"/>
    <x v="0"/>
    <s v="USD"/>
    <n v="1420768800"/>
    <n v="1415644395"/>
    <x v="0"/>
    <x v="84"/>
    <x v="1"/>
    <s v="theater/plays"/>
    <n v="0.5"/>
    <n v="12.5"/>
    <x v="1"/>
    <x v="6"/>
    <x v="2893"/>
    <d v="2015-01-08T20:00:00"/>
  </r>
  <r>
    <n v="2894"/>
    <s v="How Could You Do This To Me (The Stage Play)"/>
    <s v="This Is A Story About A Woman A Man And A Woman"/>
    <n v="50000"/>
    <n v="0"/>
    <x v="2"/>
    <x v="0"/>
    <s v="USD"/>
    <n v="1428100815"/>
    <n v="1422920415"/>
    <x v="0"/>
    <x v="78"/>
    <x v="1"/>
    <s v="theater/plays"/>
    <n v="0"/>
    <n v="0"/>
    <x v="1"/>
    <x v="6"/>
    <x v="2894"/>
    <d v="2015-04-03T16:40:15"/>
  </r>
  <r>
    <n v="2895"/>
    <s v="Alice In Wonderland (Polish) ALICJA W KRAINIE CZARÃ“W"/>
    <s v="Alice on stage with a magical twist to brighten your smile and warm your heart. Project is in Polish with semi-pro actors and children."/>
    <n v="500"/>
    <n v="23"/>
    <x v="2"/>
    <x v="0"/>
    <s v="USD"/>
    <n v="1403470800"/>
    <n v="1403356792"/>
    <x v="0"/>
    <x v="80"/>
    <x v="1"/>
    <s v="theater/plays"/>
    <n v="4.5999999999999996"/>
    <n v="5.75"/>
    <x v="1"/>
    <x v="6"/>
    <x v="2895"/>
    <d v="2014-06-22T15:00:00"/>
  </r>
  <r>
    <n v="2896"/>
    <s v="&quot;Miracle on 34th Street&quot; - We believe. Do you believe in us?"/>
    <s v="&quot;Miracle on 34th Street&quot; is about faith and believing in others. _x000a_We believe. Do you?"/>
    <n v="3000"/>
    <n v="625"/>
    <x v="2"/>
    <x v="0"/>
    <s v="USD"/>
    <n v="1481522400"/>
    <n v="1480283321"/>
    <x v="0"/>
    <x v="8"/>
    <x v="1"/>
    <s v="theater/plays"/>
    <n v="20.833333333333336"/>
    <n v="52.083333333333336"/>
    <x v="1"/>
    <x v="6"/>
    <x v="2896"/>
    <d v="2016-12-12T00:00:00"/>
  </r>
  <r>
    <n v="2897"/>
    <s v="CAYCE"/>
    <s v="A unique stage play about the epic struggle of psychic Edgar Cayce to deal with his extraordinary abilities and find his place in life."/>
    <n v="12000"/>
    <n v="550"/>
    <x v="2"/>
    <x v="0"/>
    <s v="USD"/>
    <n v="1444577345"/>
    <n v="1441985458"/>
    <x v="0"/>
    <x v="83"/>
    <x v="1"/>
    <s v="theater/plays"/>
    <n v="4.583333333333333"/>
    <n v="183.33333333333334"/>
    <x v="1"/>
    <x v="6"/>
    <x v="2897"/>
    <d v="2015-10-11T09:29:05"/>
  </r>
  <r>
    <n v="2898"/>
    <s v="Galaxy Express - The Play"/>
    <s v="This is an action packed Sci-Fi stage play, using foam latex creature puppets, projected video footage, and audience participation."/>
    <n v="7500"/>
    <n v="316"/>
    <x v="2"/>
    <x v="0"/>
    <s v="USD"/>
    <n v="1446307053"/>
    <n v="1443715053"/>
    <x v="0"/>
    <x v="8"/>
    <x v="1"/>
    <s v="theater/plays"/>
    <n v="4.2133333333333338"/>
    <n v="26.333333333333332"/>
    <x v="1"/>
    <x v="6"/>
    <x v="2898"/>
    <d v="2015-10-31T09:57:33"/>
  </r>
  <r>
    <n v="2899"/>
    <s v="The Esoteric Camgirl"/>
    <s v="Sex, intrigue, lust, &amp; love; follow the lives of two individuals as their romance turns from innocent online flirting to something more"/>
    <n v="10000"/>
    <n v="0"/>
    <x v="2"/>
    <x v="0"/>
    <s v="USD"/>
    <n v="1469325158"/>
    <n v="1464141158"/>
    <x v="0"/>
    <x v="78"/>
    <x v="1"/>
    <s v="theater/plays"/>
    <n v="0"/>
    <n v="0"/>
    <x v="1"/>
    <x v="6"/>
    <x v="2899"/>
    <d v="2016-07-23T19:52:38"/>
  </r>
  <r>
    <n v="2900"/>
    <s v="Bring Oedipus Revenant to Life!"/>
    <s v="In October, we plan to premiere Oedipus Revenant, a historically grounded horror adaptation of Sophoclesâ€™ classic, Oedipus the Tyrant."/>
    <n v="5500"/>
    <n v="3405"/>
    <x v="2"/>
    <x v="0"/>
    <s v="USD"/>
    <n v="1407562632"/>
    <n v="1404970632"/>
    <x v="0"/>
    <x v="63"/>
    <x v="1"/>
    <s v="theater/plays"/>
    <n v="61.909090909090914"/>
    <n v="486.42857142857144"/>
    <x v="1"/>
    <x v="6"/>
    <x v="2900"/>
    <d v="2014-08-08T23:37:12"/>
  </r>
  <r>
    <n v="2901"/>
    <s v="Avarimor Series (Audio Plays)"/>
    <s v="How can the visual age appreciate something that cant see? With these Audio Plays I will show you, if your willing to listen."/>
    <n v="750"/>
    <n v="6"/>
    <x v="2"/>
    <x v="0"/>
    <s v="USD"/>
    <n v="1423345339"/>
    <n v="1418161339"/>
    <x v="0"/>
    <x v="84"/>
    <x v="1"/>
    <s v="theater/plays"/>
    <n v="0.8"/>
    <n v="3"/>
    <x v="1"/>
    <x v="6"/>
    <x v="2901"/>
    <d v="2015-02-07T15:42:19"/>
  </r>
  <r>
    <n v="2902"/>
    <s v="Bring the iconic story of Leontyne Price to the stage."/>
    <s v="Help me honor and bring &quot;The American Soprano&quot; Leontyne Price back to the stage one more time."/>
    <n v="150000"/>
    <n v="25"/>
    <x v="2"/>
    <x v="0"/>
    <s v="USD"/>
    <n v="1440412396"/>
    <n v="1437820396"/>
    <x v="0"/>
    <x v="29"/>
    <x v="1"/>
    <s v="theater/plays"/>
    <n v="1.6666666666666666E-2"/>
    <n v="25"/>
    <x v="1"/>
    <x v="6"/>
    <x v="2902"/>
    <d v="2015-08-24T04:33:16"/>
  </r>
  <r>
    <n v="2903"/>
    <s v="GettingTeensSaved.org Play in Richmond, California 2016"/>
    <s v="We are raising funds to rent a theater hall for a play to help educate teenagers and parents on the pitfalls teenagers currently face."/>
    <n v="5000"/>
    <n v="39"/>
    <x v="2"/>
    <x v="0"/>
    <s v="USD"/>
    <n v="1441771218"/>
    <n v="1436587218"/>
    <x v="0"/>
    <x v="80"/>
    <x v="1"/>
    <s v="theater/plays"/>
    <n v="0.77999999999999992"/>
    <n v="9.75"/>
    <x v="1"/>
    <x v="6"/>
    <x v="2903"/>
    <d v="2015-09-08T22:00:18"/>
  </r>
  <r>
    <n v="2904"/>
    <s v="The Love Shack"/>
    <s v="A Tequila slammer with a slice of Tarantino, a line of the London Fringe scene and a shot of â€œBreaking Badâ€. New Writing."/>
    <n v="1500"/>
    <n v="75"/>
    <x v="2"/>
    <x v="1"/>
    <s v="GBP"/>
    <n v="1415534400"/>
    <n v="1414538031"/>
    <x v="0"/>
    <x v="80"/>
    <x v="1"/>
    <s v="theater/plays"/>
    <n v="5"/>
    <n v="18.75"/>
    <x v="1"/>
    <x v="6"/>
    <x v="2904"/>
    <d v="2014-11-09T06:00:00"/>
  </r>
  <r>
    <n v="2905"/>
    <s v="DIANA's &quot;Late: A Cowboy Song&quot; by Sarah Ruhl"/>
    <s v="Philly-based feminist theatre's inaugural production about a woman's friendship with an awesome lady cowboy."/>
    <n v="3500"/>
    <n v="622"/>
    <x v="2"/>
    <x v="0"/>
    <s v="USD"/>
    <n v="1473211313"/>
    <n v="1472001713"/>
    <x v="0"/>
    <x v="57"/>
    <x v="1"/>
    <s v="theater/plays"/>
    <n v="17.771428571428572"/>
    <n v="36.588235294117645"/>
    <x v="1"/>
    <x v="6"/>
    <x v="2905"/>
    <d v="2016-09-06T19:21:53"/>
  </r>
  <r>
    <n v="2906"/>
    <s v="NO HOMO at Atwater Village Theatre"/>
    <s v="The smash hit, award-winning comedy sashays onto the Los Angeles Theater Scene in a fabulous new production at Atwater Village Theatre."/>
    <n v="6000"/>
    <n v="565"/>
    <x v="2"/>
    <x v="0"/>
    <s v="USD"/>
    <n v="1438390800"/>
    <n v="1436888066"/>
    <x v="0"/>
    <x v="63"/>
    <x v="1"/>
    <s v="theater/plays"/>
    <n v="9.4166666666666661"/>
    <n v="80.714285714285708"/>
    <x v="1"/>
    <x v="6"/>
    <x v="2906"/>
    <d v="2015-07-31T19:00:00"/>
  </r>
  <r>
    <n v="2907"/>
    <s v="Little Nell's - a play"/>
    <s v="Spend an evening in the afterlife with some of the greatest women who ever lived. LITTLE NELL's,by Jill Hughes, Los Angeles- June, 2016"/>
    <n v="2500"/>
    <n v="2"/>
    <x v="2"/>
    <x v="0"/>
    <s v="USD"/>
    <n v="1463259837"/>
    <n v="1458075837"/>
    <x v="0"/>
    <x v="84"/>
    <x v="1"/>
    <s v="theater/plays"/>
    <n v="0.08"/>
    <n v="1"/>
    <x v="1"/>
    <x v="6"/>
    <x v="2907"/>
    <d v="2016-05-14T15:03:57"/>
  </r>
  <r>
    <n v="2908"/>
    <s v="&quot;THIS THING OF OURS&quot;"/>
    <s v="A dinner theatre/show about a day in the life of a Vegas &quot;Mob Boss&quot;_x000a_circa 1965- ish. It is all at once realistic,tragic, farce/comical"/>
    <n v="9600"/>
    <n v="264"/>
    <x v="2"/>
    <x v="0"/>
    <s v="USD"/>
    <n v="1465407219"/>
    <n v="1462815219"/>
    <x v="0"/>
    <x v="81"/>
    <x v="1"/>
    <s v="theater/plays"/>
    <n v="2.75"/>
    <n v="52.8"/>
    <x v="1"/>
    <x v="6"/>
    <x v="2908"/>
    <d v="2016-06-08T11:33:39"/>
  </r>
  <r>
    <n v="2909"/>
    <s v="CONVERSATIONS WITH AN AVERAGE JOE"/>
    <s v="CONVERSATIONS WITH AN AVERAGE JOE tells our stories exposing those in charge of our lives and tells how to take control of country back"/>
    <n v="180000"/>
    <n v="20"/>
    <x v="2"/>
    <x v="0"/>
    <s v="USD"/>
    <n v="1416944760"/>
    <n v="1413527001"/>
    <x v="0"/>
    <x v="29"/>
    <x v="1"/>
    <s v="theater/plays"/>
    <n v="1.1111111111111112E-2"/>
    <n v="20"/>
    <x v="1"/>
    <x v="6"/>
    <x v="2909"/>
    <d v="2014-11-25T13:46:00"/>
  </r>
  <r>
    <n v="2910"/>
    <s v="Strive"/>
    <s v="Free drama, dance and singing workshops for disadvantaged young people to inspire, create and help them follow their dreams."/>
    <n v="30000"/>
    <n v="1"/>
    <x v="2"/>
    <x v="1"/>
    <s v="GBP"/>
    <n v="1434139887"/>
    <n v="1428955887"/>
    <x v="0"/>
    <x v="29"/>
    <x v="1"/>
    <s v="theater/plays"/>
    <n v="3.3333333333333335E-3"/>
    <n v="1"/>
    <x v="1"/>
    <x v="6"/>
    <x v="2910"/>
    <d v="2015-06-12T14:11:27"/>
  </r>
  <r>
    <n v="2911"/>
    <s v="The Drama Factory presents &quot; The Moon Princess &quot;"/>
    <s v="The Most Beautiful Things in Japan are Hidden...Our different &amp; original play from the Japanese folk tale The Bamboo Cutters Daughter."/>
    <n v="1800"/>
    <n v="657"/>
    <x v="2"/>
    <x v="0"/>
    <s v="USD"/>
    <n v="1435429626"/>
    <n v="1431973626"/>
    <x v="0"/>
    <x v="25"/>
    <x v="1"/>
    <s v="theater/plays"/>
    <n v="36.5"/>
    <n v="46.928571428571431"/>
    <x v="1"/>
    <x v="6"/>
    <x v="2911"/>
    <d v="2015-06-27T12:27:06"/>
  </r>
  <r>
    <n v="2912"/>
    <s v="Fair Play"/>
    <s v="Set in Iceland, Fair Play is a a dark comedy- a play within a play. An extravaganza, fueled by Absinthe, and touched by the Surreal."/>
    <n v="14440"/>
    <n v="2030"/>
    <x v="2"/>
    <x v="0"/>
    <s v="USD"/>
    <n v="1452827374"/>
    <n v="1450235374"/>
    <x v="0"/>
    <x v="55"/>
    <x v="1"/>
    <s v="theater/plays"/>
    <n v="14.058171745152354"/>
    <n v="78.07692307692308"/>
    <x v="1"/>
    <x v="6"/>
    <x v="2912"/>
    <d v="2016-01-14T21:09:34"/>
  </r>
  <r>
    <n v="2913"/>
    <s v="The Salem Haunted Magic Show"/>
    <s v="A LIVE history infused, frightening magic and mind reading show in the heart of the Halloween capital of the world, Salem, MA!!"/>
    <n v="10000"/>
    <n v="2"/>
    <x v="2"/>
    <x v="0"/>
    <s v="USD"/>
    <n v="1410041339"/>
    <n v="1404857339"/>
    <x v="0"/>
    <x v="84"/>
    <x v="1"/>
    <s v="theater/plays"/>
    <n v="0.02"/>
    <n v="1"/>
    <x v="1"/>
    <x v="6"/>
    <x v="2913"/>
    <d v="2014-09-06T16:08:59"/>
  </r>
  <r>
    <n v="2914"/>
    <s v="Hercules the Panto"/>
    <s v="Hercules must complete four challenges in order to meet the father he never knew"/>
    <n v="25000"/>
    <n v="1"/>
    <x v="2"/>
    <x v="1"/>
    <s v="GBP"/>
    <n v="1426365994"/>
    <n v="1421185594"/>
    <x v="0"/>
    <x v="29"/>
    <x v="1"/>
    <s v="theater/plays"/>
    <n v="4.0000000000000001E-3"/>
    <n v="1"/>
    <x v="1"/>
    <x v="6"/>
    <x v="2914"/>
    <d v="2015-03-14T14:46:34"/>
  </r>
  <r>
    <n v="2915"/>
    <s v="A Grimm Night for Hans Christian Anderson"/>
    <s v="An inclusive, cross community, multi-cultural theatre production for children aged 3 to 16 and their families"/>
    <n v="1000"/>
    <n v="611"/>
    <x v="2"/>
    <x v="1"/>
    <s v="GBP"/>
    <n v="1458117190"/>
    <n v="1455528790"/>
    <x v="0"/>
    <x v="83"/>
    <x v="1"/>
    <s v="theater/plays"/>
    <n v="61.1"/>
    <n v="203.66666666666666"/>
    <x v="1"/>
    <x v="6"/>
    <x v="2915"/>
    <d v="2016-03-16T02:33:10"/>
  </r>
  <r>
    <n v="2916"/>
    <s v="An Interview With Gaddafi - The Stage Play"/>
    <s v="The moving dramatisation of one man's journey to find the truth behind the Libyan regime change."/>
    <n v="1850"/>
    <n v="145"/>
    <x v="2"/>
    <x v="1"/>
    <s v="GBP"/>
    <n v="1400498789"/>
    <n v="1398511589"/>
    <x v="0"/>
    <x v="63"/>
    <x v="1"/>
    <s v="theater/plays"/>
    <n v="7.8378378378378386"/>
    <n v="20.714285714285715"/>
    <x v="1"/>
    <x v="6"/>
    <x v="2916"/>
    <d v="2014-05-19T05:26:29"/>
  </r>
  <r>
    <n v="2917"/>
    <s v="Elevation Twelfth Night"/>
    <s v="Cross dressing, cross gartering, crossed swords. Cross a bridge and come see this fantastically fun rendition of Twelfth Night"/>
    <n v="2000"/>
    <n v="437"/>
    <x v="2"/>
    <x v="0"/>
    <s v="USD"/>
    <n v="1442381847"/>
    <n v="1440826647"/>
    <x v="0"/>
    <x v="82"/>
    <x v="1"/>
    <s v="theater/plays"/>
    <n v="21.85"/>
    <n v="48.555555555555557"/>
    <x v="1"/>
    <x v="6"/>
    <x v="2917"/>
    <d v="2015-09-15T23:37:27"/>
  </r>
  <r>
    <n v="2918"/>
    <s v="When Johnny Comes Marching Home"/>
    <s v="A meta-theatrical retelling of Chekhov's Three Sisters, framed with Civil War Hymns, Dance, and wild theatricality."/>
    <n v="5000"/>
    <n v="1362"/>
    <x v="2"/>
    <x v="0"/>
    <s v="USD"/>
    <n v="1446131207"/>
    <n v="1443712007"/>
    <x v="0"/>
    <x v="9"/>
    <x v="1"/>
    <s v="theater/plays"/>
    <n v="27.24"/>
    <n v="68.099999999999994"/>
    <x v="1"/>
    <x v="6"/>
    <x v="2918"/>
    <d v="2015-10-29T09:06:47"/>
  </r>
  <r>
    <n v="2919"/>
    <s v="While the Stars Fall"/>
    <s v="A full staged reading of a new play about a boy who learns how to be happy from the most unexpected person."/>
    <n v="600"/>
    <n v="51"/>
    <x v="2"/>
    <x v="0"/>
    <s v="USD"/>
    <n v="1407250329"/>
    <n v="1404658329"/>
    <x v="0"/>
    <x v="79"/>
    <x v="1"/>
    <s v="theater/plays"/>
    <n v="8.5"/>
    <n v="8.5"/>
    <x v="1"/>
    <x v="6"/>
    <x v="2919"/>
    <d v="2014-08-05T08:52:09"/>
  </r>
  <r>
    <n v="2920"/>
    <s v="Save 'The Stage Door'."/>
    <s v="Help save this village theatre group. Funding required for lighting, stage equipment, &amp; ongoing productions. Involves youth  &amp; adults."/>
    <n v="2500"/>
    <n v="671"/>
    <x v="2"/>
    <x v="5"/>
    <s v="CAD"/>
    <n v="1427306470"/>
    <n v="1424718070"/>
    <x v="0"/>
    <x v="62"/>
    <x v="1"/>
    <s v="theater/plays"/>
    <n v="26.840000000000003"/>
    <n v="51.615384615384613"/>
    <x v="1"/>
    <x v="6"/>
    <x v="2920"/>
    <d v="2015-03-25T12:01:10"/>
  </r>
  <r>
    <n v="2921"/>
    <s v="Fools Rush In: A Cabaret Benefiting BC/EFA Kickstarter"/>
    <s v="I'm creating a cabaret in which all donations go directly to Broadway Cares/Equity Fights AIDS."/>
    <n v="100"/>
    <n v="129"/>
    <x v="0"/>
    <x v="0"/>
    <s v="USD"/>
    <n v="1411679804"/>
    <n v="1409087804"/>
    <x v="0"/>
    <x v="83"/>
    <x v="0"/>
    <s v="theater/musical"/>
    <n v="129"/>
    <n v="43"/>
    <x v="1"/>
    <x v="40"/>
    <x v="2921"/>
    <d v="2014-09-25T15:16:44"/>
  </r>
  <r>
    <n v="2922"/>
    <s v="Les Miserables - Backing fund"/>
    <s v="We as a Performing Arts College are to perform 'Les Miserables'. We need backing in order to afford the set, costume and other aspects."/>
    <n v="500"/>
    <n v="500"/>
    <x v="0"/>
    <x v="1"/>
    <s v="GBP"/>
    <n v="1431982727"/>
    <n v="1428094727"/>
    <x v="0"/>
    <x v="79"/>
    <x v="0"/>
    <s v="theater/musical"/>
    <n v="100"/>
    <n v="83.333333333333329"/>
    <x v="1"/>
    <x v="40"/>
    <x v="2922"/>
    <d v="2015-05-18T14:58:47"/>
  </r>
  <r>
    <n v="2923"/>
    <s v="Kaylee's Senior Project"/>
    <s v="Spreading the love of theatre, one step at a time. I would like to produce a reading of one of my favorite musicals"/>
    <n v="300"/>
    <n v="300"/>
    <x v="0"/>
    <x v="0"/>
    <s v="USD"/>
    <n v="1422068400"/>
    <n v="1420774779"/>
    <x v="0"/>
    <x v="73"/>
    <x v="0"/>
    <s v="theater/musical"/>
    <n v="100"/>
    <n v="30"/>
    <x v="1"/>
    <x v="40"/>
    <x v="2923"/>
    <d v="2015-01-23T21:00:00"/>
  </r>
  <r>
    <n v="2924"/>
    <s v="There's No Place Like Home!"/>
    <s v="Theatre is home and there's no place like home!  So, click your heels three times, and come home to the magic we create for you!"/>
    <n v="25000"/>
    <n v="25800"/>
    <x v="0"/>
    <x v="0"/>
    <s v="USD"/>
    <n v="1431143940"/>
    <n v="1428585710"/>
    <x v="0"/>
    <x v="206"/>
    <x v="0"/>
    <s v="theater/musical"/>
    <n v="103.2"/>
    <n v="175.51020408163265"/>
    <x v="1"/>
    <x v="40"/>
    <x v="2924"/>
    <d v="2015-05-08T21:59:00"/>
  </r>
  <r>
    <n v="2925"/>
    <s v="Bring &quot;Snow White and the Seven Bottoms&quot; to NYC!"/>
    <s v="Help the Gold Dust Orphans bring their new musical 'SNOW WHITE AND THE SEVEN BOTTOMS' to New York City this fall!"/>
    <n v="45000"/>
    <n v="46100.69"/>
    <x v="0"/>
    <x v="0"/>
    <s v="USD"/>
    <n v="1410444068"/>
    <n v="1407852068"/>
    <x v="0"/>
    <x v="473"/>
    <x v="0"/>
    <s v="theater/musical"/>
    <n v="102.44597777777777"/>
    <n v="231.66175879396985"/>
    <x v="1"/>
    <x v="40"/>
    <x v="2925"/>
    <d v="2014-09-11T08:01:08"/>
  </r>
  <r>
    <n v="2926"/>
    <s v="Mirror Image - An Original Musical"/>
    <s v="A musical, by Louis Lagalante and Patty Hamilton, that explores loss and the different ways we can choose to move on from it."/>
    <n v="3000"/>
    <n v="3750"/>
    <x v="0"/>
    <x v="0"/>
    <s v="USD"/>
    <n v="1424715779"/>
    <n v="1423506179"/>
    <x v="0"/>
    <x v="133"/>
    <x v="0"/>
    <s v="theater/musical"/>
    <n v="125"/>
    <n v="75"/>
    <x v="1"/>
    <x v="40"/>
    <x v="2926"/>
    <d v="2015-02-23T12:22:59"/>
  </r>
  <r>
    <n v="2927"/>
    <s v="The Addams Family Comes To Tuscaloosa"/>
    <s v="They're Creepy, They're Kooky, And They're coming to Tuscaloosa this October! Help Us Bring the World of The Addams Family To Life!"/>
    <n v="1800"/>
    <n v="2355"/>
    <x v="0"/>
    <x v="0"/>
    <s v="USD"/>
    <n v="1405400400"/>
    <n v="1402934629"/>
    <x v="0"/>
    <x v="64"/>
    <x v="0"/>
    <s v="theater/musical"/>
    <n v="130.83333333333334"/>
    <n v="112.14285714285714"/>
    <x v="1"/>
    <x v="40"/>
    <x v="2927"/>
    <d v="2014-07-14T23:00:00"/>
  </r>
  <r>
    <n v="2928"/>
    <s v="Music Theatre of Idaho Presents &quot;A Year with Frog and Toad"/>
    <s v="This is a touring production for schools in the Treasure Valley!"/>
    <n v="1000"/>
    <n v="1000"/>
    <x v="0"/>
    <x v="0"/>
    <s v="USD"/>
    <n v="1457135846"/>
    <n v="1454543846"/>
    <x v="0"/>
    <x v="54"/>
    <x v="0"/>
    <s v="theater/musical"/>
    <n v="100"/>
    <n v="41.666666666666664"/>
    <x v="1"/>
    <x v="40"/>
    <x v="2928"/>
    <d v="2016-03-04T17:57:26"/>
  </r>
  <r>
    <n v="2929"/>
    <s v="Right On Cue Kids Theater (ROCKT) First Show"/>
    <s v="Help fund ROCKT's first production!  We want to bring musical theater to kids who have limited access to it, and offer it free to kids."/>
    <n v="8000"/>
    <n v="8165.55"/>
    <x v="0"/>
    <x v="0"/>
    <s v="USD"/>
    <n v="1401024758"/>
    <n v="1398432758"/>
    <x v="0"/>
    <x v="58"/>
    <x v="0"/>
    <s v="theater/musical"/>
    <n v="102.06937499999999"/>
    <n v="255.17343750000001"/>
    <x v="1"/>
    <x v="40"/>
    <x v="2929"/>
    <d v="2014-05-25T07:32:38"/>
  </r>
  <r>
    <n v="2930"/>
    <s v="Forbear! Theatre"/>
    <s v="Forbear! is a new theatre company aiming to produce exciting and innovative theatre using performers from a variety of disciplines."/>
    <n v="10000"/>
    <n v="10092"/>
    <x v="0"/>
    <x v="1"/>
    <s v="GBP"/>
    <n v="1431007264"/>
    <n v="1428415264"/>
    <x v="0"/>
    <x v="95"/>
    <x v="0"/>
    <s v="theater/musical"/>
    <n v="100.92000000000002"/>
    <n v="162.7741935483871"/>
    <x v="1"/>
    <x v="40"/>
    <x v="2930"/>
    <d v="2015-05-07T08:01:04"/>
  </r>
  <r>
    <n v="2931"/>
    <s v="And More Shenanigans Theatre Company"/>
    <s v="And More Shenanigans Theatre is a brand new Edmonton based theatre company dedicated to creating and developing quirky original works"/>
    <n v="750"/>
    <n v="795"/>
    <x v="0"/>
    <x v="5"/>
    <s v="CAD"/>
    <n v="1410761280"/>
    <n v="1408604363"/>
    <x v="0"/>
    <x v="82"/>
    <x v="0"/>
    <s v="theater/musical"/>
    <n v="106"/>
    <n v="88.333333333333329"/>
    <x v="1"/>
    <x v="40"/>
    <x v="2931"/>
    <d v="2014-09-15T00:08:00"/>
  </r>
  <r>
    <n v="2932"/>
    <s v="Magpie- A Melbourne Written Dramatic Musical"/>
    <s v="When a rich girl fakes destitution so she can audition for a homeless talent show, she bridges our wealth gap with a tragic love."/>
    <n v="3100"/>
    <n v="3258"/>
    <x v="0"/>
    <x v="2"/>
    <s v="AUD"/>
    <n v="1424516400"/>
    <n v="1421812637"/>
    <x v="0"/>
    <x v="44"/>
    <x v="0"/>
    <s v="theater/musical"/>
    <n v="105.0967741935484"/>
    <n v="85.736842105263165"/>
    <x v="1"/>
    <x v="40"/>
    <x v="2932"/>
    <d v="2015-02-21T05:00:00"/>
  </r>
  <r>
    <n v="2933"/>
    <s v="Three Postcards: Pre-Production Costs"/>
    <s v="An intimate musical about friendship and time, growing up, and coming of age. Music and words that will stay with you for years to come"/>
    <n v="2500"/>
    <n v="2569"/>
    <x v="0"/>
    <x v="0"/>
    <s v="USD"/>
    <n v="1465081053"/>
    <n v="1462489053"/>
    <x v="0"/>
    <x v="241"/>
    <x v="0"/>
    <s v="theater/musical"/>
    <n v="102.76"/>
    <n v="47.574074074074076"/>
    <x v="1"/>
    <x v="40"/>
    <x v="2933"/>
    <d v="2016-06-04T16:57:33"/>
  </r>
  <r>
    <n v="2934"/>
    <s v="Songs for a New World"/>
    <s v="Powerful community theatre production of Jason Robert Brown's &quot;Songs for a New World&quot; in London, Ontario."/>
    <n v="2500"/>
    <n v="2700"/>
    <x v="0"/>
    <x v="5"/>
    <s v="CAD"/>
    <n v="1402845364"/>
    <n v="1400253364"/>
    <x v="0"/>
    <x v="77"/>
    <x v="0"/>
    <s v="theater/musical"/>
    <n v="108"/>
    <n v="72.972972972972968"/>
    <x v="1"/>
    <x v="40"/>
    <x v="2934"/>
    <d v="2014-06-15T09:16:04"/>
  </r>
  <r>
    <n v="2935"/>
    <s v="Fresco presents SNOW WHITE - GARAGE OPERA!"/>
    <s v="Fresco brings a full scale operatic production to your neighborhood - SNOW WHITE, set to the world's greatest music!"/>
    <n v="3500"/>
    <n v="3531"/>
    <x v="0"/>
    <x v="0"/>
    <s v="USD"/>
    <n v="1472490000"/>
    <n v="1467468008"/>
    <x v="0"/>
    <x v="70"/>
    <x v="0"/>
    <s v="theater/musical"/>
    <n v="100.88571428571429"/>
    <n v="90.538461538461533"/>
    <x v="1"/>
    <x v="40"/>
    <x v="2935"/>
    <d v="2016-08-29T11:00:00"/>
  </r>
  <r>
    <n v="2936"/>
    <s v="Put Music in our Musical: Rosetown Playhouse"/>
    <s v="We need your help to complete our musical! Help us add two more original songs to our winter show, Babes in Toyland."/>
    <n v="1000"/>
    <n v="1280"/>
    <x v="0"/>
    <x v="0"/>
    <s v="USD"/>
    <n v="1413176340"/>
    <n v="1412091423"/>
    <x v="0"/>
    <x v="69"/>
    <x v="0"/>
    <s v="theater/musical"/>
    <n v="128"/>
    <n v="37.647058823529413"/>
    <x v="1"/>
    <x v="40"/>
    <x v="2936"/>
    <d v="2014-10-12T22:59:00"/>
  </r>
  <r>
    <n v="2937"/>
    <s v="UCAS"/>
    <s v="UCAS is a new British musical premiering at the Edinburgh Fringe Festival 2014."/>
    <n v="1500"/>
    <n v="2000"/>
    <x v="0"/>
    <x v="1"/>
    <s v="GBP"/>
    <n v="1405249113"/>
    <n v="1402657113"/>
    <x v="0"/>
    <x v="165"/>
    <x v="0"/>
    <s v="theater/musical"/>
    <n v="133.33333333333331"/>
    <n v="36.363636363636367"/>
    <x v="1"/>
    <x v="40"/>
    <x v="2937"/>
    <d v="2014-07-13T04:58:33"/>
  </r>
  <r>
    <n v="2938"/>
    <s v="Keep It Spinning."/>
    <s v="Keep It Spinning! Is an after-school, six week workshop, during which students create an musical based on on an overarching theme."/>
    <n v="4000"/>
    <n v="4055"/>
    <x v="0"/>
    <x v="0"/>
    <s v="USD"/>
    <n v="1422636814"/>
    <n v="1420044814"/>
    <x v="0"/>
    <x v="58"/>
    <x v="0"/>
    <s v="theater/musical"/>
    <n v="101.375"/>
    <n v="126.71875"/>
    <x v="1"/>
    <x v="40"/>
    <x v="2938"/>
    <d v="2015-01-30T10:53:34"/>
  </r>
  <r>
    <n v="2939"/>
    <s v="Dreamgirls - Skyline got a Matching Grant!"/>
    <s v="Skyline Board Trustees have offered matching grants to help fund next season's production of Dreamgirls! Your donation will be doubled!"/>
    <n v="8000"/>
    <n v="8230"/>
    <x v="0"/>
    <x v="0"/>
    <s v="USD"/>
    <n v="1409187600"/>
    <n v="1406316312"/>
    <x v="0"/>
    <x v="20"/>
    <x v="0"/>
    <s v="theater/musical"/>
    <n v="102.875"/>
    <n v="329.2"/>
    <x v="1"/>
    <x v="40"/>
    <x v="2939"/>
    <d v="2014-08-27T19:00:00"/>
  </r>
  <r>
    <n v="2940"/>
    <s v="ITAVA Players &quot;Little Shop of Horrors&quot;"/>
    <s v="We are asking for people to donate to our theater club, the ITAVA Players, a public high school club from Brooklyn, NY."/>
    <n v="2500"/>
    <n v="2681"/>
    <x v="0"/>
    <x v="0"/>
    <s v="USD"/>
    <n v="1421606018"/>
    <n v="1418150018"/>
    <x v="0"/>
    <x v="51"/>
    <x v="0"/>
    <s v="theater/musical"/>
    <n v="107.24000000000001"/>
    <n v="81.242424242424249"/>
    <x v="1"/>
    <x v="40"/>
    <x v="2940"/>
    <d v="2015-01-18T12:33:38"/>
  </r>
  <r>
    <n v="2941"/>
    <s v="Help Us Help Artists"/>
    <s v="Ovations wants to buy property to open a variety club to become the 1st minority owned club in Cincy, focusing on artists on the rise."/>
    <n v="25000"/>
    <n v="1"/>
    <x v="2"/>
    <x v="0"/>
    <s v="USD"/>
    <n v="1425250955"/>
    <n v="1422658955"/>
    <x v="0"/>
    <x v="29"/>
    <x v="1"/>
    <s v="theater/spaces"/>
    <n v="4.0000000000000001E-3"/>
    <n v="1"/>
    <x v="1"/>
    <x v="38"/>
    <x v="2941"/>
    <d v="2015-03-01T17:02:35"/>
  </r>
  <r>
    <n v="2942"/>
    <s v="Penmar Community Arts Society"/>
    <s v="YOUR community theatre:  provide a facility that is usable for presentation of movies, live music, live theatre and community events"/>
    <n v="200000"/>
    <n v="40850"/>
    <x v="2"/>
    <x v="5"/>
    <s v="CAD"/>
    <n v="1450297080"/>
    <n v="1448565459"/>
    <x v="0"/>
    <x v="91"/>
    <x v="1"/>
    <s v="theater/spaces"/>
    <n v="20.424999999999997"/>
    <n v="202.22772277227722"/>
    <x v="1"/>
    <x v="38"/>
    <x v="2942"/>
    <d v="2015-12-16T14:18:00"/>
  </r>
  <r>
    <n v="2943"/>
    <s v="BlackSpace: Urban Performance Arts Collective"/>
    <s v="Building a Resource Network and Funding Capacity to support, empower and promote Afrocentric Arts in Metro Columbus"/>
    <n v="3000"/>
    <n v="0"/>
    <x v="2"/>
    <x v="0"/>
    <s v="USD"/>
    <n v="1428894380"/>
    <n v="1426302380"/>
    <x v="0"/>
    <x v="78"/>
    <x v="1"/>
    <s v="theater/spaces"/>
    <n v="0"/>
    <n v="0"/>
    <x v="1"/>
    <x v="38"/>
    <x v="2943"/>
    <d v="2015-04-12T21:06:20"/>
  </r>
  <r>
    <n v="2944"/>
    <s v="Guardian Theatre, Arts in Education Theatre"/>
    <s v="Our vision: build and operate a Theater Arts Center for south-central Washington state in Goldendale."/>
    <n v="10000"/>
    <n v="100"/>
    <x v="2"/>
    <x v="0"/>
    <s v="USD"/>
    <n v="1433714198"/>
    <n v="1431122198"/>
    <x v="0"/>
    <x v="29"/>
    <x v="1"/>
    <s v="theater/spaces"/>
    <n v="1"/>
    <n v="100"/>
    <x v="1"/>
    <x v="38"/>
    <x v="2944"/>
    <d v="2015-06-07T15:56:38"/>
  </r>
  <r>
    <n v="2945"/>
    <s v="A Midsummer Night's Pub"/>
    <s v="Where people that enjoy theater, or just something new can go to have fun and experience varying types of theater in Albuquerque."/>
    <n v="50000"/>
    <n v="0"/>
    <x v="2"/>
    <x v="0"/>
    <s v="USD"/>
    <n v="1432437660"/>
    <n v="1429845660"/>
    <x v="0"/>
    <x v="78"/>
    <x v="1"/>
    <s v="theater/spaces"/>
    <n v="0"/>
    <n v="0"/>
    <x v="1"/>
    <x v="38"/>
    <x v="2945"/>
    <d v="2015-05-23T21:21:00"/>
  </r>
  <r>
    <n v="2946"/>
    <s v="Create The Twisted Tree Theatre"/>
    <s v="I have set up a new theatre company, and am looking to raise funds to purchase a venue with a difference to a standard theatre."/>
    <n v="2000"/>
    <n v="2"/>
    <x v="2"/>
    <x v="1"/>
    <s v="GBP"/>
    <n v="1471265092"/>
    <n v="1468673092"/>
    <x v="0"/>
    <x v="84"/>
    <x v="1"/>
    <s v="theater/spaces"/>
    <n v="0.1"/>
    <n v="1"/>
    <x v="1"/>
    <x v="38"/>
    <x v="2946"/>
    <d v="2016-08-15T06:44:52"/>
  </r>
  <r>
    <n v="2947"/>
    <s v="'The Float Lodge' - Duluth's First Premiere Float Center"/>
    <s v="Bringing Health, Wellness and Creative Empowerment to an active community in a whole new way... are you ready to 'FLOAT', Duluth?"/>
    <n v="25000"/>
    <n v="1072"/>
    <x v="2"/>
    <x v="0"/>
    <s v="USD"/>
    <n v="1480007460"/>
    <n v="1475760567"/>
    <x v="0"/>
    <x v="62"/>
    <x v="1"/>
    <s v="theater/spaces"/>
    <n v="4.2880000000000003"/>
    <n v="82.461538461538467"/>
    <x v="1"/>
    <x v="38"/>
    <x v="2947"/>
    <d v="2016-11-24T11:11:00"/>
  </r>
  <r>
    <n v="2948"/>
    <s v="Xenu's Space Opera"/>
    <s v="The Space Opera is an action packed reenactment of Xenu's story, a sacred teaching thats considered a secret of the Scientology church"/>
    <n v="500000"/>
    <n v="24"/>
    <x v="2"/>
    <x v="0"/>
    <s v="USD"/>
    <n v="1433259293"/>
    <n v="1428075293"/>
    <x v="0"/>
    <x v="82"/>
    <x v="1"/>
    <s v="theater/spaces"/>
    <n v="4.8000000000000004E-3"/>
    <n v="2.6666666666666665"/>
    <x v="1"/>
    <x v="38"/>
    <x v="2948"/>
    <d v="2015-06-02T09:34:53"/>
  </r>
  <r>
    <n v="2949"/>
    <s v="Spiritual Enlightenment Center - Help raise our vibrations!"/>
    <s v="This center will be open to any and all people regardless of their religion.   We will be offering art, music, empowerment, and more!"/>
    <n v="1000"/>
    <n v="25"/>
    <x v="2"/>
    <x v="0"/>
    <s v="USD"/>
    <n v="1447965917"/>
    <n v="1445370317"/>
    <x v="0"/>
    <x v="84"/>
    <x v="1"/>
    <s v="theater/spaces"/>
    <n v="2.5"/>
    <n v="12.5"/>
    <x v="1"/>
    <x v="38"/>
    <x v="2949"/>
    <d v="2015-11-19T14:45:17"/>
  </r>
  <r>
    <n v="2950"/>
    <s v="Tahoe Children's Museum with Exploratorium Inside"/>
    <s v="Help www.KidZoneMuseum.org grow to serve children 1-18 with science, engineering, arts and PLAY especially low-income families."/>
    <n v="5000000"/>
    <n v="0"/>
    <x v="2"/>
    <x v="0"/>
    <s v="USD"/>
    <n v="1453538752"/>
    <n v="1450946752"/>
    <x v="0"/>
    <x v="78"/>
    <x v="1"/>
    <s v="theater/spaces"/>
    <n v="0"/>
    <n v="0"/>
    <x v="1"/>
    <x v="38"/>
    <x v="2950"/>
    <d v="2016-01-23T02:45:52"/>
  </r>
  <r>
    <n v="2951"/>
    <s v="Brentwood Theater Company needs a Rehearsal Space."/>
    <s v="A building w/office, rehearsal space and classrooms centered on performing arts._x000a_Brentwood Theater Company is a non-profit 501(c)(3)"/>
    <n v="50000"/>
    <n v="1096"/>
    <x v="1"/>
    <x v="0"/>
    <s v="USD"/>
    <n v="1412536573"/>
    <n v="1408648573"/>
    <x v="0"/>
    <x v="6"/>
    <x v="1"/>
    <s v="theater/spaces"/>
    <n v="2.1919999999999997"/>
    <n v="18.896551724137932"/>
    <x v="1"/>
    <x v="38"/>
    <x v="2951"/>
    <d v="2014-10-05T13: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x v="22"/>
    <x v="1"/>
    <s v="theater/spaces"/>
    <n v="8.0250000000000004"/>
    <n v="200.625"/>
    <x v="1"/>
    <x v="38"/>
    <x v="2952"/>
    <d v="2016-10-16T22:00:00"/>
  </r>
  <r>
    <n v="2953"/>
    <s v="Pueblo Underground Theater (Canceled)"/>
    <s v="I want to purchase the former Bread Of Life Church and convert it into a multipurpose theater space for local talent."/>
    <n v="400000"/>
    <n v="605"/>
    <x v="1"/>
    <x v="0"/>
    <s v="USD"/>
    <n v="1444330821"/>
    <n v="1441738821"/>
    <x v="0"/>
    <x v="83"/>
    <x v="1"/>
    <s v="theater/spaces"/>
    <n v="0.15125"/>
    <n v="201.66666666666666"/>
    <x v="1"/>
    <x v="38"/>
    <x v="2953"/>
    <d v="2015-10-08T13:00:21"/>
  </r>
  <r>
    <n v="2954"/>
    <s v="ONGO CENTRE | An Incubator Creative Space to self-funds (Canceled)"/>
    <s v="Independent film theater, studio and tech lab with storefront, open space for creative people to grow their dream into a profit."/>
    <n v="15000"/>
    <n v="0"/>
    <x v="1"/>
    <x v="0"/>
    <s v="USD"/>
    <n v="1489669203"/>
    <n v="1487944803"/>
    <x v="0"/>
    <x v="78"/>
    <x v="1"/>
    <s v="theater/spaces"/>
    <n v="0"/>
    <n v="0"/>
    <x v="1"/>
    <x v="38"/>
    <x v="2954"/>
    <d v="2017-03-16T07:00:03"/>
  </r>
  <r>
    <n v="2955"/>
    <s v="A Stage for Stage Door Theater Company (Canceled)"/>
    <s v="Stage Door Theater needs a stage for its current and future productions. Can you help?"/>
    <n v="1200"/>
    <n v="715"/>
    <x v="1"/>
    <x v="0"/>
    <s v="USD"/>
    <n v="1434476849"/>
    <n v="1431884849"/>
    <x v="0"/>
    <x v="202"/>
    <x v="1"/>
    <s v="theater/spaces"/>
    <n v="59.583333333333336"/>
    <n v="65"/>
    <x v="1"/>
    <x v="38"/>
    <x v="2955"/>
    <d v="2015-06-16T11:47:29"/>
  </r>
  <r>
    <n v="2956"/>
    <s v="A Happy Home for Hagan's House of Horrors (Canceled)"/>
    <s v="Family-owned and community-operated haunted Halloween attraction in Bladensburg, OH, needs your help to grow bigger!"/>
    <n v="7900"/>
    <n v="1322"/>
    <x v="1"/>
    <x v="0"/>
    <s v="USD"/>
    <n v="1462402850"/>
    <n v="1459810850"/>
    <x v="0"/>
    <x v="9"/>
    <x v="1"/>
    <s v="theater/spaces"/>
    <n v="16.734177215189874"/>
    <n v="66.099999999999994"/>
    <x v="1"/>
    <x v="38"/>
    <x v="2956"/>
    <d v="2016-05-04T17:00:50"/>
  </r>
  <r>
    <n v="2957"/>
    <s v="BAMA Theatre Headset Campaign (Canceled)"/>
    <s v="Theatre in Tuscaloosa, AL built in the 1930s.  The headsets seem about that old. They are almost unusable."/>
    <n v="15000"/>
    <n v="280"/>
    <x v="1"/>
    <x v="0"/>
    <s v="USD"/>
    <n v="1427498172"/>
    <n v="1422317772"/>
    <x v="0"/>
    <x v="83"/>
    <x v="1"/>
    <s v="theater/spaces"/>
    <n v="1.8666666666666669"/>
    <n v="93.333333333333329"/>
    <x v="1"/>
    <x v="38"/>
    <x v="2957"/>
    <d v="2015-03-27T17:16:12"/>
  </r>
  <r>
    <n v="2958"/>
    <s v="Uprising Theater (Canceled)"/>
    <s v="Chicago Based Theater Company and Venue Dedicated to Social Justice and Mainstreaming the Palestinian Narrative"/>
    <n v="80000"/>
    <n v="0"/>
    <x v="1"/>
    <x v="0"/>
    <s v="USD"/>
    <n v="1462729317"/>
    <n v="1457548917"/>
    <x v="0"/>
    <x v="78"/>
    <x v="1"/>
    <s v="theater/spaces"/>
    <n v="0"/>
    <n v="0"/>
    <x v="1"/>
    <x v="38"/>
    <x v="2958"/>
    <d v="2016-05-08T11:41:57"/>
  </r>
  <r>
    <n v="2959"/>
    <s v="The Bath Theatre Bus (Canceled)"/>
    <s v="A magical, unique, theatre bus which aims to inspire the creative communities around Bath and create unique performance opportunities."/>
    <n v="10000"/>
    <n v="0"/>
    <x v="1"/>
    <x v="1"/>
    <s v="GBP"/>
    <n v="1465258325"/>
    <n v="1462666325"/>
    <x v="0"/>
    <x v="78"/>
    <x v="1"/>
    <s v="theater/spaces"/>
    <n v="0"/>
    <n v="0"/>
    <x v="1"/>
    <x v="38"/>
    <x v="2959"/>
    <d v="2016-06-06T18:12:05"/>
  </r>
  <r>
    <n v="2960"/>
    <s v="Lynnewood Hall Restoration (Canceled)"/>
    <s v="Built in the late 1800's, this 70K sq. feet estate has fallen into disrepair.  Seeking to buy and convert to useful space"/>
    <n v="30000000"/>
    <n v="0"/>
    <x v="1"/>
    <x v="0"/>
    <s v="USD"/>
    <n v="1410459023"/>
    <n v="1407867023"/>
    <x v="0"/>
    <x v="78"/>
    <x v="1"/>
    <s v="theater/spaces"/>
    <n v="0"/>
    <n v="0"/>
    <x v="1"/>
    <x v="38"/>
    <x v="2960"/>
    <d v="2014-09-11T12:10:23"/>
  </r>
  <r>
    <n v="2961"/>
    <s v="Shakespeare in the Park! A Comedy of Errors"/>
    <s v="Teens in Take Note Troupe put on Shakespeare in the Park annually. Keep relevant, family-friendly Shakespeare in the community!"/>
    <n v="5000"/>
    <n v="5481"/>
    <x v="0"/>
    <x v="0"/>
    <s v="USD"/>
    <n v="1427342400"/>
    <n v="1424927159"/>
    <x v="0"/>
    <x v="52"/>
    <x v="0"/>
    <s v="theater/plays"/>
    <n v="109.62"/>
    <n v="50.75"/>
    <x v="1"/>
    <x v="6"/>
    <x v="2961"/>
    <d v="2015-03-25T22:00:00"/>
  </r>
  <r>
    <n v="2962"/>
    <s v="Grassroots Shakespeare Company â€¢ Arizona"/>
    <s v="A pop-up outdoor theatre company bringing accessible Shakespeare to parks and other locations in the greater Phoenix area!"/>
    <n v="1000"/>
    <n v="1218"/>
    <x v="0"/>
    <x v="0"/>
    <s v="USD"/>
    <n v="1425193140"/>
    <n v="1422769906"/>
    <x v="0"/>
    <x v="9"/>
    <x v="0"/>
    <s v="theater/plays"/>
    <n v="121.8"/>
    <n v="60.9"/>
    <x v="1"/>
    <x v="6"/>
    <x v="2962"/>
    <d v="2015-03-01T00:59:00"/>
  </r>
  <r>
    <n v="2963"/>
    <s v="One Funny Mother: I'm Not Crazy!!"/>
    <s v="A hilarious comedy show about motherhood...through stories, videos and stand-up you'll realize YOUâ€™RE NOT CRAZY, motherhood is!"/>
    <n v="10000"/>
    <n v="10685"/>
    <x v="0"/>
    <x v="0"/>
    <s v="USD"/>
    <n v="1435835824"/>
    <n v="1433243824"/>
    <x v="0"/>
    <x v="15"/>
    <x v="0"/>
    <s v="theater/plays"/>
    <n v="106.85"/>
    <n v="109.03061224489795"/>
    <x v="1"/>
    <x v="6"/>
    <x v="2963"/>
    <d v="2015-07-02T05: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x v="193"/>
    <x v="0"/>
    <s v="theater/plays"/>
    <n v="100.71379999999999"/>
    <n v="25.692295918367346"/>
    <x v="1"/>
    <x v="6"/>
    <x v="2964"/>
    <d v="2014-08-06T15:32:00"/>
  </r>
  <r>
    <n v="2965"/>
    <s v="Imaginary Theater Company Presents the Premiere of The Boat"/>
    <s v="Marina's mother has disappeared at sea.  Everyone believes she has drowned.  But Marina believes her mother has become a mermaid."/>
    <n v="1500"/>
    <n v="1635"/>
    <x v="0"/>
    <x v="0"/>
    <s v="USD"/>
    <n v="1436290233"/>
    <n v="1433698233"/>
    <x v="0"/>
    <x v="70"/>
    <x v="0"/>
    <s v="theater/plays"/>
    <n v="109.00000000000001"/>
    <n v="41.92307692307692"/>
    <x v="1"/>
    <x v="6"/>
    <x v="2965"/>
    <d v="2015-07-07T11:30:33"/>
  </r>
  <r>
    <n v="2966"/>
    <s v="Fat Pig, The Play!"/>
    <s v="Bringing one of Neil LaBute's incredibly witty and viciously honest plays, about body image and the effect it has on us, to life!"/>
    <n v="10000"/>
    <n v="11363"/>
    <x v="0"/>
    <x v="0"/>
    <s v="USD"/>
    <n v="1442425412"/>
    <n v="1439833412"/>
    <x v="0"/>
    <x v="130"/>
    <x v="0"/>
    <s v="theater/plays"/>
    <n v="113.63000000000001"/>
    <n v="88.7734375"/>
    <x v="1"/>
    <x v="6"/>
    <x v="2966"/>
    <d v="2015-09-16T11:43:32"/>
  </r>
  <r>
    <n v="2967"/>
    <s v="Scissortail: A play about the Oklahoma City Bombing"/>
    <s v="Scissortail is a story of loss, grief, and recovery based on the events of the 1995 Oklahoma City Bombing."/>
    <n v="5000"/>
    <n v="5696"/>
    <x v="0"/>
    <x v="0"/>
    <s v="USD"/>
    <n v="1425872692"/>
    <n v="1423284292"/>
    <x v="0"/>
    <x v="26"/>
    <x v="0"/>
    <s v="theater/plays"/>
    <n v="113.92"/>
    <n v="80.225352112676063"/>
    <x v="1"/>
    <x v="6"/>
    <x v="2967"/>
    <d v="2015-03-08T21:44:52"/>
  </r>
  <r>
    <n v="2968"/>
    <s v="The Curse of the Babywoman @ FringeNYC"/>
    <s v="The Curse of the Babywoman is real â€” and it is coming to FringeNYC this August."/>
    <n v="3500"/>
    <n v="3710"/>
    <x v="0"/>
    <x v="0"/>
    <s v="USD"/>
    <n v="1471406340"/>
    <n v="1470227660"/>
    <x v="0"/>
    <x v="5"/>
    <x v="0"/>
    <s v="theater/plays"/>
    <n v="106"/>
    <n v="78.936170212765958"/>
    <x v="1"/>
    <x v="6"/>
    <x v="2968"/>
    <d v="2016-08-16T21:59:00"/>
  </r>
  <r>
    <n v="2969"/>
    <s v="Dog Sees God - Calgary Production"/>
    <s v="A poignant &amp; hilarious tale of Charlie Brown &amp; friends navigating high school. A fresh take on the off Broadway hit by YYC artists."/>
    <n v="1000"/>
    <n v="1625"/>
    <x v="0"/>
    <x v="5"/>
    <s v="CAD"/>
    <n v="1430693460"/>
    <n v="1428087153"/>
    <x v="0"/>
    <x v="57"/>
    <x v="0"/>
    <s v="theater/plays"/>
    <n v="162.5"/>
    <n v="95.588235294117652"/>
    <x v="1"/>
    <x v="6"/>
    <x v="2969"/>
    <d v="2015-05-03T16:51:00"/>
  </r>
  <r>
    <n v="2970"/>
    <s v="Leah in Vegas at The New York International Fringe Festival"/>
    <s v="Kara Ayn Napolitano's latest play about a young mother's attempt to reclaim her life after making a serious mistake."/>
    <n v="6000"/>
    <n v="6360"/>
    <x v="0"/>
    <x v="0"/>
    <s v="USD"/>
    <n v="1405699451"/>
    <n v="1403107451"/>
    <x v="0"/>
    <x v="110"/>
    <x v="0"/>
    <s v="theater/plays"/>
    <n v="106"/>
    <n v="69.890109890109883"/>
    <x v="1"/>
    <x v="6"/>
    <x v="2970"/>
    <d v="2014-07-18T10:04:11"/>
  </r>
  <r>
    <n v="2971"/>
    <s v="World Premiere of &quot;The Piano&quot;"/>
    <s v="An Asian-Jewish-American family collides with music, food, and identity crises in this world premiere New York theater production."/>
    <n v="3200"/>
    <n v="3205"/>
    <x v="0"/>
    <x v="0"/>
    <s v="USD"/>
    <n v="1409500078"/>
    <n v="1406908078"/>
    <x v="0"/>
    <x v="68"/>
    <x v="0"/>
    <s v="theater/plays"/>
    <n v="100.15624999999999"/>
    <n v="74.534883720930239"/>
    <x v="1"/>
    <x v="6"/>
    <x v="2971"/>
    <d v="2014-08-31T09:47:58"/>
  </r>
  <r>
    <n v="2972"/>
    <s v="A Bad Plan"/>
    <s v="A group of artists. A mythical art piece. A harrowing quest. And some margaritas."/>
    <n v="2000"/>
    <n v="2107"/>
    <x v="0"/>
    <x v="0"/>
    <s v="USD"/>
    <n v="1480899600"/>
    <n v="1479609520"/>
    <x v="0"/>
    <x v="57"/>
    <x v="0"/>
    <s v="theater/plays"/>
    <n v="105.35000000000001"/>
    <n v="123.94117647058823"/>
    <x v="1"/>
    <x v="6"/>
    <x v="2972"/>
    <d v="2016-12-04T19:00:00"/>
  </r>
  <r>
    <n v="2973"/>
    <s v="CST's As You Like It goes to Canada!"/>
    <s v="We're going to represent the entire USA at the World Festival of Children's Theater in Stratford, ON in June, 2016. Help us get there!"/>
    <n v="5000"/>
    <n v="8740"/>
    <x v="0"/>
    <x v="0"/>
    <s v="USD"/>
    <n v="1451620800"/>
    <n v="1449171508"/>
    <x v="0"/>
    <x v="51"/>
    <x v="0"/>
    <s v="theater/plays"/>
    <n v="174.8"/>
    <n v="264.84848484848487"/>
    <x v="1"/>
    <x v="6"/>
    <x v="2973"/>
    <d v="2015-12-31T22:00:00"/>
  </r>
  <r>
    <n v="2974"/>
    <s v="The World Premiere of Fire Work by Lauren Gunderson"/>
    <s v="Known for producing gritty new work, TheatreFIRST presents an exciting new romantic comedy by the hottest playwright in the country."/>
    <n v="5000"/>
    <n v="5100"/>
    <x v="0"/>
    <x v="0"/>
    <s v="USD"/>
    <n v="1411695300"/>
    <n v="1409275671"/>
    <x v="0"/>
    <x v="45"/>
    <x v="0"/>
    <s v="theater/plays"/>
    <n v="102"/>
    <n v="58.620689655172413"/>
    <x v="1"/>
    <x v="6"/>
    <x v="2974"/>
    <d v="2014-09-25T19:35:00"/>
  </r>
  <r>
    <n v="2975"/>
    <s v="The Butterfingers Angel... [By The Mummers]"/>
    <s v="[By The Mummers] needs your help this holiday season to stage a full scale production of William Gibson's &quot;The Butterfingers Angel...&quot;"/>
    <n v="8000"/>
    <n v="8010"/>
    <x v="0"/>
    <x v="0"/>
    <s v="USD"/>
    <n v="1417057200"/>
    <n v="1414599886"/>
    <x v="0"/>
    <x v="116"/>
    <x v="0"/>
    <s v="theater/plays"/>
    <n v="100.125"/>
    <n v="70.884955752212392"/>
    <x v="1"/>
    <x v="6"/>
    <x v="2975"/>
    <d v="2014-11-26T21:00:00"/>
  </r>
  <r>
    <n v="2976"/>
    <s v="Pizza Delique"/>
    <s v="A play that addresses an important social issue, brought to light by members of the UoM Drama Society."/>
    <n v="70"/>
    <n v="120"/>
    <x v="0"/>
    <x v="1"/>
    <s v="GBP"/>
    <n v="1457870400"/>
    <n v="1456421530"/>
    <x v="0"/>
    <x v="25"/>
    <x v="0"/>
    <s v="theater/plays"/>
    <n v="171.42857142857142"/>
    <n v="8.5714285714285712"/>
    <x v="1"/>
    <x v="6"/>
    <x v="2976"/>
    <d v="2016-03-13T06:00:00"/>
  </r>
  <r>
    <n v="2977"/>
    <s v="Brava Theater and Cultural Odyssey present â€œBIRTHRIGHT?â€"/>
    <s v="In celebration of THE MEDEA PROJECT: THEATER FOR INCARCERATED WOMENâ€™S 25TH ANNIVERSARY Brava Theater  presents â€œBIRTHRIGHT?&quot;"/>
    <n v="3000"/>
    <n v="3407"/>
    <x v="0"/>
    <x v="0"/>
    <s v="USD"/>
    <n v="1427076840"/>
    <n v="1421960934"/>
    <x v="0"/>
    <x v="209"/>
    <x v="0"/>
    <s v="theater/plays"/>
    <n v="113.56666666666666"/>
    <n v="113.56666666666666"/>
    <x v="1"/>
    <x v="6"/>
    <x v="2977"/>
    <d v="2015-03-22T20:14:00"/>
  </r>
  <r>
    <n v="2978"/>
    <s v="The Fall of Wallace Winter at the Plaza Theatre"/>
    <s v="The Border Theatre presents The Fall of Wallace Winter, an exploration of American obsessions, this Nov. 7th-9th at the Plaza Theatre"/>
    <n v="750"/>
    <n v="971"/>
    <x v="0"/>
    <x v="0"/>
    <s v="USD"/>
    <n v="1413784740"/>
    <n v="1412954547"/>
    <x v="0"/>
    <x v="38"/>
    <x v="0"/>
    <s v="theater/plays"/>
    <n v="129.46666666666667"/>
    <n v="60.6875"/>
    <x v="1"/>
    <x v="6"/>
    <x v="2978"/>
    <d v="2014-10-19T23:59:00"/>
  </r>
  <r>
    <n v="2979"/>
    <s v="'ART'"/>
    <s v="Dear Stone returns with Yasmina Reza's 'ART', a compelling, clever exploration of friendship under duress. Thanks for watching!"/>
    <n v="5000"/>
    <n v="5070"/>
    <x v="0"/>
    <x v="0"/>
    <s v="USD"/>
    <n v="1420524000"/>
    <n v="1419104823"/>
    <x v="0"/>
    <x v="67"/>
    <x v="0"/>
    <s v="theater/plays"/>
    <n v="101.4"/>
    <n v="110.21739130434783"/>
    <x v="1"/>
    <x v="6"/>
    <x v="2979"/>
    <d v="2015-01-06T00:00:00"/>
  </r>
  <r>
    <n v="2980"/>
    <s v="INDEPENDENCE NYC"/>
    <s v="1 director, 4 actors, and a whole lotta determination. Help us bring this brilliant story to the heart of NYC!"/>
    <n v="3000"/>
    <n v="3275"/>
    <x v="0"/>
    <x v="0"/>
    <s v="USD"/>
    <n v="1440381600"/>
    <n v="1438639130"/>
    <x v="0"/>
    <x v="54"/>
    <x v="0"/>
    <s v="theater/plays"/>
    <n v="109.16666666666666"/>
    <n v="136.45833333333334"/>
    <x v="1"/>
    <x v="6"/>
    <x v="2980"/>
    <d v="2015-08-23T20:00:00"/>
  </r>
  <r>
    <n v="2981"/>
    <s v="Creation of the Dublin Circus Centre"/>
    <s v="We are fundraising to create a Dublin based circus training centre for public and professionals to learn, upskill, perform and teach."/>
    <n v="4000"/>
    <n v="5157"/>
    <x v="0"/>
    <x v="17"/>
    <s v="EUR"/>
    <n v="1443014756"/>
    <n v="1439126756"/>
    <x v="1"/>
    <x v="174"/>
    <x v="0"/>
    <s v="theater/spaces"/>
    <n v="128.92500000000001"/>
    <n v="53.164948453608247"/>
    <x v="1"/>
    <x v="38"/>
    <x v="2981"/>
    <d v="2015-09-23T07:25:56"/>
  </r>
  <r>
    <n v="2982"/>
    <s v="Railway Playhouse: Setting up a community arts space"/>
    <s v="Renovating this historical landmark, into an arts venue and theatre space for the community."/>
    <n v="5000"/>
    <n v="5103"/>
    <x v="0"/>
    <x v="1"/>
    <s v="GBP"/>
    <n v="1455208143"/>
    <n v="1452616143"/>
    <x v="1"/>
    <x v="211"/>
    <x v="0"/>
    <s v="theater/spaces"/>
    <n v="102.06"/>
    <n v="86.491525423728817"/>
    <x v="1"/>
    <x v="38"/>
    <x v="2982"/>
    <d v="2016-02-11T10:29:03"/>
  </r>
  <r>
    <n v="2983"/>
    <s v="Build the House of Dad's!"/>
    <s v="Dad's Garage Theatre Company needs your help buying our new, forever home by hitting our $150,000 STRETCH GOAL!"/>
    <n v="116000"/>
    <n v="169985.91"/>
    <x v="0"/>
    <x v="0"/>
    <s v="USD"/>
    <n v="1415722236"/>
    <n v="1410534636"/>
    <x v="1"/>
    <x v="486"/>
    <x v="0"/>
    <s v="theater/spaces"/>
    <n v="146.53957758620692"/>
    <n v="155.23827397260274"/>
    <x v="1"/>
    <x v="38"/>
    <x v="2983"/>
    <d v="2014-11-11T10:10:36"/>
  </r>
  <r>
    <n v="2984"/>
    <s v="BABA YAGA: A Traveling Performing Arts Wagon"/>
    <s v="A traveling wooden wagon that transforms into a theatrical playing space presenting FREE original performance while building community!"/>
    <n v="25000"/>
    <n v="25088"/>
    <x v="0"/>
    <x v="0"/>
    <s v="USD"/>
    <n v="1472020881"/>
    <n v="1469428881"/>
    <x v="1"/>
    <x v="423"/>
    <x v="0"/>
    <s v="theater/spaces"/>
    <n v="100.352"/>
    <n v="115.08256880733946"/>
    <x v="1"/>
    <x v="38"/>
    <x v="2984"/>
    <d v="2016-08-24T00:41:21"/>
  </r>
  <r>
    <n v="2985"/>
    <s v="React Aerial Studio"/>
    <s v="From the moment we flew in to the world of The Circus, we have dreamed of opening our own studio. Help us get our dream off the ground!"/>
    <n v="10000"/>
    <n v="12165"/>
    <x v="0"/>
    <x v="4"/>
    <s v="NZD"/>
    <n v="1477886400"/>
    <n v="1476228128"/>
    <x v="0"/>
    <x v="112"/>
    <x v="0"/>
    <s v="theater/spaces"/>
    <n v="121.64999999999999"/>
    <n v="109.5945945945946"/>
    <x v="1"/>
    <x v="38"/>
    <x v="2985"/>
    <d v="2016-10-30T22:00:00"/>
  </r>
  <r>
    <n v="2986"/>
    <s v="Higher Education"/>
    <s v="Support the circus arts and help our aerial students work with more height. With your support, we will install beams at 19ft!"/>
    <n v="2400"/>
    <n v="2532"/>
    <x v="0"/>
    <x v="1"/>
    <s v="GBP"/>
    <n v="1462100406"/>
    <n v="1456920006"/>
    <x v="0"/>
    <x v="66"/>
    <x v="0"/>
    <s v="theater/spaces"/>
    <n v="105.5"/>
    <n v="45.214285714285715"/>
    <x v="1"/>
    <x v="38"/>
    <x v="2986"/>
    <d v="2016-05-01T05: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x v="236"/>
    <x v="0"/>
    <s v="theater/spaces"/>
    <n v="110.4008"/>
    <n v="104.15169811320754"/>
    <x v="1"/>
    <x v="38"/>
    <x v="2987"/>
    <d v="2016-10-12T18:00:00"/>
  </r>
  <r>
    <n v="2988"/>
    <s v="Curtain up at the Shoebox Theatre!"/>
    <s v="Since October 2015 the Shoebox Theatre has become a hub of creativity - The next step in our journey is to hang stage curtains!"/>
    <n v="1000"/>
    <n v="1000"/>
    <x v="0"/>
    <x v="1"/>
    <s v="GBP"/>
    <n v="1466412081"/>
    <n v="1463820081"/>
    <x v="0"/>
    <x v="33"/>
    <x v="0"/>
    <s v="theater/spaces"/>
    <n v="100"/>
    <n v="35.714285714285715"/>
    <x v="1"/>
    <x v="38"/>
    <x v="2988"/>
    <d v="2016-06-20T02:41:21"/>
  </r>
  <r>
    <n v="2989"/>
    <s v="Let's Light Up The Gem!"/>
    <s v="Bring the movies back to Bethel, Maine."/>
    <n v="20000"/>
    <n v="35307"/>
    <x v="0"/>
    <x v="0"/>
    <s v="USD"/>
    <n v="1450673940"/>
    <n v="1448756962"/>
    <x v="0"/>
    <x v="487"/>
    <x v="0"/>
    <s v="theater/spaces"/>
    <n v="176.535"/>
    <n v="96.997252747252745"/>
    <x v="1"/>
    <x v="38"/>
    <x v="2989"/>
    <d v="2015-12-20T22:59:00"/>
  </r>
  <r>
    <n v="2990"/>
    <s v="The Gloria Theatre Project"/>
    <s v="We are a non-profit revitalizing the Gloria Theatre - our gift to the community - and we need your help #arts #community #theater"/>
    <n v="10000"/>
    <n v="10000"/>
    <x v="0"/>
    <x v="0"/>
    <s v="USD"/>
    <n v="1452174420"/>
    <n v="1449150420"/>
    <x v="0"/>
    <x v="74"/>
    <x v="0"/>
    <s v="theater/spaces"/>
    <n v="100"/>
    <n v="370.37037037037038"/>
    <x v="1"/>
    <x v="38"/>
    <x v="2990"/>
    <d v="2016-01-07T07:47:00"/>
  </r>
  <r>
    <n v="2991"/>
    <s v="gimmeLIVE @ 9 Wallis"/>
    <s v="A new intimate listening room with tables &amp; theatre seating where artist &amp; fans connect through music, comedy &amp; performing arts."/>
    <n v="8500"/>
    <n v="8780"/>
    <x v="0"/>
    <x v="0"/>
    <s v="USD"/>
    <n v="1485547530"/>
    <n v="1483646730"/>
    <x v="0"/>
    <x v="251"/>
    <x v="0"/>
    <s v="theater/spaces"/>
    <n v="103.29411764705883"/>
    <n v="94.408602150537632"/>
    <x v="1"/>
    <x v="38"/>
    <x v="2991"/>
    <d v="2017-01-27T14:05:30"/>
  </r>
  <r>
    <n v="2992"/>
    <s v="Th'underGrounds"/>
    <s v="Creating a non-profit CAFE &amp; VILLAGE COMMONS in SE Portland, in service to Neighbors, Kids, Artists &amp; the Underserved"/>
    <n v="3000"/>
    <n v="3135"/>
    <x v="0"/>
    <x v="0"/>
    <s v="USD"/>
    <n v="1476037510"/>
    <n v="1473445510"/>
    <x v="0"/>
    <x v="31"/>
    <x v="0"/>
    <s v="theater/spaces"/>
    <n v="104.5"/>
    <n v="48.984375"/>
    <x v="1"/>
    <x v="38"/>
    <x v="2992"/>
    <d v="2016-10-09T12:25:10"/>
  </r>
  <r>
    <n v="2993"/>
    <s v="TRUE WEST: Think, Dog! Productions"/>
    <s v="Help us build the Kitchen from Hell!"/>
    <n v="1000"/>
    <n v="1003"/>
    <x v="0"/>
    <x v="0"/>
    <s v="USD"/>
    <n v="1455998867"/>
    <n v="1453406867"/>
    <x v="0"/>
    <x v="19"/>
    <x v="0"/>
    <s v="theater/spaces"/>
    <n v="100.29999999999998"/>
    <n v="45.590909090909093"/>
    <x v="1"/>
    <x v="38"/>
    <x v="2993"/>
    <d v="2016-02-20T14:07:47"/>
  </r>
  <r>
    <n v="2994"/>
    <s v="St. Michael Boat Parties - Halloween and Beyond!"/>
    <s v="Help the hosts of the infamous St. Michael sustain and create epic boat parties through Halloween and into 2015"/>
    <n v="300"/>
    <n v="1373.24"/>
    <x v="0"/>
    <x v="1"/>
    <s v="GBP"/>
    <n v="1412335772"/>
    <n v="1409743772"/>
    <x v="0"/>
    <x v="211"/>
    <x v="0"/>
    <s v="theater/spaces"/>
    <n v="457.74666666666673"/>
    <n v="23.275254237288134"/>
    <x v="1"/>
    <x v="38"/>
    <x v="2994"/>
    <d v="2014-10-03T05:29:32"/>
  </r>
  <r>
    <n v="2995"/>
    <s v="Help Austin's Blue Starlite Drive-in MOVE + ADD 35MM"/>
    <s v="Keeping the drive-in culture alive for 6 years, we now ask for your help so we can CREATE A NEW HOME and save 35MM movies!"/>
    <n v="15000"/>
    <n v="15744"/>
    <x v="0"/>
    <x v="0"/>
    <s v="USD"/>
    <n v="1484841471"/>
    <n v="1482249471"/>
    <x v="0"/>
    <x v="437"/>
    <x v="0"/>
    <s v="theater/spaces"/>
    <n v="104.96000000000001"/>
    <n v="63.2289156626506"/>
    <x v="1"/>
    <x v="38"/>
    <x v="2995"/>
    <d v="2017-01-19T09:57:51"/>
  </r>
  <r>
    <n v="2996"/>
    <s v="Sea Tea Improv's Comedy Theater in Hartford, CT"/>
    <s v="A permanent home for comedy in Connecticut in the heart of downtown Hartford."/>
    <n v="35000"/>
    <n v="60180"/>
    <x v="0"/>
    <x v="0"/>
    <s v="USD"/>
    <n v="1432677240"/>
    <n v="1427493240"/>
    <x v="0"/>
    <x v="413"/>
    <x v="0"/>
    <s v="theater/spaces"/>
    <n v="171.94285714285715"/>
    <n v="153.5204081632653"/>
    <x v="1"/>
    <x v="38"/>
    <x v="2996"/>
    <d v="2015-05-26T15:54:00"/>
  </r>
  <r>
    <n v="2997"/>
    <s v="Sonorous Road is Expanding! Join Us!"/>
    <s v="We're moving to a new space and upgrading our facilities to continue providing a local theatre venue and arts education program!"/>
    <n v="10000"/>
    <n v="10373"/>
    <x v="0"/>
    <x v="0"/>
    <s v="USD"/>
    <n v="1488171540"/>
    <n v="1486661793"/>
    <x v="0"/>
    <x v="248"/>
    <x v="0"/>
    <s v="theater/spaces"/>
    <n v="103.73000000000002"/>
    <n v="90.2"/>
    <x v="1"/>
    <x v="38"/>
    <x v="2997"/>
    <d v="2017-02-26T22:59:00"/>
  </r>
  <r>
    <n v="2998"/>
    <s v="A bigger, better home for the New Orleans comedy scene"/>
    <s v="The New Movement works tirelessly to put Nola on the comedy map. This project will upgrade our theater and production facilities."/>
    <n v="50000"/>
    <n v="51514.5"/>
    <x v="0"/>
    <x v="0"/>
    <s v="USD"/>
    <n v="1402892700"/>
    <n v="1400474329"/>
    <x v="0"/>
    <x v="488"/>
    <x v="0"/>
    <s v="theater/spaces"/>
    <n v="103.029"/>
    <n v="118.97113163972287"/>
    <x v="1"/>
    <x v="38"/>
    <x v="2998"/>
    <d v="2014-06-15T22:25:00"/>
  </r>
  <r>
    <n v="2999"/>
    <s v="RAT Fund-Riser"/>
    <s v="Restless Artists' Theatre is building risers and installing better lighting for our patrons.  We need to purchase raw materials."/>
    <n v="1350"/>
    <n v="1605"/>
    <x v="0"/>
    <x v="0"/>
    <s v="USD"/>
    <n v="1488333600"/>
    <n v="1487094360"/>
    <x v="0"/>
    <x v="9"/>
    <x v="0"/>
    <s v="theater/spaces"/>
    <n v="118.88888888888889"/>
    <n v="80.25"/>
    <x v="1"/>
    <x v="38"/>
    <x v="2999"/>
    <d v="2017-02-28T20:00:00"/>
  </r>
  <r>
    <n v="3000"/>
    <s v="Voices From The Future"/>
    <s v="A benefit show featuring musicians, dancers &amp; poets all under age 30 to raise money in support of LGBTQ rights and programs."/>
    <n v="500"/>
    <n v="500"/>
    <x v="0"/>
    <x v="0"/>
    <s v="USD"/>
    <n v="1485885600"/>
    <n v="1484682670"/>
    <x v="0"/>
    <x v="22"/>
    <x v="0"/>
    <s v="theater/spaces"/>
    <n v="100"/>
    <n v="62.5"/>
    <x v="1"/>
    <x v="38"/>
    <x v="3000"/>
    <d v="2017-01-31T12:00:00"/>
  </r>
  <r>
    <n v="3001"/>
    <s v="New Comedy Venue and Training Facility"/>
    <s v="Get Scene Studios and Highwire Comedy Co. creating an amazing training facility and theater for Atlanta comedy and film talent!"/>
    <n v="7214"/>
    <n v="22991.01"/>
    <x v="0"/>
    <x v="0"/>
    <s v="USD"/>
    <n v="1468445382"/>
    <n v="1465853382"/>
    <x v="0"/>
    <x v="489"/>
    <x v="0"/>
    <s v="theater/spaces"/>
    <n v="318.69988910451895"/>
    <n v="131.37719999999999"/>
    <x v="1"/>
    <x v="38"/>
    <x v="3001"/>
    <d v="2016-07-13T15:29:42"/>
  </r>
  <r>
    <n v="3002"/>
    <s v="Help Fund the &quot;Back Room&quot; Arts Space at Jimmy's No 43!"/>
    <s v="Make the workshop/ small stage space at Jimmy's No 43 even better than before!"/>
    <n v="7000"/>
    <n v="7595.43"/>
    <x v="0"/>
    <x v="0"/>
    <s v="USD"/>
    <n v="1356552252"/>
    <n v="1353960252"/>
    <x v="0"/>
    <x v="201"/>
    <x v="0"/>
    <s v="theater/spaces"/>
    <n v="108.50614285714286"/>
    <n v="73.032980769230775"/>
    <x v="1"/>
    <x v="38"/>
    <x v="3002"/>
    <d v="2012-12-26T14:04:12"/>
  </r>
  <r>
    <n v="3003"/>
    <s v="Outskirts Theatre Co. Finds a Home!"/>
    <s v="We finally found a place to call home! Help us move in to (and collaborate with) the NEW Fischer Creative Arts Center in Waukesha, WI!"/>
    <n v="3000"/>
    <n v="3035"/>
    <x v="0"/>
    <x v="0"/>
    <s v="USD"/>
    <n v="1456811940"/>
    <n v="1454098976"/>
    <x v="0"/>
    <x v="57"/>
    <x v="0"/>
    <s v="theater/spaces"/>
    <n v="101.16666666666667"/>
    <n v="178.52941176470588"/>
    <x v="1"/>
    <x v="38"/>
    <x v="3003"/>
    <d v="2016-02-29T23:59:00"/>
  </r>
  <r>
    <n v="3004"/>
    <s v="Save the Agawam Cinemas"/>
    <s v="The Agawam Cinemas is to be successfully reopened by new ownership and the twin theaters must be converted to digital projection."/>
    <n v="40000"/>
    <n v="45126"/>
    <x v="0"/>
    <x v="0"/>
    <s v="USD"/>
    <n v="1416089324"/>
    <n v="1413493724"/>
    <x v="0"/>
    <x v="490"/>
    <x v="0"/>
    <s v="theater/spaces"/>
    <n v="112.815"/>
    <n v="162.90974729241879"/>
    <x v="1"/>
    <x v="38"/>
    <x v="3004"/>
    <d v="2014-11-15T16:08:44"/>
  </r>
  <r>
    <n v="3005"/>
    <s v="Pangea House Revitalization Project"/>
    <s v="Pangea House is a collectively run, all ages music venue and community space in desperate need of some renovation and updates."/>
    <n v="10600"/>
    <n v="12772.6"/>
    <x v="0"/>
    <x v="0"/>
    <s v="USD"/>
    <n v="1412611905"/>
    <n v="1410019905"/>
    <x v="0"/>
    <x v="115"/>
    <x v="0"/>
    <s v="theater/spaces"/>
    <n v="120.49622641509434"/>
    <n v="108.24237288135593"/>
    <x v="1"/>
    <x v="38"/>
    <x v="3005"/>
    <d v="2014-10-06T10:11:45"/>
  </r>
  <r>
    <n v="3006"/>
    <s v="ONTARIO STREET THEATRE in Port Hope."/>
    <s v="We're an affordable theatre and rental space that can be molded into anything by anyone."/>
    <n v="8000"/>
    <n v="8620"/>
    <x v="0"/>
    <x v="5"/>
    <s v="CAD"/>
    <n v="1418580591"/>
    <n v="1415988591"/>
    <x v="0"/>
    <x v="174"/>
    <x v="0"/>
    <s v="theater/spaces"/>
    <n v="107.74999999999999"/>
    <n v="88.865979381443296"/>
    <x v="1"/>
    <x v="38"/>
    <x v="3006"/>
    <d v="2014-12-14T12:09:51"/>
  </r>
  <r>
    <n v="3007"/>
    <s v="Bethlem"/>
    <s v="Consuite for 2015 CoreCon.  An adventure into insanity."/>
    <n v="600"/>
    <n v="1080"/>
    <x v="0"/>
    <x v="0"/>
    <s v="USD"/>
    <n v="1429938683"/>
    <n v="1428124283"/>
    <x v="0"/>
    <x v="9"/>
    <x v="0"/>
    <s v="theater/spaces"/>
    <n v="180"/>
    <n v="54"/>
    <x v="1"/>
    <x v="38"/>
    <x v="3007"/>
    <d v="2015-04-24T23:11:23"/>
  </r>
  <r>
    <n v="3008"/>
    <s v="Baby It's Cold Outside: Silver Spring Stage HVAC Fund!"/>
    <s v="Help fund Silver Spring Stage's HVAC costs for the upcoming year! Don't leave us out in the cold (pun intended)!"/>
    <n v="3000"/>
    <n v="3035"/>
    <x v="0"/>
    <x v="0"/>
    <s v="USD"/>
    <n v="1453352719"/>
    <n v="1450760719"/>
    <x v="0"/>
    <x v="55"/>
    <x v="0"/>
    <s v="theater/spaces"/>
    <n v="101.16666666666667"/>
    <n v="116.73076923076923"/>
    <x v="1"/>
    <x v="38"/>
    <x v="3008"/>
    <d v="2016-01-20T23:05:19"/>
  </r>
  <r>
    <n v="3009"/>
    <s v="Montauk Surf Museum"/>
    <s v="The Montauk Surf Museum will present ocean science, as well as the art and history of surfing to visitors and schools in creative ways."/>
    <n v="25000"/>
    <n v="29939"/>
    <x v="0"/>
    <x v="0"/>
    <s v="USD"/>
    <n v="1417012840"/>
    <n v="1414417240"/>
    <x v="0"/>
    <x v="130"/>
    <x v="0"/>
    <s v="theater/spaces"/>
    <n v="119.756"/>
    <n v="233.8984375"/>
    <x v="1"/>
    <x v="38"/>
    <x v="3009"/>
    <d v="2014-11-26T08:40:40"/>
  </r>
  <r>
    <n v="3010"/>
    <s v="Put Your Money Where Your Ear Is!"/>
    <s v="STC &amp; the Sheboygan Area School District are working tirelessly to renovate our 30-year-old sound system. Help us sound better for you!"/>
    <n v="1500"/>
    <n v="2370"/>
    <x v="0"/>
    <x v="0"/>
    <s v="USD"/>
    <n v="1424548719"/>
    <n v="1419364719"/>
    <x v="0"/>
    <x v="41"/>
    <x v="0"/>
    <s v="theater/spaces"/>
    <n v="158"/>
    <n v="158"/>
    <x v="1"/>
    <x v="38"/>
    <x v="3010"/>
    <d v="2015-02-21T13:58:39"/>
  </r>
  <r>
    <n v="3011"/>
    <s v="Katharsis Teatro en Navidad"/>
    <s v="Necesitamos tu ayuda para poder llevar la magia del teatro universitario al Teatro Lagrada de Madrid el 23 de diciembre :)"/>
    <n v="300"/>
    <n v="371"/>
    <x v="0"/>
    <x v="3"/>
    <s v="EUR"/>
    <n v="1450911540"/>
    <n v="1448536516"/>
    <x v="0"/>
    <x v="20"/>
    <x v="0"/>
    <s v="theater/spaces"/>
    <n v="123.66666666666666"/>
    <n v="14.84"/>
    <x v="1"/>
    <x v="38"/>
    <x v="3011"/>
    <d v="2015-12-23T16:59:00"/>
  </r>
  <r>
    <n v="3012"/>
    <s v="Up-lifting Up-Fit!"/>
    <s v="Spring Theatre has recently found a new home in the heart of Winston Salem. We need your help for an up-lifting up-fit!"/>
    <n v="4000"/>
    <n v="4685"/>
    <x v="0"/>
    <x v="0"/>
    <s v="USD"/>
    <n v="1423587130"/>
    <n v="1421772730"/>
    <x v="0"/>
    <x v="165"/>
    <x v="0"/>
    <s v="theater/spaces"/>
    <n v="117.12499999999999"/>
    <n v="85.181818181818187"/>
    <x v="1"/>
    <x v="38"/>
    <x v="3012"/>
    <d v="2015-02-10T10:52:10"/>
  </r>
  <r>
    <n v="3013"/>
    <s v="Barebones Black Box Theater in Braddock, PA"/>
    <s v="Barebones Productions is developing a new theater and performance facility in Braddock, Pa. &quot;The barebones black box&quot;"/>
    <n v="10000"/>
    <n v="15696"/>
    <x v="0"/>
    <x v="0"/>
    <s v="USD"/>
    <n v="1434917049"/>
    <n v="1432325049"/>
    <x v="0"/>
    <x v="329"/>
    <x v="0"/>
    <s v="theater/spaces"/>
    <n v="156.96"/>
    <n v="146.69158878504672"/>
    <x v="1"/>
    <x v="38"/>
    <x v="3013"/>
    <d v="2015-06-21T14: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x v="491"/>
    <x v="0"/>
    <s v="theater/spaces"/>
    <n v="113.104"/>
    <n v="50.764811490125673"/>
    <x v="1"/>
    <x v="38"/>
    <x v="3014"/>
    <d v="2014-11-04T23:00:00"/>
  </r>
  <r>
    <n v="3015"/>
    <s v="A Sign for 34 West"/>
    <s v="We're turning an old yogurt shop into a live theater in downtown Charleston.   Please help us hang our sign!"/>
    <n v="3400"/>
    <n v="3508"/>
    <x v="0"/>
    <x v="0"/>
    <s v="USD"/>
    <n v="1402459200"/>
    <n v="1401125238"/>
    <x v="0"/>
    <x v="244"/>
    <x v="0"/>
    <s v="theater/spaces"/>
    <n v="103.17647058823529"/>
    <n v="87.7"/>
    <x v="1"/>
    <x v="38"/>
    <x v="3015"/>
    <d v="2014-06-10T22:00:00"/>
  </r>
  <r>
    <n v="3016"/>
    <s v="Let there be sound! A sound and hearing assistance system"/>
    <s v="Let there be sound! Make our new theatre more accessible by installing a modern sound and hearing assistance system for our audience."/>
    <n v="8500"/>
    <n v="8722"/>
    <x v="0"/>
    <x v="0"/>
    <s v="USD"/>
    <n v="1405688952"/>
    <n v="1400504952"/>
    <x v="0"/>
    <x v="17"/>
    <x v="0"/>
    <s v="theater/spaces"/>
    <n v="102.61176470588236"/>
    <n v="242.27777777777777"/>
    <x v="1"/>
    <x v="38"/>
    <x v="3016"/>
    <d v="2014-07-18T07:09:12"/>
  </r>
  <r>
    <n v="3017"/>
    <s v="ACT's Spotlight Initiative- Let's Build a Theater!"/>
    <s v="Help us build a 200 seat theater and classroom space in North Andover, MA. Let's get kids off the screens, and into the spotlight!"/>
    <n v="22000"/>
    <n v="23285"/>
    <x v="0"/>
    <x v="0"/>
    <s v="USD"/>
    <n v="1408566243"/>
    <n v="1405974243"/>
    <x v="0"/>
    <x v="180"/>
    <x v="0"/>
    <s v="theater/spaces"/>
    <n v="105.84090909090908"/>
    <n v="146.44654088050314"/>
    <x v="1"/>
    <x v="38"/>
    <x v="3017"/>
    <d v="2014-08-20T14:24:03"/>
  </r>
  <r>
    <n v="3018"/>
    <s v="Why Theatre"/>
    <s v="Le projet vise la crÃ©ation dâ€™un lieu de rÃ©sidence, recherche et formation dÃ©diÃ© Ã  l'art vivant, l'image et la narration."/>
    <n v="4200"/>
    <n v="4230"/>
    <x v="0"/>
    <x v="6"/>
    <s v="EUR"/>
    <n v="1437429600"/>
    <n v="1433747376"/>
    <x v="0"/>
    <x v="14"/>
    <x v="0"/>
    <s v="theater/spaces"/>
    <n v="100.71428571428571"/>
    <n v="103.17073170731707"/>
    <x v="1"/>
    <x v="38"/>
    <x v="3018"/>
    <d v="2015-07-20T16:00:00"/>
  </r>
  <r>
    <n v="3019"/>
    <s v="Small town theatre, the Gibson Theatre goes Digital"/>
    <s v="We plan to transition from 35mm to the new digital projection format to continue to show current first run films for our community."/>
    <n v="15000"/>
    <n v="18185"/>
    <x v="0"/>
    <x v="0"/>
    <s v="USD"/>
    <n v="1401159600"/>
    <n v="1398801620"/>
    <x v="0"/>
    <x v="334"/>
    <x v="0"/>
    <s v="theater/spaces"/>
    <n v="121.23333333333332"/>
    <n v="80.464601769911511"/>
    <x v="1"/>
    <x v="38"/>
    <x v="3019"/>
    <d v="2014-05-26T21:00:00"/>
  </r>
  <r>
    <n v="3020"/>
    <s v="Prime Stage Theater Studio Upgrades!"/>
    <s v="Any donation--big or small--will help us upgrade our studio/rehearsal space into a black box theater and offer even more programs."/>
    <n v="7000"/>
    <n v="7040"/>
    <x v="0"/>
    <x v="0"/>
    <s v="USD"/>
    <n v="1439583533"/>
    <n v="1434399533"/>
    <x v="0"/>
    <x v="209"/>
    <x v="0"/>
    <s v="theater/spaces"/>
    <n v="100.57142857142858"/>
    <n v="234.66666666666666"/>
    <x v="1"/>
    <x v="38"/>
    <x v="3020"/>
    <d v="2015-08-14T14:18:53"/>
  </r>
  <r>
    <n v="3021"/>
    <s v="BEEP! BEEP! 2ND STORY IS ON THE MOVE!"/>
    <s v="At the end of October 2016, 2nd Story will be moving from its current office space to a storefront space in Albany Park, Chicago, IL."/>
    <n v="4500"/>
    <n v="5221"/>
    <x v="0"/>
    <x v="0"/>
    <s v="USD"/>
    <n v="1479794340"/>
    <n v="1476715869"/>
    <x v="0"/>
    <x v="273"/>
    <x v="0"/>
    <s v="theater/spaces"/>
    <n v="116.02222222222223"/>
    <n v="50.689320388349515"/>
    <x v="1"/>
    <x v="38"/>
    <x v="3021"/>
    <d v="2016-11-21T23:59:00"/>
  </r>
  <r>
    <n v="3022"/>
    <s v="A Performing Arts Complex in Central Square, Cambridge"/>
    <s v="Help us launch a new performing arts complex in Cambridge! The Thalia provides space for performance, rehearsals, and collaboration!"/>
    <n v="10000"/>
    <n v="10088"/>
    <x v="0"/>
    <x v="0"/>
    <s v="USD"/>
    <n v="1472338409"/>
    <n v="1468450409"/>
    <x v="0"/>
    <x v="95"/>
    <x v="0"/>
    <s v="theater/spaces"/>
    <n v="100.88"/>
    <n v="162.70967741935485"/>
    <x v="1"/>
    <x v="38"/>
    <x v="3022"/>
    <d v="2016-08-27T16:53:29"/>
  </r>
  <r>
    <n v="3023"/>
    <s v="The Night Watch"/>
    <s v="Antonia Goddard Productions in association with Jethro Compton Productions presents THE NIGHT WATCH, an exciting new historical drama."/>
    <n v="700"/>
    <n v="721"/>
    <x v="0"/>
    <x v="1"/>
    <s v="GBP"/>
    <n v="1434039186"/>
    <n v="1430151186"/>
    <x v="0"/>
    <x v="79"/>
    <x v="0"/>
    <s v="theater/spaces"/>
    <n v="103"/>
    <n v="120.16666666666667"/>
    <x v="1"/>
    <x v="38"/>
    <x v="3023"/>
    <d v="2015-06-11T10:13:06"/>
  </r>
  <r>
    <n v="3024"/>
    <s v="Build a New Home for Improv Comedy in Pittsburgh"/>
    <s v="Steel City Improv Theater has found a new space in the Shadyside neighborhood of Pittsburgh and we're raising $5000 to build it!"/>
    <n v="5000"/>
    <n v="12321"/>
    <x v="0"/>
    <x v="0"/>
    <s v="USD"/>
    <n v="1349567475"/>
    <n v="1346975475"/>
    <x v="0"/>
    <x v="0"/>
    <x v="0"/>
    <s v="theater/spaces"/>
    <n v="246.42"/>
    <n v="67.697802197802204"/>
    <x v="1"/>
    <x v="38"/>
    <x v="3024"/>
    <d v="2012-10-06T17:51:15"/>
  </r>
  <r>
    <n v="3025"/>
    <s v="The Other Room â€“ Cardiffâ€™s First Pub Theatre"/>
    <s v="Be part of building Cardiff's first pub theatre, located right in the city centre. Launching January 2015."/>
    <n v="2500"/>
    <n v="7555"/>
    <x v="0"/>
    <x v="1"/>
    <s v="GBP"/>
    <n v="1401465600"/>
    <n v="1399032813"/>
    <x v="0"/>
    <x v="108"/>
    <x v="0"/>
    <s v="theater/spaces"/>
    <n v="302.2"/>
    <n v="52.103448275862071"/>
    <x v="1"/>
    <x v="38"/>
    <x v="3025"/>
    <d v="2014-05-30T10:00:00"/>
  </r>
  <r>
    <n v="3026"/>
    <s v="The Bohemian Balcony - A Creative Space For All"/>
    <s v="The Bohemian Balcony is a innovate multi-arts venue created by the people for the community. A platform for our arts to grow and shine."/>
    <n v="900"/>
    <n v="1290"/>
    <x v="0"/>
    <x v="1"/>
    <s v="GBP"/>
    <n v="1488538892"/>
    <n v="1487329292"/>
    <x v="0"/>
    <x v="20"/>
    <x v="0"/>
    <s v="theater/spaces"/>
    <n v="143.33333333333334"/>
    <n v="51.6"/>
    <x v="1"/>
    <x v="38"/>
    <x v="3026"/>
    <d v="2017-03-03T05:01:32"/>
  </r>
  <r>
    <n v="3027"/>
    <s v="Help ReNew the Rainbow Stage (&amp; office) for Future Stars"/>
    <s v="Wavy says let's LIGHT UP THE RAINBOW STAGE and as our stretch reward we'll throw all of us a PARTY!"/>
    <n v="40000"/>
    <n v="52576"/>
    <x v="0"/>
    <x v="0"/>
    <s v="USD"/>
    <n v="1426866851"/>
    <n v="1424278451"/>
    <x v="0"/>
    <x v="492"/>
    <x v="0"/>
    <s v="theater/spaces"/>
    <n v="131.44"/>
    <n v="164.3"/>
    <x v="1"/>
    <x v="38"/>
    <x v="3027"/>
    <d v="2015-03-20T09:54:11"/>
  </r>
  <r>
    <n v="3028"/>
    <s v="A Home for Vegas Theatre Hub"/>
    <s v="We have a space! Help us fill it with a stage, chairs, gear and audiences' laughter!"/>
    <n v="5000"/>
    <n v="8401"/>
    <x v="0"/>
    <x v="0"/>
    <s v="USD"/>
    <n v="1471242025"/>
    <n v="1468650025"/>
    <x v="0"/>
    <x v="221"/>
    <x v="0"/>
    <s v="theater/spaces"/>
    <n v="168.01999999999998"/>
    <n v="84.858585858585855"/>
    <x v="1"/>
    <x v="38"/>
    <x v="3028"/>
    <d v="2016-08-15T00:20:25"/>
  </r>
  <r>
    <n v="3029"/>
    <s v="Ground Floor Theatre"/>
    <s v="We're building a new theatre venue in Austin! Austin is growing, but we are losing space for artists- help us keep local theatre alive!"/>
    <n v="30000"/>
    <n v="32903"/>
    <x v="0"/>
    <x v="0"/>
    <s v="USD"/>
    <n v="1416285300"/>
    <n v="1413824447"/>
    <x v="0"/>
    <x v="493"/>
    <x v="0"/>
    <s v="theater/spaces"/>
    <n v="109.67666666666666"/>
    <n v="94.548850574712645"/>
    <x v="1"/>
    <x v="38"/>
    <x v="3029"/>
    <d v="2014-11-17T22:35:00"/>
  </r>
  <r>
    <n v="3030"/>
    <s v="Guilford Center Stage Lights Up"/>
    <s v="Guilford Center Stage is a new project bringing theater to our 1896 Grange; we need to purchase simple theater lighting for our stage."/>
    <n v="1750"/>
    <n v="1867"/>
    <x v="0"/>
    <x v="0"/>
    <s v="USD"/>
    <n v="1442426171"/>
    <n v="1439834171"/>
    <x v="0"/>
    <x v="14"/>
    <x v="0"/>
    <s v="theater/spaces"/>
    <n v="106.6857142857143"/>
    <n v="45.536585365853661"/>
    <x v="1"/>
    <x v="38"/>
    <x v="3030"/>
    <d v="2015-09-16T11:56:11"/>
  </r>
  <r>
    <n v="3031"/>
    <s v="Blue Thyme Nights"/>
    <s v="Blue Thyme Nights is the production of Am I Blue by Beth Henley &amp; Thymus Vulgaris by Lanford  Wilson._x000a__x000a_Artwork by Charlotte Ager"/>
    <n v="1500"/>
    <n v="1500"/>
    <x v="0"/>
    <x v="0"/>
    <s v="USD"/>
    <n v="1476479447"/>
    <n v="1471295447"/>
    <x v="0"/>
    <x v="60"/>
    <x v="0"/>
    <s v="theater/spaces"/>
    <n v="100"/>
    <n v="51.724137931034484"/>
    <x v="1"/>
    <x v="38"/>
    <x v="3031"/>
    <d v="2016-10-14T15:10:47"/>
  </r>
  <r>
    <n v="3032"/>
    <s v="Silent Valley : A Haunting"/>
    <s v="One night only, not-for-profit, neighborhood haunted attraction that will scare your mask off! Coming this Halloween."/>
    <n v="1000"/>
    <n v="1272"/>
    <x v="0"/>
    <x v="0"/>
    <s v="USD"/>
    <n v="1441933459"/>
    <n v="1439341459"/>
    <x v="0"/>
    <x v="20"/>
    <x v="0"/>
    <s v="theater/spaces"/>
    <n v="127.2"/>
    <n v="50.88"/>
    <x v="1"/>
    <x v="38"/>
    <x v="3032"/>
    <d v="2015-09-10T19:04:19"/>
  </r>
  <r>
    <n v="3033"/>
    <s v="Stagelights Studio by Pam Kinter, Greensboro"/>
    <s v="Finally Stagelights will have a space of our very own!  Be a part of this exciting new adventure in Greensboro!!"/>
    <n v="3000"/>
    <n v="4396"/>
    <x v="0"/>
    <x v="0"/>
    <s v="USD"/>
    <n v="1471487925"/>
    <n v="1468895925"/>
    <x v="0"/>
    <x v="23"/>
    <x v="0"/>
    <s v="theater/spaces"/>
    <n v="146.53333333333333"/>
    <n v="191.13043478260869"/>
    <x v="1"/>
    <x v="38"/>
    <x v="3033"/>
    <d v="2016-08-17T20:38:45"/>
  </r>
  <r>
    <n v="3034"/>
    <s v="Save Our Butts The Seat-quel"/>
    <s v="Pretty please with popcorn on top!Help!!_x000a__x000a_Our family owned &amp; operated Theatre in Fairfax VA is looking to get help upgrading our seats."/>
    <n v="100000"/>
    <n v="112536"/>
    <x v="0"/>
    <x v="0"/>
    <s v="USD"/>
    <n v="1477972740"/>
    <n v="1475326255"/>
    <x v="0"/>
    <x v="494"/>
    <x v="0"/>
    <s v="theater/spaces"/>
    <n v="112.53599999999999"/>
    <n v="89.314285714285717"/>
    <x v="1"/>
    <x v="38"/>
    <x v="3034"/>
    <d v="2016-10-31T21:59:00"/>
  </r>
  <r>
    <n v="3035"/>
    <s v="The Coalition Theater"/>
    <s v="Help create a permanent home for live comedy shows and classes in Downtown RVA."/>
    <n v="25000"/>
    <n v="27196.71"/>
    <x v="0"/>
    <x v="0"/>
    <s v="USD"/>
    <n v="1367674009"/>
    <n v="1365082009"/>
    <x v="0"/>
    <x v="495"/>
    <x v="0"/>
    <s v="theater/spaces"/>
    <n v="108.78684000000001"/>
    <n v="88.588631921824103"/>
    <x v="1"/>
    <x v="38"/>
    <x v="3035"/>
    <d v="2013-05-04T07:26:49"/>
  </r>
  <r>
    <n v="3036"/>
    <s v="Save the Studio!"/>
    <s v="Help Synetic Theater create a new Studio to produce amazing  shows in the 2013/14 season and train awesome artists of all ages!"/>
    <n v="25000"/>
    <n v="31683"/>
    <x v="0"/>
    <x v="0"/>
    <s v="USD"/>
    <n v="1376654340"/>
    <n v="1373568644"/>
    <x v="0"/>
    <x v="313"/>
    <x v="0"/>
    <s v="theater/spaces"/>
    <n v="126.732"/>
    <n v="96.300911854103347"/>
    <x v="1"/>
    <x v="38"/>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x v="58"/>
    <x v="0"/>
    <s v="theater/spaces"/>
    <n v="213.20000000000002"/>
    <n v="33.3125"/>
    <x v="1"/>
    <x v="38"/>
    <x v="3037"/>
    <d v="2010-10-01T22:59:00"/>
  </r>
  <r>
    <n v="3038"/>
    <s v="Overtime Theater Spruce Up"/>
    <s v="Our little theater needs some love. We took over a lab and need to make our space look more inviting and well, like a theater!"/>
    <n v="1000"/>
    <n v="1005"/>
    <x v="0"/>
    <x v="0"/>
    <s v="USD"/>
    <n v="1457071397"/>
    <n v="1451887397"/>
    <x v="0"/>
    <x v="74"/>
    <x v="0"/>
    <s v="theater/spaces"/>
    <n v="100.49999999999999"/>
    <n v="37.222222222222221"/>
    <x v="1"/>
    <x v="38"/>
    <x v="3038"/>
    <d v="2016-03-04T00:03:17"/>
  </r>
  <r>
    <n v="3039"/>
    <s v="Shelter the Schmee"/>
    <s v="After 22 yrs downstairs we are &quot;getting out of  our parents basement&quot; and building a new 50 seat theater in a new location."/>
    <n v="20000"/>
    <n v="21742.78"/>
    <x v="0"/>
    <x v="0"/>
    <s v="USD"/>
    <n v="1388303940"/>
    <n v="1386011038"/>
    <x v="0"/>
    <x v="163"/>
    <x v="0"/>
    <s v="theater/spaces"/>
    <n v="108.71389999999998"/>
    <n v="92.130423728813554"/>
    <x v="1"/>
    <x v="38"/>
    <x v="3039"/>
    <d v="2013-12-29T01:59:00"/>
  </r>
  <r>
    <n v="3040"/>
    <s v="Jayhawk Makeover"/>
    <s v="48 hours of deck screws, dry wall, hard hats and needed renovation to help the Jayhawk rise from the ashes."/>
    <n v="3000"/>
    <n v="3225"/>
    <x v="0"/>
    <x v="0"/>
    <s v="USD"/>
    <n v="1435359600"/>
    <n v="1434999621"/>
    <x v="0"/>
    <x v="288"/>
    <x v="0"/>
    <s v="theater/spaces"/>
    <n v="107.5"/>
    <n v="76.785714285714292"/>
    <x v="1"/>
    <x v="38"/>
    <x v="3040"/>
    <d v="2015-06-26T17:00:00"/>
  </r>
  <r>
    <n v="3041"/>
    <s v="Lend a Hand in Our Home"/>
    <s v="Privet! Hello! Bon Jour! We are the Arlekin Players Theatre and we need a home."/>
    <n v="8300"/>
    <n v="9170"/>
    <x v="0"/>
    <x v="0"/>
    <s v="USD"/>
    <n v="1453323048"/>
    <n v="1450731048"/>
    <x v="0"/>
    <x v="195"/>
    <x v="0"/>
    <s v="theater/spaces"/>
    <n v="110.48192771084338"/>
    <n v="96.526315789473685"/>
    <x v="1"/>
    <x v="38"/>
    <x v="3041"/>
    <d v="2016-01-20T14:50:48"/>
  </r>
  <r>
    <n v="3042"/>
    <s v="HOPE MILL THEATRE - CHAIR FUND"/>
    <s v="Hope Mill Theatre is a brand new Fringe Theatre in the heart of Manchester city - bringing a diverse programme of entertainment!"/>
    <n v="1500"/>
    <n v="1920"/>
    <x v="0"/>
    <x v="1"/>
    <s v="GBP"/>
    <n v="1444149047"/>
    <n v="1441557047"/>
    <x v="0"/>
    <x v="77"/>
    <x v="0"/>
    <s v="theater/spaces"/>
    <n v="128"/>
    <n v="51.891891891891895"/>
    <x v="1"/>
    <x v="38"/>
    <x v="3042"/>
    <d v="2015-10-06T10:30:47"/>
  </r>
  <r>
    <n v="3043"/>
    <s v="Like This Post (The Post at 750)"/>
    <s v="Introducing The Post at 750! Join us in the creation of Vancouver's most exciting new cultural space in the heart of downtown."/>
    <n v="15000"/>
    <n v="16501"/>
    <x v="0"/>
    <x v="5"/>
    <s v="CAD"/>
    <n v="1429152600"/>
    <n v="1426815699"/>
    <x v="0"/>
    <x v="130"/>
    <x v="0"/>
    <s v="theater/spaces"/>
    <n v="110.00666666666667"/>
    <n v="128.9140625"/>
    <x v="1"/>
    <x v="38"/>
    <x v="3043"/>
    <d v="2015-04-15T20:50:00"/>
  </r>
  <r>
    <n v="3044"/>
    <s v="Minnsky's Theater- A Vaudeville Circus Experiment"/>
    <s v="Minnsky's - a theater in the Minneapolis NE Arts District that will harken back to a time of Vaudeville and Circus Entertainment!"/>
    <n v="12000"/>
    <n v="13121"/>
    <x v="0"/>
    <x v="0"/>
    <s v="USD"/>
    <n v="1454433998"/>
    <n v="1453137998"/>
    <x v="0"/>
    <x v="239"/>
    <x v="0"/>
    <s v="theater/spaces"/>
    <n v="109.34166666666667"/>
    <n v="84.108974358974365"/>
    <x v="1"/>
    <x v="38"/>
    <x v="3044"/>
    <d v="2016-02-02T11:26:38"/>
  </r>
  <r>
    <n v="3045"/>
    <s v="Colorado ACTS Black Box Painting"/>
    <s v="Walmart decided they wanted our space, so we had to move to a new theater. Help us make it an awesome space by painting it all black!"/>
    <n v="4000"/>
    <n v="5308.26"/>
    <x v="0"/>
    <x v="0"/>
    <s v="USD"/>
    <n v="1408679055"/>
    <n v="1406087055"/>
    <x v="0"/>
    <x v="31"/>
    <x v="0"/>
    <s v="theater/spaces"/>
    <n v="132.70650000000001"/>
    <n v="82.941562500000003"/>
    <x v="1"/>
    <x v="38"/>
    <x v="3045"/>
    <d v="2014-08-21T21:44:15"/>
  </r>
  <r>
    <n v="3046"/>
    <s v="improvMANIA Improv Comedy Theater - Chandler, Arizona"/>
    <s v="Your opportunity to help improvMANIA open Chandler, Arizona's new home for family-friendly improv comedy in Historic Downtown Chandler!"/>
    <n v="7900"/>
    <n v="15077"/>
    <x v="0"/>
    <x v="0"/>
    <s v="USD"/>
    <n v="1410324720"/>
    <n v="1407784586"/>
    <x v="0"/>
    <x v="6"/>
    <x v="0"/>
    <s v="theater/spaces"/>
    <n v="190.84810126582278"/>
    <n v="259.94827586206895"/>
    <x v="1"/>
    <x v="38"/>
    <x v="3046"/>
    <d v="2014-09-09T22:52:00"/>
  </r>
  <r>
    <n v="3047"/>
    <s v="Acting V Senior Showcase"/>
    <s v="Hi! We're the Graduating Seniors Acting V Seniors at Temple University! Welcome to our Kick starter Page!"/>
    <n v="500"/>
    <n v="745"/>
    <x v="0"/>
    <x v="0"/>
    <s v="USD"/>
    <n v="1461762960"/>
    <n v="1457999054"/>
    <x v="0"/>
    <x v="9"/>
    <x v="0"/>
    <s v="theater/spaces"/>
    <n v="149"/>
    <n v="37.25"/>
    <x v="1"/>
    <x v="38"/>
    <x v="3047"/>
    <d v="2016-04-27T07:16:00"/>
  </r>
  <r>
    <n v="3048"/>
    <s v="December Match Campaign"/>
    <s v="By matching donations up to $5000, Jack Kesler and Maurice Richards have challenged YOU to help Urbanite outfit their brand new space."/>
    <n v="5000"/>
    <n v="8320"/>
    <x v="0"/>
    <x v="0"/>
    <s v="USD"/>
    <n v="1420060920"/>
    <n v="1417556262"/>
    <x v="0"/>
    <x v="5"/>
    <x v="0"/>
    <s v="theater/spaces"/>
    <n v="166.4"/>
    <n v="177.02127659574469"/>
    <x v="1"/>
    <x v="38"/>
    <x v="3048"/>
    <d v="2014-12-31T15: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x v="241"/>
    <x v="0"/>
    <s v="theater/spaces"/>
    <n v="106.66666666666667"/>
    <n v="74.074074074074076"/>
    <x v="1"/>
    <x v="38"/>
    <x v="3049"/>
    <d v="2015-06-13T18:20:55"/>
  </r>
  <r>
    <n v="3050"/>
    <s v="The Black Pearl Consuite at CoreCon VIII: On Ancient Seas"/>
    <s v="Help fund The Black Pearl Consuite at CoreCon VIII: On Ancient Seas!"/>
    <n v="600"/>
    <n v="636"/>
    <x v="0"/>
    <x v="0"/>
    <s v="USD"/>
    <n v="1462420960"/>
    <n v="1459828960"/>
    <x v="0"/>
    <x v="82"/>
    <x v="0"/>
    <s v="theater/spaces"/>
    <n v="106"/>
    <n v="70.666666666666671"/>
    <x v="1"/>
    <x v="38"/>
    <x v="3050"/>
    <d v="2016-05-04T22:02:40"/>
  </r>
  <r>
    <n v="3051"/>
    <s v="Jon Udry's ABC Tour"/>
    <s v="The ABC tour: 26 comedy-juggling shows in 26 different venues - chosen by YOU - each beginning with a different letter of the alphabet."/>
    <n v="3500"/>
    <n v="827"/>
    <x v="2"/>
    <x v="1"/>
    <s v="GBP"/>
    <n v="1486547945"/>
    <n v="1483955945"/>
    <x v="1"/>
    <x v="2"/>
    <x v="1"/>
    <s v="theater/spaces"/>
    <n v="23.62857142857143"/>
    <n v="23.62857142857143"/>
    <x v="1"/>
    <x v="38"/>
    <x v="3051"/>
    <d v="2017-02-08T03:59:05"/>
  </r>
  <r>
    <n v="3052"/>
    <s v="Funding for a new theater facility in Walker Minnesota"/>
    <s v="To let the arts continue in Walker Minnesota We need a performing arts space and art gallery"/>
    <n v="50000"/>
    <n v="75"/>
    <x v="2"/>
    <x v="0"/>
    <s v="USD"/>
    <n v="1432828740"/>
    <n v="1430237094"/>
    <x v="0"/>
    <x v="84"/>
    <x v="1"/>
    <s v="theater/spaces"/>
    <n v="0.15"/>
    <n v="37.5"/>
    <x v="1"/>
    <x v="38"/>
    <x v="3052"/>
    <d v="2015-05-28T09:59:00"/>
  </r>
  <r>
    <n v="3053"/>
    <s v="Showroom"/>
    <s v="Showroom is a multi-disciplinary space providing unorthodox concerts, events &amp; a platform creatives can express their creative vision"/>
    <n v="10000"/>
    <n v="40"/>
    <x v="2"/>
    <x v="0"/>
    <s v="USD"/>
    <n v="1412222340"/>
    <n v="1407781013"/>
    <x v="0"/>
    <x v="83"/>
    <x v="1"/>
    <s v="theater/spaces"/>
    <n v="0.4"/>
    <n v="13.333333333333334"/>
    <x v="1"/>
    <x v="38"/>
    <x v="3053"/>
    <d v="2014-10-01T21:59:00"/>
  </r>
  <r>
    <n v="3054"/>
    <s v="Shady Slaughters Productions Haunted attraction"/>
    <s v="A &quot;haunted house&quot; that benefits the community by helping local college students with volunteer hours and helping out local charities."/>
    <n v="300"/>
    <n v="0"/>
    <x v="2"/>
    <x v="0"/>
    <s v="USD"/>
    <n v="1425258240"/>
    <n v="1422043154"/>
    <x v="0"/>
    <x v="78"/>
    <x v="1"/>
    <s v="theater/spaces"/>
    <n v="0"/>
    <n v="0"/>
    <x v="1"/>
    <x v="38"/>
    <x v="3054"/>
    <d v="2015-03-01T19:04:00"/>
  </r>
  <r>
    <n v="3055"/>
    <s v="Bungers surfing Museum"/>
    <s v="I have been in the Surfing business since 1962 have a collection of surfing memorabilia I would like to open a surfing museum"/>
    <n v="20000"/>
    <n v="1"/>
    <x v="2"/>
    <x v="0"/>
    <s v="USD"/>
    <n v="1420844390"/>
    <n v="1415660390"/>
    <x v="0"/>
    <x v="29"/>
    <x v="1"/>
    <s v="theater/spaces"/>
    <n v="5.0000000000000001E-3"/>
    <n v="1"/>
    <x v="1"/>
    <x v="38"/>
    <x v="3055"/>
    <d v="2015-01-09T16:59:50"/>
  </r>
  <r>
    <n v="3056"/>
    <s v="Palace Flophouse Theater"/>
    <s v="Looking to establish a communal space for art shows, bands, farmer's markets, environmental education, and traditional skills."/>
    <n v="25000"/>
    <n v="0"/>
    <x v="2"/>
    <x v="0"/>
    <s v="USD"/>
    <n v="1412003784"/>
    <n v="1406819784"/>
    <x v="0"/>
    <x v="78"/>
    <x v="1"/>
    <s v="theater/spaces"/>
    <n v="0"/>
    <n v="0"/>
    <x v="1"/>
    <x v="38"/>
    <x v="3056"/>
    <d v="2014-09-29T09:16:24"/>
  </r>
  <r>
    <n v="3057"/>
    <s v="1 World Educational Theme Parks"/>
    <s v="A series of 6 educational theme parks. This project is to fund the plans and 3D designs required to build the first park."/>
    <n v="50000"/>
    <n v="0"/>
    <x v="2"/>
    <x v="1"/>
    <s v="GBP"/>
    <n v="1459694211"/>
    <n v="1457105811"/>
    <x v="0"/>
    <x v="78"/>
    <x v="1"/>
    <s v="theater/spaces"/>
    <n v="0"/>
    <n v="0"/>
    <x v="1"/>
    <x v="38"/>
    <x v="3057"/>
    <d v="2016-04-03T08:36:51"/>
  </r>
  <r>
    <n v="3058"/>
    <s v="OPEN THE OLD &quot;RIGON&quot; THEATER"/>
    <s v="Restoration of a theatre to make an educational center for youngs and a place to socialize for everybody through the power of art."/>
    <n v="18000"/>
    <n v="3"/>
    <x v="2"/>
    <x v="13"/>
    <s v="EUR"/>
    <n v="1463734740"/>
    <n v="1459414740"/>
    <x v="0"/>
    <x v="83"/>
    <x v="1"/>
    <s v="theater/spaces"/>
    <n v="1.6666666666666666E-2"/>
    <n v="1"/>
    <x v="1"/>
    <x v="38"/>
    <x v="3058"/>
    <d v="2016-05-20T02:59:00"/>
  </r>
  <r>
    <n v="3059"/>
    <s v="Let There Be Light! (and you get to name a ghost too!)"/>
    <s v="We, as a theatre, are 50 years old and our lights and building are even older so we are looking to update and revamp our lights."/>
    <n v="15000"/>
    <n v="451"/>
    <x v="2"/>
    <x v="0"/>
    <s v="USD"/>
    <n v="1407536846"/>
    <n v="1404944846"/>
    <x v="0"/>
    <x v="202"/>
    <x v="1"/>
    <s v="theater/spaces"/>
    <n v="3.0066666666666664"/>
    <n v="41"/>
    <x v="1"/>
    <x v="38"/>
    <x v="3059"/>
    <d v="2014-08-08T16:27:26"/>
  </r>
  <r>
    <n v="3060"/>
    <s v="Save the Roxy Theatre in Bremerton WA"/>
    <s v="Save the historic Roxy theatre in Bremerton WA from being repurposed as office space."/>
    <n v="220000"/>
    <n v="335"/>
    <x v="2"/>
    <x v="0"/>
    <s v="USD"/>
    <n v="1443422134"/>
    <n v="1440830134"/>
    <x v="0"/>
    <x v="79"/>
    <x v="1"/>
    <s v="theater/spaces"/>
    <n v="0.15227272727272728"/>
    <n v="55.833333333333336"/>
    <x v="1"/>
    <x v="38"/>
    <x v="3060"/>
    <d v="2015-09-28T00:35:34"/>
  </r>
  <r>
    <n v="3061"/>
    <s v="Help Save Parkway Cinemas!"/>
    <s v="Save a historic Local theater."/>
    <n v="1000000"/>
    <n v="0"/>
    <x v="2"/>
    <x v="0"/>
    <s v="USD"/>
    <n v="1407955748"/>
    <n v="1405363748"/>
    <x v="0"/>
    <x v="78"/>
    <x v="1"/>
    <s v="theater/spaces"/>
    <n v="0"/>
    <n v="0"/>
    <x v="1"/>
    <x v="38"/>
    <x v="3061"/>
    <d v="2014-08-13T12:49:08"/>
  </r>
  <r>
    <n v="3062"/>
    <s v="The Comedy Catch Relocation to the Choo Choo"/>
    <s v="In our 30th year we are relocating to the world famous Choo Choo on The South Side. We will be remodeling the old Station House."/>
    <n v="10000"/>
    <n v="6684"/>
    <x v="2"/>
    <x v="0"/>
    <s v="USD"/>
    <n v="1443636000"/>
    <n v="1441111892"/>
    <x v="0"/>
    <x v="85"/>
    <x v="1"/>
    <s v="theater/spaces"/>
    <n v="66.84"/>
    <n v="99.761194029850742"/>
    <x v="1"/>
    <x v="38"/>
    <x v="3062"/>
    <d v="2015-09-30T12:00:00"/>
  </r>
  <r>
    <n v="3063"/>
    <s v="Spec Haus"/>
    <s v="Members of the local Miami music scene are putting together a venue/creative space in Kendall!"/>
    <n v="3000"/>
    <n v="587"/>
    <x v="2"/>
    <x v="0"/>
    <s v="USD"/>
    <n v="1477174138"/>
    <n v="1474150138"/>
    <x v="0"/>
    <x v="23"/>
    <x v="1"/>
    <s v="theater/spaces"/>
    <n v="19.566666666666666"/>
    <n v="25.521739130434781"/>
    <x v="1"/>
    <x v="38"/>
    <x v="3063"/>
    <d v="2016-10-22T16:08:58"/>
  </r>
  <r>
    <n v="3064"/>
    <s v="Kickstart the Crossroads Community"/>
    <s v="An epicenter for connection, creation and expression of the community."/>
    <n v="75000"/>
    <n v="8471"/>
    <x v="2"/>
    <x v="0"/>
    <s v="USD"/>
    <n v="1448175540"/>
    <n v="1445483246"/>
    <x v="0"/>
    <x v="250"/>
    <x v="1"/>
    <s v="theater/spaces"/>
    <n v="11.294666666666666"/>
    <n v="117.65277777777777"/>
    <x v="1"/>
    <x v="38"/>
    <x v="3064"/>
    <d v="2015-11-22T00:59:00"/>
  </r>
  <r>
    <n v="3065"/>
    <s v="The Castle Project"/>
    <s v="A castle themed events center with large and small spaces to support a variety of arts i.e. performing, visual, music, theater, dance"/>
    <n v="25000"/>
    <n v="10"/>
    <x v="2"/>
    <x v="0"/>
    <s v="USD"/>
    <n v="1406683172"/>
    <n v="1404523172"/>
    <x v="0"/>
    <x v="84"/>
    <x v="1"/>
    <s v="theater/spaces"/>
    <n v="0.04"/>
    <n v="5"/>
    <x v="1"/>
    <x v="38"/>
    <x v="3065"/>
    <d v="2014-07-29T19:19:32"/>
  </r>
  <r>
    <n v="3066"/>
    <s v="Gold Coast Wake Park"/>
    <s v="Our mission is to offer an innovative family watersports attraction that is fun, safe, economical and a leader in its field."/>
    <n v="350000"/>
    <n v="41950"/>
    <x v="2"/>
    <x v="2"/>
    <s v="AUD"/>
    <n v="1468128537"/>
    <n v="1465536537"/>
    <x v="0"/>
    <x v="41"/>
    <x v="1"/>
    <s v="theater/spaces"/>
    <n v="11.985714285714286"/>
    <n v="2796.6666666666665"/>
    <x v="1"/>
    <x v="38"/>
    <x v="3066"/>
    <d v="2016-07-09T23: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x v="29"/>
    <x v="1"/>
    <s v="theater/spaces"/>
    <n v="2.5"/>
    <n v="200"/>
    <x v="1"/>
    <x v="38"/>
    <x v="3067"/>
    <d v="2015-09-09T16: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x v="84"/>
    <x v="1"/>
    <s v="theater/spaces"/>
    <n v="6.9999999999999993E-2"/>
    <n v="87.5"/>
    <x v="1"/>
    <x v="38"/>
    <x v="3068"/>
    <d v="2015-10-16T10: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x v="63"/>
    <x v="1"/>
    <s v="theater/spaces"/>
    <n v="14.099999999999998"/>
    <n v="20.142857142857142"/>
    <x v="1"/>
    <x v="38"/>
    <x v="3069"/>
    <d v="2014-12-14T14:00:34"/>
  </r>
  <r>
    <n v="3070"/>
    <s v="Purpose Built Liverpool Comedy Club, Restaurant &amp; Bar"/>
    <s v="Liverpool's 1st purpose built 7 night a week comedy club, bar &amp; restaurant with live music &amp; much more"/>
    <n v="10000"/>
    <n v="334"/>
    <x v="2"/>
    <x v="1"/>
    <s v="GBP"/>
    <n v="1481132169"/>
    <n v="1479317769"/>
    <x v="0"/>
    <x v="38"/>
    <x v="1"/>
    <s v="theater/spaces"/>
    <n v="3.34"/>
    <n v="20.875"/>
    <x v="1"/>
    <x v="38"/>
    <x v="3070"/>
    <d v="2016-12-07T11:36:09"/>
  </r>
  <r>
    <n v="3071"/>
    <s v="The Echo Theatre 2015"/>
    <s v="Anyone can create. They just need a place and an opportunity. The Echo Theatre (Provo) provides that opportunity."/>
    <n v="12000"/>
    <n v="7173"/>
    <x v="2"/>
    <x v="0"/>
    <s v="USD"/>
    <n v="1429595940"/>
    <n v="1428082481"/>
    <x v="0"/>
    <x v="27"/>
    <x v="1"/>
    <s v="theater/spaces"/>
    <n v="59.774999999999999"/>
    <n v="61.307692307692307"/>
    <x v="1"/>
    <x v="38"/>
    <x v="3071"/>
    <d v="2015-04-20T23:59:00"/>
  </r>
  <r>
    <n v="3072"/>
    <s v="Crosswalk Theatre - Starting Capital"/>
    <s v="Crosswalk Theatre Company - Network Directory promotes all stage talent. Increasing your odds to connect to the right hiring person."/>
    <n v="12000"/>
    <n v="2"/>
    <x v="2"/>
    <x v="0"/>
    <s v="USD"/>
    <n v="1477791960"/>
    <n v="1476549262"/>
    <x v="0"/>
    <x v="84"/>
    <x v="1"/>
    <s v="theater/spaces"/>
    <n v="1.6666666666666666E-2"/>
    <n v="1"/>
    <x v="1"/>
    <x v="38"/>
    <x v="3072"/>
    <d v="2016-10-29T19:46:00"/>
  </r>
  <r>
    <n v="3073"/>
    <s v="Performing and Visual Arts Center, Rochester, NY"/>
    <s v="Conversion of a long dormant synagogue into a Performing and Visual Arts Center, revitalizing Rochester's inner city."/>
    <n v="2800000"/>
    <n v="645"/>
    <x v="2"/>
    <x v="0"/>
    <s v="USD"/>
    <n v="1434309540"/>
    <n v="1429287900"/>
    <x v="0"/>
    <x v="63"/>
    <x v="1"/>
    <s v="theater/spaces"/>
    <n v="2.3035714285714284E-2"/>
    <n v="92.142857142857139"/>
    <x v="1"/>
    <x v="38"/>
    <x v="3073"/>
    <d v="2015-06-14T13:19:00"/>
  </r>
  <r>
    <n v="3074"/>
    <s v="ThÃ©Ã¢tre d'automates &quot;culture de vie&quot;"/>
    <s v="CrÃ©ation d'un thÃ©Ã¢tre de marionnettes automatisÃ©es et informatisÃ©es portant sur la nature et l'Ã©cologie._x000a_&quot;La symphonie du monde&quot;"/>
    <n v="25000"/>
    <n v="22"/>
    <x v="2"/>
    <x v="6"/>
    <s v="EUR"/>
    <n v="1457617359"/>
    <n v="1455025359"/>
    <x v="0"/>
    <x v="83"/>
    <x v="1"/>
    <s v="theater/spaces"/>
    <n v="8.8000000000000009E-2"/>
    <n v="7.333333333333333"/>
    <x v="1"/>
    <x v="38"/>
    <x v="3074"/>
    <d v="2016-03-10T07:42:39"/>
  </r>
  <r>
    <n v="3075"/>
    <s v="The Little MAGIC Theatre"/>
    <s v="Magic Morgan &amp; Liliana are raising funds to expand their famed traveling magic show to a theater of magic."/>
    <n v="15000"/>
    <n v="1296"/>
    <x v="2"/>
    <x v="0"/>
    <s v="USD"/>
    <n v="1471573640"/>
    <n v="1467253640"/>
    <x v="0"/>
    <x v="9"/>
    <x v="1"/>
    <s v="theater/spaces"/>
    <n v="8.64"/>
    <n v="64.8"/>
    <x v="1"/>
    <x v="38"/>
    <x v="3075"/>
    <d v="2016-08-18T20:27:20"/>
  </r>
  <r>
    <n v="3076"/>
    <s v="10,000 Hours"/>
    <s v="Helping female comedians get in their 10,000 Hours of practice!"/>
    <n v="10000"/>
    <n v="1506"/>
    <x v="2"/>
    <x v="0"/>
    <s v="USD"/>
    <n v="1444405123"/>
    <n v="1439221123"/>
    <x v="0"/>
    <x v="133"/>
    <x v="1"/>
    <s v="theater/spaces"/>
    <n v="15.06"/>
    <n v="30.12"/>
    <x v="1"/>
    <x v="38"/>
    <x v="3076"/>
    <d v="2015-10-09T09:38:43"/>
  </r>
  <r>
    <n v="3077"/>
    <s v="Brothers in Arms Building Better Lives Workshop For Men"/>
    <s v="I've created a live workshop for men who cannot afford it, giving them an opportunity to have healing, peace &amp; love in their lives."/>
    <n v="22000"/>
    <n v="105"/>
    <x v="2"/>
    <x v="5"/>
    <s v="CAD"/>
    <n v="1488495478"/>
    <n v="1485903478"/>
    <x v="0"/>
    <x v="84"/>
    <x v="1"/>
    <s v="theater/spaces"/>
    <n v="0.47727272727272729"/>
    <n v="52.5"/>
    <x v="1"/>
    <x v="38"/>
    <x v="3077"/>
    <d v="2017-03-02T16: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x v="83"/>
    <x v="1"/>
    <s v="theater/spaces"/>
    <n v="0.11833333333333333"/>
    <n v="23.666666666666668"/>
    <x v="1"/>
    <x v="38"/>
    <x v="3078"/>
    <d v="2015-02-25T21:19:55"/>
  </r>
  <r>
    <n v="3079"/>
    <s v="Join us in creating a new Hell on Earth!"/>
    <s v="We desire to purchase a portion of Hell, in Michigan just outside of Detroit, to create a world-class performance art space.  Join us."/>
    <n v="1333666"/>
    <n v="11226"/>
    <x v="2"/>
    <x v="0"/>
    <s v="USD"/>
    <n v="1427040435"/>
    <n v="1424452035"/>
    <x v="0"/>
    <x v="74"/>
    <x v="1"/>
    <s v="theater/spaces"/>
    <n v="0.8417399858735245"/>
    <n v="415.77777777777777"/>
    <x v="1"/>
    <x v="38"/>
    <x v="3079"/>
    <d v="2015-03-22T10:07:15"/>
  </r>
  <r>
    <n v="3080"/>
    <s v="Global Community Theater One."/>
    <s v="Sustainable, fire-proof, carbon-negative, and all-season recreation of the Globe Theater made famous by Shakespeare, with gardens."/>
    <n v="2000000"/>
    <n v="376"/>
    <x v="2"/>
    <x v="0"/>
    <s v="USD"/>
    <n v="1419644444"/>
    <n v="1414456844"/>
    <x v="0"/>
    <x v="63"/>
    <x v="1"/>
    <s v="theater/spaces"/>
    <n v="1.8799999999999997E-2"/>
    <n v="53.714285714285715"/>
    <x v="1"/>
    <x v="38"/>
    <x v="3080"/>
    <d v="2014-12-26T19:40:44"/>
  </r>
  <r>
    <n v="3081"/>
    <s v="Help! World Tour ~ A Theatrical Revival of Hope"/>
    <s v="Help! is a full scale mobile theatrical musical bringing a Gospel revival through a story of love and hope to communities world wide."/>
    <n v="1000000"/>
    <n v="2103"/>
    <x v="2"/>
    <x v="0"/>
    <s v="USD"/>
    <n v="1442722891"/>
    <n v="1440130891"/>
    <x v="0"/>
    <x v="81"/>
    <x v="1"/>
    <s v="theater/spaces"/>
    <n v="0.21029999999999999"/>
    <n v="420.6"/>
    <x v="1"/>
    <x v="38"/>
    <x v="3081"/>
    <d v="2015-09-19T22:21:31"/>
  </r>
  <r>
    <n v="3082"/>
    <s v="Magical Workshop, Magic/Hobby Store"/>
    <s v="Help expand the time of everyones favorite magic store!  It currently limited to 3 days a week. If not for you, then the children!"/>
    <n v="9000"/>
    <n v="0"/>
    <x v="2"/>
    <x v="0"/>
    <s v="USD"/>
    <n v="1447628946"/>
    <n v="1445033346"/>
    <x v="0"/>
    <x v="78"/>
    <x v="1"/>
    <s v="theater/spaces"/>
    <n v="0"/>
    <n v="0"/>
    <x v="1"/>
    <x v="38"/>
    <x v="3082"/>
    <d v="2015-11-15T17:09:06"/>
  </r>
  <r>
    <n v="3083"/>
    <s v="Crystal City Haunted Undergound"/>
    <s v="Crystal City Underground is a New &amp; Unique_x000a_indoor recreational facility, using an old silica sand mine,_x000a_we are the Haunted Maze"/>
    <n v="20000"/>
    <n v="56"/>
    <x v="2"/>
    <x v="0"/>
    <s v="USD"/>
    <n v="1409547600"/>
    <n v="1406986278"/>
    <x v="0"/>
    <x v="83"/>
    <x v="1"/>
    <s v="theater/spaces"/>
    <n v="0.27999999999999997"/>
    <n v="18.666666666666668"/>
    <x v="1"/>
    <x v="38"/>
    <x v="3083"/>
    <d v="2014-08-31T23:00:00"/>
  </r>
  <r>
    <n v="3084"/>
    <s v="URGENT: Help Us Replace Our Ramp!"/>
    <s v="18-yr-old handicap-access ramp collapsed, must replace. Help fund &amp; ensure everyone access to our 35-seat non-profit community theater!"/>
    <n v="4059"/>
    <n v="470"/>
    <x v="2"/>
    <x v="0"/>
    <s v="USD"/>
    <n v="1430851680"/>
    <n v="1428340931"/>
    <x v="0"/>
    <x v="79"/>
    <x v="1"/>
    <s v="theater/spaces"/>
    <n v="11.57920670115792"/>
    <n v="78.333333333333329"/>
    <x v="1"/>
    <x v="38"/>
    <x v="3084"/>
    <d v="2015-05-05T12:48:00"/>
  </r>
  <r>
    <n v="3085"/>
    <s v="Paper Tank Theater Music Madness Party"/>
    <s v="Get behind a new music venue in our city by helping with equipment! We're pre-selling tickets to our party and offering other perks."/>
    <n v="25000"/>
    <n v="610"/>
    <x v="2"/>
    <x v="0"/>
    <s v="USD"/>
    <n v="1443561159"/>
    <n v="1440969159"/>
    <x v="0"/>
    <x v="82"/>
    <x v="1"/>
    <s v="theater/spaces"/>
    <n v="2.44"/>
    <n v="67.777777777777771"/>
    <x v="1"/>
    <x v="38"/>
    <x v="3085"/>
    <d v="2015-09-29T15:12:39"/>
  </r>
  <r>
    <n v="3086"/>
    <s v="&quot;Un parco di Risate&quot; - open air theatre to save TKC"/>
    <s v="A memorable theatre experience in the middle of Genoa's old town. Summer is coming and we have no intention to stop making you laugh."/>
    <n v="20000"/>
    <n v="50"/>
    <x v="2"/>
    <x v="13"/>
    <s v="EUR"/>
    <n v="1439827559"/>
    <n v="1434643559"/>
    <x v="0"/>
    <x v="83"/>
    <x v="1"/>
    <s v="theater/spaces"/>
    <n v="0.25"/>
    <n v="16.666666666666668"/>
    <x v="1"/>
    <x v="38"/>
    <x v="3086"/>
    <d v="2015-08-17T10: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x v="84"/>
    <x v="1"/>
    <s v="theater/spaces"/>
    <n v="0.625"/>
    <n v="62.5"/>
    <x v="1"/>
    <x v="38"/>
    <x v="3087"/>
    <d v="2016-12-20T22:36:30"/>
  </r>
  <r>
    <n v="3088"/>
    <s v="Destination Small Town &quot;Visitor Center&quot; To The Midwest"/>
    <s v="We believe it's time to open a visitor's center that highlights the small towns of the upper Midwest."/>
    <n v="65000"/>
    <n v="126"/>
    <x v="2"/>
    <x v="0"/>
    <s v="USD"/>
    <n v="1420724460"/>
    <n v="1418046247"/>
    <x v="0"/>
    <x v="83"/>
    <x v="1"/>
    <s v="theater/spaces"/>
    <n v="0.19384615384615383"/>
    <n v="42"/>
    <x v="1"/>
    <x v="38"/>
    <x v="3088"/>
    <d v="2015-01-08T07:41:00"/>
  </r>
  <r>
    <n v="3089"/>
    <s v="The ClubHouse: A Community-Focused Sports &amp; Culture Space"/>
    <s v="A community space in Somerville, MA to celebrate the beautiful intersection of sports and creativity."/>
    <n v="25000"/>
    <n v="5854"/>
    <x v="2"/>
    <x v="0"/>
    <s v="USD"/>
    <n v="1468029540"/>
    <n v="1465304483"/>
    <x v="0"/>
    <x v="43"/>
    <x v="1"/>
    <s v="theater/spaces"/>
    <n v="23.416"/>
    <n v="130.0888888888889"/>
    <x v="1"/>
    <x v="38"/>
    <x v="3089"/>
    <d v="2016-07-08T19:59:00"/>
  </r>
  <r>
    <n v="3090"/>
    <s v="Save the Stage"/>
    <s v="To create a space by restoring a historic church in Burlington, Ky where community theater, dance and music and art can be performed."/>
    <n v="225000"/>
    <n v="11432"/>
    <x v="2"/>
    <x v="0"/>
    <s v="USD"/>
    <n v="1430505545"/>
    <n v="1425325145"/>
    <x v="0"/>
    <x v="82"/>
    <x v="1"/>
    <s v="theater/spaces"/>
    <n v="5.0808888888888886"/>
    <n v="1270.2222222222222"/>
    <x v="1"/>
    <x v="38"/>
    <x v="3090"/>
    <d v="2015-05-01T12:39:05"/>
  </r>
  <r>
    <n v="3091"/>
    <s v="Bustduck Theatre"/>
    <s v="Roanoke, Virginia's first long-form improv theatre company. Producing improv and scripted theatre, with a dynamic training program."/>
    <n v="5000"/>
    <n v="796"/>
    <x v="2"/>
    <x v="0"/>
    <s v="USD"/>
    <n v="1471214743"/>
    <n v="1468622743"/>
    <x v="0"/>
    <x v="82"/>
    <x v="1"/>
    <s v="theater/spaces"/>
    <n v="15.920000000000002"/>
    <n v="88.444444444444443"/>
    <x v="1"/>
    <x v="38"/>
    <x v="3091"/>
    <d v="2016-08-14T16:45:43"/>
  </r>
  <r>
    <n v="3092"/>
    <s v="A home for the arts on the Upper East Side/Yorkville"/>
    <s v="Our goal is to purchase a theater on the Upper East Side of Manhattan that will act as a home for four theater companies."/>
    <n v="100000"/>
    <n v="1183.19"/>
    <x v="2"/>
    <x v="0"/>
    <s v="USD"/>
    <n v="1444946400"/>
    <n v="1441723912"/>
    <x v="0"/>
    <x v="64"/>
    <x v="1"/>
    <s v="theater/spaces"/>
    <n v="1.1831900000000002"/>
    <n v="56.342380952380957"/>
    <x v="1"/>
    <x v="38"/>
    <x v="3092"/>
    <d v="2015-10-15T16:00:00"/>
  </r>
  <r>
    <n v="3093"/>
    <s v="Theatre of the Black Butterfly's POOL (NO WATER)"/>
    <s v="Jump in the deep end of the provocative and darkly humourous, POOL (NO WATER)...to be performed in a Pool!  Directed by Gordon McCall."/>
    <n v="4000"/>
    <n v="910"/>
    <x v="2"/>
    <x v="5"/>
    <s v="CAD"/>
    <n v="1401595140"/>
    <n v="1398980941"/>
    <x v="0"/>
    <x v="57"/>
    <x v="1"/>
    <s v="theater/spaces"/>
    <n v="22.75"/>
    <n v="53.529411764705884"/>
    <x v="1"/>
    <x v="38"/>
    <x v="3093"/>
    <d v="2014-05-31T21:59:00"/>
  </r>
  <r>
    <n v="3094"/>
    <s v="Nothing Up My Sleeves Tour: Summer 2016"/>
    <s v="This is a Kickstarter to help with the start up costs for Illusionist, Chris Lengyel's Summer 2016 Tour!"/>
    <n v="100000"/>
    <n v="25"/>
    <x v="2"/>
    <x v="0"/>
    <s v="USD"/>
    <n v="1442775956"/>
    <n v="1437591956"/>
    <x v="0"/>
    <x v="29"/>
    <x v="1"/>
    <s v="theater/spaces"/>
    <n v="2.5000000000000001E-2"/>
    <n v="25"/>
    <x v="1"/>
    <x v="38"/>
    <x v="3094"/>
    <d v="2015-09-20T13:05:56"/>
  </r>
  <r>
    <n v="3095"/>
    <s v="The Old Howard Theatre Company"/>
    <s v="We are a small theatre company looking to provide world class theatre to the working class in the Greater New York area."/>
    <n v="14920"/>
    <n v="50"/>
    <x v="2"/>
    <x v="0"/>
    <s v="USD"/>
    <n v="1470011780"/>
    <n v="1464827780"/>
    <x v="0"/>
    <x v="29"/>
    <x v="1"/>
    <s v="theater/spaces"/>
    <n v="0.33512064343163539"/>
    <n v="50"/>
    <x v="1"/>
    <x v="38"/>
    <x v="3095"/>
    <d v="2016-07-31T18:36:20"/>
  </r>
  <r>
    <n v="3096"/>
    <s v="LaPorte Institute for Dramatic and Creative Arts"/>
    <s v="To create a learning center for acting and all art types including anything that expresses the emotion of the human spirit."/>
    <n v="20000"/>
    <n v="795"/>
    <x v="2"/>
    <x v="0"/>
    <s v="USD"/>
    <n v="1432151326"/>
    <n v="1429559326"/>
    <x v="0"/>
    <x v="25"/>
    <x v="1"/>
    <s v="theater/spaces"/>
    <n v="3.9750000000000001"/>
    <n v="56.785714285714285"/>
    <x v="1"/>
    <x v="38"/>
    <x v="3096"/>
    <d v="2015-05-20T13:48:46"/>
  </r>
  <r>
    <n v="3097"/>
    <s v="Help launch The Bunker: London's newest Off-West End theatre"/>
    <s v="The Bunker makes theatre with purpose: We provide ambitious artists a home in which to share their work with adventurous audiences."/>
    <n v="10000"/>
    <n v="1715"/>
    <x v="2"/>
    <x v="1"/>
    <s v="GBP"/>
    <n v="1475848800"/>
    <n v="1474027501"/>
    <x v="0"/>
    <x v="288"/>
    <x v="1"/>
    <s v="theater/spaces"/>
    <n v="17.150000000000002"/>
    <n v="40.833333333333336"/>
    <x v="1"/>
    <x v="38"/>
    <x v="3097"/>
    <d v="2016-10-07T08:00:00"/>
  </r>
  <r>
    <n v="3098"/>
    <s v="The Enchanted Cottage"/>
    <s v="A magical space, full of fairytale favorites, designed to make each individual have a unique experience; children's dreams made real."/>
    <n v="48725"/>
    <n v="1758"/>
    <x v="2"/>
    <x v="0"/>
    <s v="USD"/>
    <n v="1454890620"/>
    <n v="1450724449"/>
    <x v="0"/>
    <x v="74"/>
    <x v="1"/>
    <s v="theater/spaces"/>
    <n v="3.6080041046690612"/>
    <n v="65.111111111111114"/>
    <x v="1"/>
    <x v="38"/>
    <x v="3098"/>
    <d v="2016-02-07T18:17:00"/>
  </r>
  <r>
    <n v="3099"/>
    <s v="Screening for Unapologetically Black the Movie"/>
    <s v="I would like to screen this documentary at CSU at their Black Studies Dept. Looking to fly panelist in. Hoping to screen nationwide. &lt;3"/>
    <n v="2000"/>
    <n v="278"/>
    <x v="2"/>
    <x v="0"/>
    <s v="USD"/>
    <n v="1455251591"/>
    <n v="1452659591"/>
    <x v="0"/>
    <x v="81"/>
    <x v="1"/>
    <s v="theater/spaces"/>
    <n v="13.900000000000002"/>
    <n v="55.6"/>
    <x v="1"/>
    <x v="38"/>
    <x v="3099"/>
    <d v="2016-02-11T22:33:11"/>
  </r>
  <r>
    <n v="3100"/>
    <s v="Build Our Ampitheater - Build Franklin County, MO!"/>
    <s v="Friends for Change, a group of girls between the ages of 12 and 18 are building an outdoor Amphitheater as a gift to our community!"/>
    <n v="12000"/>
    <n v="1827"/>
    <x v="2"/>
    <x v="0"/>
    <s v="USD"/>
    <n v="1413816975"/>
    <n v="1411224975"/>
    <x v="0"/>
    <x v="62"/>
    <x v="1"/>
    <s v="theater/spaces"/>
    <n v="15.225"/>
    <n v="140.53846153846155"/>
    <x v="1"/>
    <x v="38"/>
    <x v="3100"/>
    <d v="2014-10-20T08:56:15"/>
  </r>
  <r>
    <n v="3101"/>
    <s v="Mots Ã‰crits"/>
    <s v="LabellisÃ© 14-18, Mots Ã‰crits est un projet itinÃ©rant de lectures Ã  voix haute par des amateurs, mises en espace par une comÃ©dienne."/>
    <n v="2500"/>
    <n v="300"/>
    <x v="2"/>
    <x v="6"/>
    <s v="EUR"/>
    <n v="1437033360"/>
    <n v="1434445937"/>
    <x v="0"/>
    <x v="8"/>
    <x v="1"/>
    <s v="theater/spaces"/>
    <n v="12"/>
    <n v="25"/>
    <x v="1"/>
    <x v="38"/>
    <x v="3101"/>
    <d v="2015-07-16T01:56:00"/>
  </r>
  <r>
    <n v="3102"/>
    <s v="Theatre Bath Bus"/>
    <s v="Imagine being able to take a performance anywhere! Meet the Theatre Bath Bus - a magical performance space where anything is possible."/>
    <n v="16000"/>
    <n v="6258"/>
    <x v="2"/>
    <x v="1"/>
    <s v="GBP"/>
    <n v="1471939818"/>
    <n v="1467619818"/>
    <x v="0"/>
    <x v="240"/>
    <x v="1"/>
    <s v="theater/spaces"/>
    <n v="39.112499999999997"/>
    <n v="69.533333333333331"/>
    <x v="1"/>
    <x v="38"/>
    <x v="3102"/>
    <d v="2016-08-23T02:10:18"/>
  </r>
  <r>
    <n v="3103"/>
    <s v="Professional Venue for local artists!!"/>
    <s v="Creating a place for local artists to perform, at substantially less cost for them"/>
    <n v="4100"/>
    <n v="11"/>
    <x v="2"/>
    <x v="0"/>
    <s v="USD"/>
    <n v="1434080706"/>
    <n v="1428896706"/>
    <x v="0"/>
    <x v="84"/>
    <x v="1"/>
    <s v="theater/spaces"/>
    <n v="0.26829268292682928"/>
    <n v="5.5"/>
    <x v="1"/>
    <x v="38"/>
    <x v="3103"/>
    <d v="2015-06-11T21:45:06"/>
  </r>
  <r>
    <n v="3104"/>
    <s v="CQ EAP Performing Arts 'THE LOFT'"/>
    <s v="The Loft is CQEAP's latest studio. Located in Rockhampton's CBD we'll be running performing arts workshops for 5yrs to adults."/>
    <n v="4000"/>
    <n v="1185"/>
    <x v="2"/>
    <x v="2"/>
    <s v="AUD"/>
    <n v="1422928800"/>
    <n v="1420235311"/>
    <x v="0"/>
    <x v="81"/>
    <x v="1"/>
    <s v="theater/spaces"/>
    <n v="29.625"/>
    <n v="237"/>
    <x v="1"/>
    <x v="38"/>
    <x v="3104"/>
    <d v="2015-02-02T20:00:00"/>
  </r>
  <r>
    <n v="3105"/>
    <s v="Paddock School Theater Improvement"/>
    <s v="My hope is to raise $5845 and replace old stained and mismatched border curtains, cyclorama curtain, and backdrop."/>
    <n v="5845"/>
    <n v="2476"/>
    <x v="2"/>
    <x v="0"/>
    <s v="USD"/>
    <n v="1413694800"/>
    <n v="1408986916"/>
    <x v="0"/>
    <x v="162"/>
    <x v="1"/>
    <s v="theater/spaces"/>
    <n v="42.360992301112063"/>
    <n v="79.870967741935488"/>
    <x v="1"/>
    <x v="38"/>
    <x v="3105"/>
    <d v="2014-10-18T23:00:00"/>
  </r>
  <r>
    <n v="3106"/>
    <s v="Wild Men at the Bristol Cathedral"/>
    <s v="Help fund the exciting first collaboration between Hotel Echo and Bristol Cathedral: WILD MEN, a show commemorating those lost in WW1."/>
    <n v="1000"/>
    <n v="41"/>
    <x v="2"/>
    <x v="1"/>
    <s v="GBP"/>
    <n v="1442440800"/>
    <n v="1440497876"/>
    <x v="0"/>
    <x v="80"/>
    <x v="1"/>
    <s v="theater/spaces"/>
    <n v="4.1000000000000005"/>
    <n v="10.25"/>
    <x v="1"/>
    <x v="38"/>
    <x v="3106"/>
    <d v="2015-09-16T16:00:00"/>
  </r>
  <r>
    <n v="3107"/>
    <s v="Creating Cabaret"/>
    <s v="When opportunity knocks, we answer!  Help expand the ravishingly talented troupe into a new and exciting market and venue!"/>
    <n v="40000"/>
    <n v="7905"/>
    <x v="2"/>
    <x v="0"/>
    <s v="USD"/>
    <n v="1431372751"/>
    <n v="1430767951"/>
    <x v="0"/>
    <x v="60"/>
    <x v="1"/>
    <s v="theater/spaces"/>
    <n v="19.762499999999999"/>
    <n v="272.58620689655174"/>
    <x v="1"/>
    <x v="38"/>
    <x v="3107"/>
    <d v="2015-05-11T13:32:31"/>
  </r>
  <r>
    <n v="3108"/>
    <s v="Funding a home for our Children's Theater"/>
    <s v="We need a permanent home for the theater!"/>
    <n v="50000"/>
    <n v="26"/>
    <x v="2"/>
    <x v="0"/>
    <s v="USD"/>
    <n v="1430234394"/>
    <n v="1425053994"/>
    <x v="0"/>
    <x v="84"/>
    <x v="1"/>
    <s v="theater/spaces"/>
    <n v="5.1999999999999998E-2"/>
    <n v="13"/>
    <x v="1"/>
    <x v="38"/>
    <x v="3108"/>
    <d v="2015-04-28T09:19:54"/>
  </r>
  <r>
    <n v="3109"/>
    <s v="Saving Americana: The Sidney Auto Vue Drive-In needs digital"/>
    <s v="Help us exceed our goal to convert the Sidney Auto Vue Drive-In from 35mm to digital. This will cost upwards of $75,000. Thank you!"/>
    <n v="26500"/>
    <n v="6633"/>
    <x v="2"/>
    <x v="0"/>
    <s v="USD"/>
    <n v="1409194810"/>
    <n v="1406170810"/>
    <x v="0"/>
    <x v="229"/>
    <x v="1"/>
    <s v="theater/spaces"/>
    <n v="25.030188679245285"/>
    <n v="58.184210526315788"/>
    <x v="1"/>
    <x v="38"/>
    <x v="3109"/>
    <d v="2014-08-27T21:00:10"/>
  </r>
  <r>
    <n v="3110"/>
    <s v="Hip Justice Catmunity Center"/>
    <s v="Cat People Unite! It's time we get a space of our own to relax, socialize and learn! Join the Catmunity!"/>
    <n v="25000"/>
    <n v="10"/>
    <x v="2"/>
    <x v="0"/>
    <s v="USD"/>
    <n v="1487465119"/>
    <n v="1484009119"/>
    <x v="0"/>
    <x v="29"/>
    <x v="1"/>
    <s v="theater/spaces"/>
    <n v="0.04"/>
    <n v="10"/>
    <x v="1"/>
    <x v="38"/>
    <x v="3110"/>
    <d v="2017-02-18T18:45:19"/>
  </r>
  <r>
    <n v="3111"/>
    <s v="All Puppet Players Need a Home"/>
    <s v="Help All Puppet Players perform it's 2015 season in a beautiful 200 seat theater for an entire year."/>
    <n v="20000"/>
    <n v="5328"/>
    <x v="2"/>
    <x v="0"/>
    <s v="USD"/>
    <n v="1412432220"/>
    <n v="1409753820"/>
    <x v="0"/>
    <x v="88"/>
    <x v="1"/>
    <s v="theater/spaces"/>
    <n v="26.640000000000004"/>
    <n v="70.10526315789474"/>
    <x v="1"/>
    <x v="38"/>
    <x v="3111"/>
    <d v="2014-10-04T08:17:00"/>
  </r>
  <r>
    <n v="3112"/>
    <s v="Kids Zone start up"/>
    <s v="Children only have a short period of time to live care free, play hard, get dirty, I want to help every child in my Town play everyday."/>
    <n v="11000"/>
    <n v="521"/>
    <x v="2"/>
    <x v="0"/>
    <s v="USD"/>
    <n v="1477968934"/>
    <n v="1472784934"/>
    <x v="0"/>
    <x v="82"/>
    <x v="1"/>
    <s v="theater/spaces"/>
    <n v="4.7363636363636363"/>
    <n v="57.888888888888886"/>
    <x v="1"/>
    <x v="38"/>
    <x v="3112"/>
    <d v="2016-10-31T20:55:34"/>
  </r>
  <r>
    <n v="3113"/>
    <s v="The Shamrock Drafthouse Theater"/>
    <s v="An arts and craft beer theater showcasing local talent, locally crafted beer and providing performance and rehearsal space."/>
    <n v="109225"/>
    <n v="4635"/>
    <x v="2"/>
    <x v="0"/>
    <s v="USD"/>
    <n v="1429291982"/>
    <n v="1426699982"/>
    <x v="0"/>
    <x v="77"/>
    <x v="1"/>
    <s v="theater/spaces"/>
    <n v="4.2435339894712749"/>
    <n v="125.27027027027027"/>
    <x v="1"/>
    <x v="38"/>
    <x v="3113"/>
    <d v="2015-04-17T11:33:02"/>
  </r>
  <r>
    <n v="3114"/>
    <s v="Urban Nightmares - A Scary Adventure in Southwest Oklahoma"/>
    <s v="A scary place to bring your friends. Interactive so that the people that were scared before get to scare others later. A diner on site."/>
    <n v="75000"/>
    <n v="0"/>
    <x v="2"/>
    <x v="0"/>
    <s v="USD"/>
    <n v="1411312250"/>
    <n v="1406128250"/>
    <x v="0"/>
    <x v="78"/>
    <x v="1"/>
    <s v="theater/spaces"/>
    <n v="0"/>
    <n v="0"/>
    <x v="1"/>
    <x v="38"/>
    <x v="3114"/>
    <d v="2014-09-21T09:10:50"/>
  </r>
  <r>
    <n v="3115"/>
    <s v="spoken word pop-up:"/>
    <s v="We are creating a mobile community devoted to the spreading and sharing of spoken word and other kinds of storytelling."/>
    <n v="10000"/>
    <n v="300"/>
    <x v="2"/>
    <x v="11"/>
    <s v="SEK"/>
    <n v="1465123427"/>
    <n v="1462531427"/>
    <x v="0"/>
    <x v="29"/>
    <x v="1"/>
    <s v="theater/spaces"/>
    <n v="3"/>
    <n v="300"/>
    <x v="1"/>
    <x v="38"/>
    <x v="3115"/>
    <d v="2016-06-05T04:43:47"/>
  </r>
  <r>
    <n v="3116"/>
    <s v="CoreCon Asylum"/>
    <s v="Creating a consuite for CoreCon. A focus on the insanity of asylums and early medical practices from history."/>
    <n v="750"/>
    <n v="430"/>
    <x v="2"/>
    <x v="0"/>
    <s v="USD"/>
    <n v="1427890925"/>
    <n v="1426681325"/>
    <x v="0"/>
    <x v="73"/>
    <x v="1"/>
    <s v="theater/spaces"/>
    <n v="57.333333333333336"/>
    <n v="43"/>
    <x v="1"/>
    <x v="38"/>
    <x v="3116"/>
    <d v="2015-04-01T06:22:05"/>
  </r>
  <r>
    <n v="3117"/>
    <s v="Cowes and The Sea"/>
    <s v="Performing Arts workshops, for young people aged 5 -16, exploring how the sea has shaped Cowes as a settlement."/>
    <n v="1000"/>
    <n v="1"/>
    <x v="2"/>
    <x v="1"/>
    <s v="GBP"/>
    <n v="1464354720"/>
    <n v="1463648360"/>
    <x v="0"/>
    <x v="29"/>
    <x v="1"/>
    <s v="theater/spaces"/>
    <n v="0.1"/>
    <n v="1"/>
    <x v="1"/>
    <x v="38"/>
    <x v="3117"/>
    <d v="2016-05-27T07:12:00"/>
  </r>
  <r>
    <n v="3118"/>
    <s v="Garden Eden, theatre, meeting, culture, music, art"/>
    <s v="a magical place for all kind of people, like a fairytaile in all colours"/>
    <n v="500000"/>
    <n v="1550"/>
    <x v="2"/>
    <x v="11"/>
    <s v="SEK"/>
    <n v="1467473723"/>
    <n v="1465832123"/>
    <x v="0"/>
    <x v="84"/>
    <x v="1"/>
    <s v="theater/spaces"/>
    <n v="0.31"/>
    <n v="775"/>
    <x v="1"/>
    <x v="38"/>
    <x v="3118"/>
    <d v="2016-07-02T09:35:23"/>
  </r>
  <r>
    <n v="3119"/>
    <s v="&quot;Buffalo Info.&quot; Directions-Events-Places Of Interest-History"/>
    <s v="An Information center downTOWN Buffalo...find directions to places of interest, events, eateries, lodging, maps, postcards and books."/>
    <n v="10000"/>
    <n v="5"/>
    <x v="2"/>
    <x v="0"/>
    <s v="USD"/>
    <n v="1427414732"/>
    <n v="1424826332"/>
    <x v="0"/>
    <x v="29"/>
    <x v="1"/>
    <s v="theater/spaces"/>
    <n v="0.05"/>
    <n v="5"/>
    <x v="1"/>
    <x v="38"/>
    <x v="3119"/>
    <d v="2015-03-26T18:05:32"/>
  </r>
  <r>
    <n v="3120"/>
    <s v="Subtropisch zwemparadijs Tropicana"/>
    <s v="Wij willen Tropicana het subtropisch zwemparadijs van Rotterdam op een nieuwe locatie gaan bouwen."/>
    <n v="1300000"/>
    <n v="128"/>
    <x v="2"/>
    <x v="9"/>
    <s v="EUR"/>
    <n v="1462484196"/>
    <n v="1457303796"/>
    <x v="0"/>
    <x v="73"/>
    <x v="1"/>
    <s v="theater/spaces"/>
    <n v="9.8461538461538465E-3"/>
    <n v="12.8"/>
    <x v="1"/>
    <x v="38"/>
    <x v="3120"/>
    <d v="2016-05-05T15:36:36"/>
  </r>
  <r>
    <n v="3121"/>
    <s v="Ant Farm Theatre Project (Canceled)"/>
    <s v="I going to build a theatre for a local ant farm so that Ants can put on their theatre productions."/>
    <n v="1500"/>
    <n v="10"/>
    <x v="1"/>
    <x v="5"/>
    <s v="CAD"/>
    <n v="1411748335"/>
    <n v="1406564335"/>
    <x v="0"/>
    <x v="29"/>
    <x v="1"/>
    <s v="theater/spaces"/>
    <n v="0.66666666666666674"/>
    <n v="10"/>
    <x v="1"/>
    <x v="38"/>
    <x v="3121"/>
    <d v="2014-09-26T10:18:55"/>
  </r>
  <r>
    <n v="3122"/>
    <s v="be back soon (Canceled)"/>
    <s v="cancelled until further notice"/>
    <n v="199"/>
    <n v="116"/>
    <x v="1"/>
    <x v="0"/>
    <s v="USD"/>
    <n v="1478733732"/>
    <n v="1478298132"/>
    <x v="0"/>
    <x v="84"/>
    <x v="1"/>
    <s v="theater/spaces"/>
    <n v="58.291457286432156"/>
    <n v="58"/>
    <x v="1"/>
    <x v="38"/>
    <x v="3122"/>
    <d v="2016-11-09T17:22:12"/>
  </r>
  <r>
    <n v="3123"/>
    <s v="Save the Larchmont Playhouse! (Canceled)"/>
    <s v="The Larchmont Playhouse is threatened! Help save the theater by becoming a Preservation Member of The Larchmont Playhouse."/>
    <n v="125000"/>
    <n v="85192"/>
    <x v="1"/>
    <x v="0"/>
    <s v="USD"/>
    <n v="1468108198"/>
    <n v="1465516198"/>
    <x v="0"/>
    <x v="493"/>
    <x v="1"/>
    <s v="theater/spaces"/>
    <n v="68.153599999999997"/>
    <n v="244.80459770114942"/>
    <x v="1"/>
    <x v="38"/>
    <x v="3123"/>
    <d v="2016-07-09T17:49:58"/>
  </r>
  <r>
    <n v="3124"/>
    <s v="Theater &amp; Arts &amp; Day Care (Canceled)"/>
    <s v="A place where kids/ teens' dreams come true, and one finds there home without sparkly red shoes!"/>
    <n v="800000"/>
    <n v="26"/>
    <x v="1"/>
    <x v="0"/>
    <s v="USD"/>
    <n v="1422902601"/>
    <n v="1417718601"/>
    <x v="0"/>
    <x v="80"/>
    <x v="1"/>
    <s v="theater/spaces"/>
    <n v="3.2499999999999999E-3"/>
    <n v="6.5"/>
    <x v="1"/>
    <x v="38"/>
    <x v="3124"/>
    <d v="2015-02-02T12:43:21"/>
  </r>
  <r>
    <n v="3125"/>
    <s v="N/A (Canceled)"/>
    <s v="N/A"/>
    <n v="1500000"/>
    <n v="0"/>
    <x v="1"/>
    <x v="0"/>
    <s v="USD"/>
    <n v="1452142672"/>
    <n v="1449550672"/>
    <x v="0"/>
    <x v="78"/>
    <x v="1"/>
    <s v="theater/spaces"/>
    <n v="0"/>
    <n v="0"/>
    <x v="1"/>
    <x v="38"/>
    <x v="3125"/>
    <d v="2016-01-06T22:57:52"/>
  </r>
  <r>
    <n v="3126"/>
    <s v="Urban Roots SkatePark (Canceled)"/>
    <s v="A big dream, small budget, the drive/passion of so many volunteers...indoor skatepark in Eau Claire, WI._x000a__x000a_This is UR skatepark!"/>
    <n v="25000"/>
    <n v="1040"/>
    <x v="1"/>
    <x v="0"/>
    <s v="USD"/>
    <n v="1459121162"/>
    <n v="1456532762"/>
    <x v="0"/>
    <x v="57"/>
    <x v="1"/>
    <s v="theater/spaces"/>
    <n v="4.16"/>
    <n v="61.176470588235297"/>
    <x v="1"/>
    <x v="38"/>
    <x v="3126"/>
    <d v="2016-03-27T17:26:02"/>
  </r>
  <r>
    <n v="3127"/>
    <s v="Help Us Help Artists (Canceled)"/>
    <s v="Our goal - create a venue &amp; stage where comedic &amp; music artists hone their talents &amp; fan base. First minority owned like it in Cincy."/>
    <n v="100000"/>
    <n v="0"/>
    <x v="1"/>
    <x v="0"/>
    <s v="USD"/>
    <n v="1425242029"/>
    <n v="1422650029"/>
    <x v="0"/>
    <x v="78"/>
    <x v="1"/>
    <s v="theater/spaces"/>
    <n v="0"/>
    <n v="0"/>
    <x v="1"/>
    <x v="38"/>
    <x v="3127"/>
    <d v="2015-03-01T14:33:49"/>
  </r>
  <r>
    <n v="3128"/>
    <s v="Casablanca - The Gin Joint Cut (The Play)"/>
    <s v="Bring Morag Fullarton's fun-loving spoof and homage of the classic and timeless film, 'Casablanca', to the stage in New York City."/>
    <n v="15000"/>
    <n v="16291"/>
    <x v="3"/>
    <x v="0"/>
    <s v="USD"/>
    <n v="1489690141"/>
    <n v="1487101741"/>
    <x v="0"/>
    <x v="27"/>
    <x v="1"/>
    <s v="theater/plays"/>
    <n v="108.60666666666667"/>
    <n v="139.23931623931625"/>
    <x v="1"/>
    <x v="6"/>
    <x v="3128"/>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x v="0"/>
    <x v="29"/>
    <x v="1"/>
    <s v="theater/plays"/>
    <n v="0.8"/>
    <n v="10"/>
    <x v="1"/>
    <x v="6"/>
    <x v="3129"/>
    <d v="2017-04-18T13:13:39"/>
  </r>
  <r>
    <n v="3130"/>
    <s v="MEDEA | A New Vision"/>
    <s v="A shockingly relevant modern take on a 2,000-year-old tragedy that confronts current gender politics."/>
    <n v="10000"/>
    <n v="375"/>
    <x v="3"/>
    <x v="0"/>
    <s v="USD"/>
    <n v="1492145940"/>
    <n v="1489504916"/>
    <x v="0"/>
    <x v="80"/>
    <x v="1"/>
    <s v="theater/plays"/>
    <n v="3.75"/>
    <n v="93.75"/>
    <x v="1"/>
    <x v="6"/>
    <x v="3130"/>
    <d v="2017-04-13T22:59:00"/>
  </r>
  <r>
    <n v="3131"/>
    <s v="SNAKE EYES"/>
    <s v="A Staged Reading of &quot;Snake Eyes,&quot; a new play by Alex Rafala"/>
    <n v="4100"/>
    <n v="645"/>
    <x v="3"/>
    <x v="0"/>
    <s v="USD"/>
    <n v="1491656045"/>
    <n v="1489067645"/>
    <x v="0"/>
    <x v="8"/>
    <x v="1"/>
    <s v="theater/plays"/>
    <n v="15.731707317073171"/>
    <n v="53.75"/>
    <x v="1"/>
    <x v="6"/>
    <x v="3131"/>
    <d v="2017-04-08T06:54:05"/>
  </r>
  <r>
    <n v="3132"/>
    <s v="A Bite of a Snake Play"/>
    <s v="Smells Like Money, Drips Like Honey, Taste Like Mocha, Better Run AWAY"/>
    <n v="30000"/>
    <n v="10"/>
    <x v="3"/>
    <x v="0"/>
    <s v="USD"/>
    <n v="1492759460"/>
    <n v="1487579060"/>
    <x v="0"/>
    <x v="29"/>
    <x v="1"/>
    <s v="theater/plays"/>
    <n v="3.3333333333333333E-2"/>
    <n v="10"/>
    <x v="1"/>
    <x v="6"/>
    <x v="3132"/>
    <d v="2017-04-21T01:24:20"/>
  </r>
  <r>
    <n v="3133"/>
    <s v="Hell Has No Fury by TwentySomething @ Edinburgh Fringe"/>
    <s v="TwentySomething is taking Hell Has No Fury to Edinburgh! _x000a_We're looking for your support to get us there."/>
    <n v="500"/>
    <n v="540"/>
    <x v="3"/>
    <x v="1"/>
    <s v="GBP"/>
    <n v="1490358834"/>
    <n v="1487770434"/>
    <x v="0"/>
    <x v="38"/>
    <x v="1"/>
    <s v="theater/plays"/>
    <n v="108"/>
    <n v="33.75"/>
    <x v="1"/>
    <x v="6"/>
    <x v="3133"/>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x v="0"/>
    <x v="8"/>
    <x v="1"/>
    <s v="theater/plays"/>
    <n v="22.5"/>
    <n v="18.75"/>
    <x v="1"/>
    <x v="6"/>
    <x v="3134"/>
    <d v="2017-03-27T10:16:59"/>
  </r>
  <r>
    <n v="3135"/>
    <s v="SEVEN, a Documentary Play: North Carolina Premiere!"/>
    <s v="SEVEN tells the true stories of 7 women who bravely fought for the well-being of women, families, and children around the globe."/>
    <n v="777"/>
    <n v="162"/>
    <x v="3"/>
    <x v="0"/>
    <s v="USD"/>
    <n v="1491277121"/>
    <n v="1489376321"/>
    <x v="0"/>
    <x v="63"/>
    <x v="1"/>
    <s v="theater/plays"/>
    <n v="20.849420849420849"/>
    <n v="23.142857142857142"/>
    <x v="1"/>
    <x v="6"/>
    <x v="3135"/>
    <d v="2017-04-03T21:38:41"/>
  </r>
  <r>
    <n v="3136"/>
    <s v="Heroines"/>
    <s v="Help emberfly theatre put on their first production Heroines and pay our actors and creative team! Follow us @emberflytheatre"/>
    <n v="500"/>
    <n v="639"/>
    <x v="3"/>
    <x v="1"/>
    <s v="GBP"/>
    <n v="1491001140"/>
    <n v="1487847954"/>
    <x v="0"/>
    <x v="19"/>
    <x v="1"/>
    <s v="theater/plays"/>
    <n v="127.8"/>
    <n v="29.045454545454547"/>
    <x v="1"/>
    <x v="6"/>
    <x v="3136"/>
    <d v="2017-03-31T16:59:00"/>
  </r>
  <r>
    <n v="3137"/>
    <s v="Richard III - Presented by REBATEnsemble/Theatre Off Jackson"/>
    <s v="Set in 1930s Chinatown, evocative of old world South Jackson Street during the Jazz era."/>
    <n v="1500"/>
    <n v="50"/>
    <x v="3"/>
    <x v="0"/>
    <s v="USD"/>
    <n v="1493838720"/>
    <n v="1489439669"/>
    <x v="0"/>
    <x v="29"/>
    <x v="1"/>
    <s v="theater/plays"/>
    <n v="3.3333333333333335"/>
    <n v="50"/>
    <x v="1"/>
    <x v="6"/>
    <x v="3137"/>
    <d v="2017-05-03T13:12:00"/>
  </r>
  <r>
    <n v="3138"/>
    <s v="Our Country's Good"/>
    <s v="A UWE Drama Society adaptation of Timberlake Wertenbaker's play. Funding needed for costumes/props to make the show a success. Thanks."/>
    <n v="200"/>
    <n v="0"/>
    <x v="3"/>
    <x v="1"/>
    <s v="GBP"/>
    <n v="1491233407"/>
    <n v="1489591807"/>
    <x v="0"/>
    <x v="78"/>
    <x v="1"/>
    <s v="theater/plays"/>
    <n v="0"/>
    <n v="0"/>
    <x v="1"/>
    <x v="6"/>
    <x v="3138"/>
    <d v="2017-04-03T09:30:07"/>
  </r>
  <r>
    <n v="3139"/>
    <s v="Casa Calabaza, Premio Nacional de Teatro Penitenciario."/>
    <s v="Conoce y apoya el teatro de calidad que se escribe desde los centros penitenciarios, como es el caso de Casa Calabaza, de Maye Moreno."/>
    <n v="50000"/>
    <n v="2700"/>
    <x v="3"/>
    <x v="14"/>
    <s v="MXN"/>
    <n v="1490416380"/>
    <n v="1487485760"/>
    <x v="0"/>
    <x v="79"/>
    <x v="1"/>
    <s v="theater/plays"/>
    <n v="5.4"/>
    <n v="450"/>
    <x v="1"/>
    <x v="6"/>
    <x v="3139"/>
    <d v="2017-03-24T22:33:00"/>
  </r>
  <r>
    <n v="3140"/>
    <s v="ReminiSens Restaurant &amp; Theatre in Versailles"/>
    <s v="ReminiSens offers an Enchanting Time Travel experience: have diner at the court of Versailles and interact with the nobles of the time!"/>
    <n v="10000"/>
    <n v="96"/>
    <x v="3"/>
    <x v="6"/>
    <s v="EUR"/>
    <n v="1491581703"/>
    <n v="1488993303"/>
    <x v="0"/>
    <x v="80"/>
    <x v="1"/>
    <s v="theater/plays"/>
    <n v="0.96"/>
    <n v="24"/>
    <x v="1"/>
    <x v="6"/>
    <x v="3140"/>
    <d v="2017-04-07T10:15:03"/>
  </r>
  <r>
    <n v="3141"/>
    <s v="GUTS: Black Comedy"/>
    <s v="We are a theatre society from the Groningen University in the Netherlands. _x000a_We would be more than happy for some help funding the play."/>
    <n v="500"/>
    <n v="258"/>
    <x v="3"/>
    <x v="9"/>
    <s v="EUR"/>
    <n v="1492372800"/>
    <n v="1488823488"/>
    <x v="0"/>
    <x v="22"/>
    <x v="1"/>
    <s v="theater/plays"/>
    <n v="51.6"/>
    <n v="32.25"/>
    <x v="1"/>
    <x v="6"/>
    <x v="3141"/>
    <d v="2017-04-16T14:00:00"/>
  </r>
  <r>
    <n v="3142"/>
    <s v="The Pendulum Swings UK Theatre Tour/EdFringe"/>
    <s v="Our aim is to deliver a powerful piece of theatre to audiences across the UK, including Edinburgh Fringe (2017)."/>
    <n v="2750"/>
    <n v="45"/>
    <x v="3"/>
    <x v="1"/>
    <s v="GBP"/>
    <n v="1489922339"/>
    <n v="1487333939"/>
    <x v="0"/>
    <x v="83"/>
    <x v="1"/>
    <s v="theater/plays"/>
    <n v="1.6363636363636365"/>
    <n v="15"/>
    <x v="1"/>
    <x v="6"/>
    <x v="3142"/>
    <d v="2017-03-19T05:18:59"/>
  </r>
  <r>
    <n v="3143"/>
    <s v="This is Living by Liam Borrett"/>
    <s v="THE POIGNANT EXPLORATION OF WHAT IT MEANS TO SAY GOODBYE._x000a_Stripped Raw brings Liam Borrett's debut play 'This is Living' to Wiltshire."/>
    <n v="700"/>
    <n v="0"/>
    <x v="3"/>
    <x v="1"/>
    <s v="GBP"/>
    <n v="1491726956"/>
    <n v="1489480556"/>
    <x v="0"/>
    <x v="78"/>
    <x v="1"/>
    <s v="theater/plays"/>
    <n v="0"/>
    <n v="0"/>
    <x v="1"/>
    <x v="6"/>
    <x v="3143"/>
    <d v="2017-04-09T02:35:56"/>
  </r>
  <r>
    <n v="3144"/>
    <s v="Benghazi Bergen-Belsen"/>
    <s v="Two women, one love, one must die: a multicultural cast in a play about the denied holocaust of Libyan Jews. Premieres in March in NYC"/>
    <n v="10000"/>
    <n v="7540"/>
    <x v="3"/>
    <x v="0"/>
    <s v="USD"/>
    <n v="1489903200"/>
    <n v="1488459307"/>
    <x v="0"/>
    <x v="209"/>
    <x v="1"/>
    <s v="theater/plays"/>
    <n v="75.400000000000006"/>
    <n v="251.33333333333334"/>
    <x v="1"/>
    <x v="6"/>
    <x v="3144"/>
    <d v="2017-03-19T00:00:00"/>
  </r>
  <r>
    <n v="3145"/>
    <s v="Arlington's 1st Dinner Theatre"/>
    <s v="Dominion Theatre Company is the first community dinner theatre  to be established in Arlington TX."/>
    <n v="25000"/>
    <n v="0"/>
    <x v="3"/>
    <x v="0"/>
    <s v="USD"/>
    <n v="1490659134"/>
    <n v="1485478734"/>
    <x v="0"/>
    <x v="78"/>
    <x v="1"/>
    <s v="theater/plays"/>
    <n v="0"/>
    <n v="0"/>
    <x v="1"/>
    <x v="6"/>
    <x v="3145"/>
    <d v="2017-03-27T17:58:54"/>
  </r>
  <r>
    <n v="3146"/>
    <s v="SoÃ±Ã© una ciudad amurallada"/>
    <s v="Somos... Podemos... Amamos... Nuestra muralla, nuestra utopÃ­a. Que el amor sea el lÃ­mite"/>
    <n v="50000"/>
    <n v="5250"/>
    <x v="3"/>
    <x v="14"/>
    <s v="MXN"/>
    <n v="1492356166"/>
    <n v="1488471766"/>
    <x v="0"/>
    <x v="8"/>
    <x v="1"/>
    <s v="theater/plays"/>
    <n v="10.5"/>
    <n v="437.5"/>
    <x v="1"/>
    <x v="6"/>
    <x v="3146"/>
    <d v="2017-04-16T09:22:46"/>
  </r>
  <r>
    <n v="3147"/>
    <s v="The Eternal Space Brings the Old Penn Station Back to Life"/>
    <s v="A play that uses photography to tell the story of a friendship forged during the demolition of New York's Pennsylvania Station."/>
    <n v="20000"/>
    <n v="23505"/>
    <x v="0"/>
    <x v="0"/>
    <s v="USD"/>
    <n v="1415319355"/>
    <n v="1411859755"/>
    <x v="1"/>
    <x v="496"/>
    <x v="0"/>
    <s v="theater/plays"/>
    <n v="117.52499999999999"/>
    <n v="110.35211267605634"/>
    <x v="1"/>
    <x v="6"/>
    <x v="3147"/>
    <d v="2014-11-06T18:15:55"/>
  </r>
  <r>
    <n v="3148"/>
    <s v="The Aurora Project: A Sci-Fi Epic by Bella Poynton"/>
    <s v="Help fund The Aurora Project, an immersive science fiction epic."/>
    <n v="1800"/>
    <n v="2361"/>
    <x v="0"/>
    <x v="0"/>
    <s v="USD"/>
    <n v="1412136000"/>
    <n v="1410278284"/>
    <x v="1"/>
    <x v="7"/>
    <x v="0"/>
    <s v="theater/plays"/>
    <n v="131.16666666666669"/>
    <n v="41.421052631578945"/>
    <x v="1"/>
    <x v="6"/>
    <x v="3148"/>
    <d v="2014-09-30T22:00:00"/>
  </r>
  <r>
    <n v="3149"/>
    <s v="Kafka on the Shore"/>
    <s v="A student led production at Northwestern U. of an adaptation by Frank Galati of the classic book Kafka on the Shore by Haruki Murakmi."/>
    <n v="1250"/>
    <n v="1300"/>
    <x v="0"/>
    <x v="0"/>
    <s v="USD"/>
    <n v="1354845600"/>
    <n v="1352766300"/>
    <x v="1"/>
    <x v="20"/>
    <x v="0"/>
    <s v="theater/plays"/>
    <n v="104"/>
    <n v="52"/>
    <x v="1"/>
    <x v="6"/>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x v="201"/>
    <x v="0"/>
    <s v="theater/plays"/>
    <n v="101"/>
    <n v="33.990384615384613"/>
    <x v="1"/>
    <x v="6"/>
    <x v="3150"/>
    <d v="2011-01-24T22:00:00"/>
  </r>
  <r>
    <n v="3151"/>
    <s v="&quot;The Holiday Bug&quot; 2014 Puppet Show"/>
    <s v="A Multi-Media Puppet Show, with large cable control puppets to tell a hilarious story for all ages."/>
    <n v="3500"/>
    <n v="3514"/>
    <x v="0"/>
    <x v="0"/>
    <s v="USD"/>
    <n v="1410379774"/>
    <n v="1407787774"/>
    <x v="1"/>
    <x v="69"/>
    <x v="0"/>
    <s v="theater/plays"/>
    <n v="100.4"/>
    <n v="103.35294117647059"/>
    <x v="1"/>
    <x v="6"/>
    <x v="3151"/>
    <d v="2014-09-10T14:09:34"/>
  </r>
  <r>
    <n v="3152"/>
    <s v="'Gilead', an original theatre piece"/>
    <s v="'Gilead' is an original theatre piece inspired by Margaret Atwood's 'The Handmaid's Tale'. (Brighton Fringe 2014)"/>
    <n v="2200"/>
    <n v="2331"/>
    <x v="0"/>
    <x v="1"/>
    <s v="GBP"/>
    <n v="1383425367"/>
    <n v="1380833367"/>
    <x v="1"/>
    <x v="85"/>
    <x v="0"/>
    <s v="theater/plays"/>
    <n v="105.95454545454545"/>
    <n v="34.791044776119406"/>
    <x v="1"/>
    <x v="6"/>
    <x v="3152"/>
    <d v="2013-11-02T14:49:27"/>
  </r>
  <r>
    <n v="3153"/>
    <s v="Terminator the Second"/>
    <s v="A stage production of Terminator 2: Judgment Day, composed entirely of the words of William Shakespeare"/>
    <n v="3000"/>
    <n v="10067.5"/>
    <x v="0"/>
    <x v="0"/>
    <s v="USD"/>
    <n v="1304225940"/>
    <n v="1301542937"/>
    <x v="1"/>
    <x v="198"/>
    <x v="0"/>
    <s v="theater/plays"/>
    <n v="335.58333333333337"/>
    <n v="41.773858921161825"/>
    <x v="1"/>
    <x v="6"/>
    <x v="3153"/>
    <d v="2011-04-30T22:59:00"/>
  </r>
  <r>
    <n v="3154"/>
    <s v="&quot;Bright Ideas&quot; By Eric Coble"/>
    <s v="Hilarious play about two parents obsessed with getting their kid into the best pre-school and are willing to do ANYTHING to get him in!"/>
    <n v="7000"/>
    <n v="7905"/>
    <x v="0"/>
    <x v="0"/>
    <s v="USD"/>
    <n v="1333310458"/>
    <n v="1330722058"/>
    <x v="1"/>
    <x v="252"/>
    <x v="0"/>
    <s v="theater/plays"/>
    <n v="112.92857142857142"/>
    <n v="64.268292682926827"/>
    <x v="1"/>
    <x v="6"/>
    <x v="3154"/>
    <d v="2012-04-01T14:00:58"/>
  </r>
  <r>
    <n v="3155"/>
    <s v="Stage Adaptation of Studio Ghibli's Princess Mononoke"/>
    <s v="We want to take our stage adaptation of Studio Ghibli's 'Princess Mononoke' to more people.  Help us do it!"/>
    <n v="5000"/>
    <n v="9425.23"/>
    <x v="0"/>
    <x v="1"/>
    <s v="GBP"/>
    <n v="1356004725"/>
    <n v="1353412725"/>
    <x v="1"/>
    <x v="177"/>
    <x v="0"/>
    <s v="theater/plays"/>
    <n v="188.50460000000001"/>
    <n v="31.209370860927152"/>
    <x v="1"/>
    <x v="6"/>
    <x v="3155"/>
    <d v="2012-12-20T05:58:45"/>
  </r>
  <r>
    <n v="3156"/>
    <s v="Bringing First Love/Worst Love To Life"/>
    <s v="First Love/Worst Love is an examination of love and its mutability, as expressed through twelve stories and five actors on one stage."/>
    <n v="5500"/>
    <n v="5600"/>
    <x v="0"/>
    <x v="0"/>
    <s v="USD"/>
    <n v="1338591144"/>
    <n v="1335567144"/>
    <x v="1"/>
    <x v="30"/>
    <x v="0"/>
    <s v="theater/plays"/>
    <n v="101.81818181818181"/>
    <n v="62.921348314606739"/>
    <x v="1"/>
    <x v="6"/>
    <x v="3156"/>
    <d v="2012-06-01T16:52:24"/>
  </r>
  <r>
    <n v="3157"/>
    <s v="Summer FourPlay"/>
    <s v="Four Directors.  Four One Acts.  Four Genres.  For You."/>
    <n v="4000"/>
    <n v="4040"/>
    <x v="0"/>
    <x v="0"/>
    <s v="USD"/>
    <n v="1405746000"/>
    <n v="1404932105"/>
    <x v="1"/>
    <x v="14"/>
    <x v="0"/>
    <s v="theater/plays"/>
    <n v="101"/>
    <n v="98.536585365853654"/>
    <x v="1"/>
    <x v="6"/>
    <x v="3157"/>
    <d v="2014-07-18T23:00:00"/>
  </r>
  <r>
    <n v="3158"/>
    <s v="Nursery Crimes"/>
    <s v="A 40s crime-noir play using nursery rhyme characters."/>
    <n v="5000"/>
    <n v="5700"/>
    <x v="0"/>
    <x v="0"/>
    <s v="USD"/>
    <n v="1374523752"/>
    <n v="1371931752"/>
    <x v="1"/>
    <x v="50"/>
    <x v="0"/>
    <s v="theater/plays"/>
    <n v="113.99999999999999"/>
    <n v="82.608695652173907"/>
    <x v="1"/>
    <x v="6"/>
    <x v="3158"/>
    <d v="2013-07-22T14:09:12"/>
  </r>
  <r>
    <n v="3159"/>
    <s v="Waxwing: A New Play"/>
    <s v="WAXWING is an exciting new world premiere of mythic (perhaps even apocalyptic!) proportions."/>
    <n v="1500"/>
    <n v="2002.22"/>
    <x v="0"/>
    <x v="0"/>
    <s v="USD"/>
    <n v="1326927600"/>
    <n v="1323221761"/>
    <x v="1"/>
    <x v="47"/>
    <x v="0"/>
    <s v="theater/plays"/>
    <n v="133.48133333333334"/>
    <n v="38.504230769230773"/>
    <x v="1"/>
    <x v="6"/>
    <x v="3159"/>
    <d v="2012-01-18T17:00:00"/>
  </r>
  <r>
    <n v="3160"/>
    <s v="We Play Chekhov"/>
    <s v="Two stories by Anton Chekhov adapted for the stage and performed back-to-back in a stunning live theatrical performance."/>
    <n v="4500"/>
    <n v="4569"/>
    <x v="0"/>
    <x v="0"/>
    <s v="USD"/>
    <n v="1407905940"/>
    <n v="1405923687"/>
    <x v="1"/>
    <x v="7"/>
    <x v="0"/>
    <s v="theater/plays"/>
    <n v="101.53333333333335"/>
    <n v="80.15789473684211"/>
    <x v="1"/>
    <x v="6"/>
    <x v="3160"/>
    <d v="2014-08-12T22:59:00"/>
  </r>
  <r>
    <n v="3161"/>
    <s v="Faustus"/>
    <s v="Iâ€™ll Be Right Back presents a story of murder and corruption. Faustus is a modern re-imagining of Christopher Marloweâ€™s classic tale."/>
    <n v="2000"/>
    <n v="2102"/>
    <x v="0"/>
    <x v="1"/>
    <s v="GBP"/>
    <n v="1413377522"/>
    <n v="1410785522"/>
    <x v="1"/>
    <x v="142"/>
    <x v="0"/>
    <s v="theater/plays"/>
    <n v="105.1"/>
    <n v="28.405405405405407"/>
    <x v="1"/>
    <x v="6"/>
    <x v="3161"/>
    <d v="2014-10-15T06:52:02"/>
  </r>
  <r>
    <n v="3162"/>
    <s v="Your Radio Adventure!"/>
    <s v="Radio show meets interactive novel, accompanied by live foley, music, and audience participation. YOU choose what happens next!"/>
    <n v="4000"/>
    <n v="5086"/>
    <x v="0"/>
    <x v="0"/>
    <s v="USD"/>
    <n v="1404698400"/>
    <n v="1402331262"/>
    <x v="1"/>
    <x v="287"/>
    <x v="0"/>
    <s v="theater/plays"/>
    <n v="127.15"/>
    <n v="80.730158730158735"/>
    <x v="1"/>
    <x v="6"/>
    <x v="3162"/>
    <d v="2014-07-06T20:00:00"/>
  </r>
  <r>
    <n v="3163"/>
    <s v="Bring &quot;SONNY&quot; To Toronto This Summer!"/>
    <s v="We are a group of actors reviving a play called &quot;Sonny Under the Assumption&quot; to bring to Toronto, Canada this summer..."/>
    <n v="13000"/>
    <n v="14450"/>
    <x v="0"/>
    <x v="0"/>
    <s v="USD"/>
    <n v="1402855525"/>
    <n v="1400263525"/>
    <x v="1"/>
    <x v="250"/>
    <x v="0"/>
    <s v="theater/plays"/>
    <n v="111.15384615384616"/>
    <n v="200.69444444444446"/>
    <x v="1"/>
    <x v="6"/>
    <x v="3163"/>
    <d v="2014-06-15T12:05:25"/>
  </r>
  <r>
    <n v="3164"/>
    <s v="Better Than Shakespeare Presents: Much Ado About Something"/>
    <s v="Better than Shakespeare! Theatre Companyâ€™s inaugural production, â€œMuch Ado About Something.â€ The Something is Aliens."/>
    <n v="2500"/>
    <n v="2669"/>
    <x v="0"/>
    <x v="0"/>
    <s v="USD"/>
    <n v="1402341615"/>
    <n v="1399490415"/>
    <x v="1"/>
    <x v="26"/>
    <x v="0"/>
    <s v="theater/plays"/>
    <n v="106.76"/>
    <n v="37.591549295774648"/>
    <x v="1"/>
    <x v="6"/>
    <x v="3164"/>
    <d v="2014-06-09T13:20:15"/>
  </r>
  <r>
    <n v="3165"/>
    <s v="THE MOON PLAY"/>
    <s v="THE MOON PLAY is a new play written by Carolyn Gilliam. The play follows an astronaut on the moon who has lost his reason to explore."/>
    <n v="750"/>
    <n v="1220"/>
    <x v="0"/>
    <x v="0"/>
    <s v="USD"/>
    <n v="1304395140"/>
    <n v="1302493760"/>
    <x v="1"/>
    <x v="64"/>
    <x v="0"/>
    <s v="theater/plays"/>
    <n v="162.66666666666666"/>
    <n v="58.095238095238095"/>
    <x v="1"/>
    <x v="6"/>
    <x v="3165"/>
    <d v="2011-05-02T21:59:00"/>
  </r>
  <r>
    <n v="3166"/>
    <s v="Verdigris - A Play by Jim Beaver"/>
    <s v="VERDIGRIS: A play written by Jim Beaver, star of Supernatural and Deadwood, opening March 2015 at Theatre West in Los Angeles."/>
    <n v="35000"/>
    <n v="56079.83"/>
    <x v="0"/>
    <x v="0"/>
    <s v="USD"/>
    <n v="1416988740"/>
    <n v="1414514153"/>
    <x v="1"/>
    <x v="497"/>
    <x v="0"/>
    <s v="theater/plays"/>
    <n v="160.22808571428573"/>
    <n v="60.300892473118282"/>
    <x v="1"/>
    <x v="6"/>
    <x v="3166"/>
    <d v="2014-11-26T01:59:00"/>
  </r>
  <r>
    <n v="3167"/>
    <s v="Destiny is Judd Nelson: a new play at FringeNYC"/>
    <s v="What is destiny? Explore it with us this August at FringeNYC."/>
    <n v="3000"/>
    <n v="3485"/>
    <x v="0"/>
    <x v="0"/>
    <s v="USD"/>
    <n v="1406952781"/>
    <n v="1405743181"/>
    <x v="1"/>
    <x v="165"/>
    <x v="0"/>
    <s v="theater/plays"/>
    <n v="116.16666666666666"/>
    <n v="63.363636363636367"/>
    <x v="1"/>
    <x v="6"/>
    <x v="3167"/>
    <d v="2014-08-01T22:13:01"/>
  </r>
  <r>
    <n v="3168"/>
    <s v="Cosmicomics"/>
    <s v="A dazzling aerial show that brings to life the whimsical and romantic short stories of beloved fantasy author Italo Calvino."/>
    <n v="2500"/>
    <n v="3105"/>
    <x v="0"/>
    <x v="0"/>
    <s v="USD"/>
    <n v="1402696800"/>
    <n v="1399948353"/>
    <x v="1"/>
    <x v="42"/>
    <x v="0"/>
    <s v="theater/plays"/>
    <n v="124.2"/>
    <n v="50.901639344262293"/>
    <x v="1"/>
    <x v="6"/>
    <x v="3168"/>
    <d v="2014-06-13T16:00:00"/>
  </r>
  <r>
    <n v="3169"/>
    <s v="The Window"/>
    <s v="We're bringing The Window to the Cherry Lane Theater in January 2014."/>
    <n v="8000"/>
    <n v="8241"/>
    <x v="0"/>
    <x v="0"/>
    <s v="USD"/>
    <n v="1386910740"/>
    <n v="1384364561"/>
    <x v="1"/>
    <x v="141"/>
    <x v="0"/>
    <s v="theater/plays"/>
    <n v="103.01249999999999"/>
    <n v="100.5"/>
    <x v="1"/>
    <x v="6"/>
    <x v="3169"/>
    <d v="2013-12-12T22:59:00"/>
  </r>
  <r>
    <n v="3170"/>
    <s v="Ain't She Brave FringeNYC 2014 Project"/>
    <s v="An emotionally-charged journey through the history of black women in America told in reverse."/>
    <n v="2000"/>
    <n v="2245"/>
    <x v="0"/>
    <x v="0"/>
    <s v="USD"/>
    <n v="1404273600"/>
    <n v="1401414944"/>
    <x v="1"/>
    <x v="26"/>
    <x v="0"/>
    <s v="theater/plays"/>
    <n v="112.25"/>
    <n v="31.619718309859156"/>
    <x v="1"/>
    <x v="6"/>
    <x v="3170"/>
    <d v="2014-07-01T22:00:00"/>
  </r>
  <r>
    <n v="3171"/>
    <s v="The Fall - an epic theatrical adaptation"/>
    <s v="The theatrical adaptation of the epic film â€˜THE FALLâ€™ for the stage, combining theatre, live music, animation and expansive projection."/>
    <n v="7000"/>
    <n v="7617"/>
    <x v="0"/>
    <x v="1"/>
    <s v="GBP"/>
    <n v="1462545358"/>
    <n v="1459953358"/>
    <x v="1"/>
    <x v="27"/>
    <x v="0"/>
    <s v="theater/plays"/>
    <n v="108.8142857142857"/>
    <n v="65.102564102564102"/>
    <x v="1"/>
    <x v="6"/>
    <x v="3171"/>
    <d v="2016-05-06T08: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x v="60"/>
    <x v="0"/>
    <s v="theater/plays"/>
    <n v="114.99999999999999"/>
    <n v="79.310344827586206"/>
    <x v="1"/>
    <x v="6"/>
    <x v="3172"/>
    <d v="2012-02-14T11:31:08"/>
  </r>
  <r>
    <n v="3173"/>
    <s v="Melissa Arctic At the Road Theatre"/>
    <s v="A play with songs written by Craig Wright, based on Shakespeare's &quot;The Winter's Tale&quot; set in late 20th Century, Pine City, Minnesota."/>
    <n v="10000"/>
    <n v="10300"/>
    <x v="0"/>
    <x v="0"/>
    <s v="USD"/>
    <n v="1411765492"/>
    <n v="1409173492"/>
    <x v="1"/>
    <x v="142"/>
    <x v="0"/>
    <s v="theater/plays"/>
    <n v="103"/>
    <n v="139.18918918918919"/>
    <x v="1"/>
    <x v="6"/>
    <x v="3173"/>
    <d v="2014-09-26T15:04:52"/>
  </r>
  <r>
    <n v="3174"/>
    <s v="A Race Redux"/>
    <s v="This adaptation uses the text of Oâ€™Neill to explore race, and asks the audience if stereotypes impact a characters guilt or innocence."/>
    <n v="3000"/>
    <n v="3034"/>
    <x v="0"/>
    <x v="0"/>
    <s v="USD"/>
    <n v="1408999508"/>
    <n v="1407789908"/>
    <x v="1"/>
    <x v="23"/>
    <x v="0"/>
    <s v="theater/plays"/>
    <n v="101.13333333333334"/>
    <n v="131.91304347826087"/>
    <x v="1"/>
    <x v="6"/>
    <x v="3174"/>
    <d v="2014-08-25T14:45:08"/>
  </r>
  <r>
    <n v="3175"/>
    <s v="The Killing Room"/>
    <s v="One Year Lease Theater Company's world premiere theater production of THE KILLING ROOM, by playwright Daniel Keene, March 2011 in NYC."/>
    <n v="5000"/>
    <n v="5478"/>
    <x v="0"/>
    <x v="0"/>
    <s v="USD"/>
    <n v="1297977427"/>
    <n v="1292793427"/>
    <x v="1"/>
    <x v="65"/>
    <x v="0"/>
    <s v="theater/plays"/>
    <n v="109.55999999999999"/>
    <n v="91.3"/>
    <x v="1"/>
    <x v="6"/>
    <x v="3175"/>
    <d v="2011-02-17T15:17:07"/>
  </r>
  <r>
    <n v="3176"/>
    <s v="Romeo and Juliet at Moody's Pub"/>
    <s v="Romeo and Juliet at Moody's Pub is an adapted, 90-minute version of Shakespeare's classic tragedy, performed for free in a restaurant"/>
    <n v="1900"/>
    <n v="2182"/>
    <x v="0"/>
    <x v="0"/>
    <s v="USD"/>
    <n v="1376838000"/>
    <n v="1374531631"/>
    <x v="1"/>
    <x v="165"/>
    <x v="0"/>
    <s v="theater/plays"/>
    <n v="114.8421052631579"/>
    <n v="39.672727272727272"/>
    <x v="1"/>
    <x v="6"/>
    <x v="3176"/>
    <d v="2013-08-18T09:00:00"/>
  </r>
  <r>
    <n v="3177"/>
    <s v="Tilted Field presents NO STATIC AT ALL in New York City"/>
    <s v="This one-man play made a splash on the west coast. Help shine a spotlight on this rock &amp; roll spectacle in NEW YORK CITY_x0008_!"/>
    <n v="2500"/>
    <n v="2935"/>
    <x v="0"/>
    <x v="0"/>
    <s v="USD"/>
    <n v="1403366409"/>
    <n v="1400774409"/>
    <x v="1"/>
    <x v="13"/>
    <x v="0"/>
    <s v="theater/plays"/>
    <n v="117.39999999999999"/>
    <n v="57.549019607843135"/>
    <x v="1"/>
    <x v="6"/>
    <x v="3177"/>
    <d v="2014-06-21T10:00:09"/>
  </r>
  <r>
    <n v="3178"/>
    <s v="Cutting Off Kate Bush"/>
    <s v="Cutting Off Kate Bush is a one-woman show written &amp; performed by Lucy Benson-Brown, premiering at the Edinburgh Fringe Festival 2014"/>
    <n v="1500"/>
    <n v="2576"/>
    <x v="0"/>
    <x v="1"/>
    <s v="GBP"/>
    <n v="1405521075"/>
    <n v="1402929075"/>
    <x v="1"/>
    <x v="76"/>
    <x v="0"/>
    <s v="theater/plays"/>
    <n v="171.73333333333335"/>
    <n v="33.025641025641029"/>
    <x v="1"/>
    <x v="6"/>
    <x v="3178"/>
    <d v="2014-07-16T08:31:15"/>
  </r>
  <r>
    <n v="3179"/>
    <s v="I Do Wonder"/>
    <s v="A Sci-fi play in several vignettes that will narrate an alternate history in the mid-20th century."/>
    <n v="4200"/>
    <n v="4794.82"/>
    <x v="0"/>
    <x v="0"/>
    <s v="USD"/>
    <n v="1367859071"/>
    <n v="1365699071"/>
    <x v="1"/>
    <x v="95"/>
    <x v="0"/>
    <s v="theater/plays"/>
    <n v="114.16238095238094"/>
    <n v="77.335806451612896"/>
    <x v="1"/>
    <x v="6"/>
    <x v="3179"/>
    <d v="2013-05-06T10:51:11"/>
  </r>
  <r>
    <n v="3180"/>
    <s v="Glass Mountain: An Original Fairytale"/>
    <s v="A new tale of witches, fairies, cat-hunters and and bone-boilers from London theatre company Broken Glass."/>
    <n v="1200"/>
    <n v="1437"/>
    <x v="0"/>
    <x v="1"/>
    <s v="GBP"/>
    <n v="1403258049"/>
    <n v="1400666049"/>
    <x v="1"/>
    <x v="43"/>
    <x v="0"/>
    <s v="theater/plays"/>
    <n v="119.75"/>
    <n v="31.933333333333334"/>
    <x v="1"/>
    <x v="6"/>
    <x v="3180"/>
    <d v="2014-06-20T03:54:09"/>
  </r>
  <r>
    <n v="3181"/>
    <s v="ENDURING SONG"/>
    <s v="ENDURING SONG by award-winning Bear Trap Theatre, is a sweeping historical epic about love, loss and family set in the First Crusade."/>
    <n v="500"/>
    <n v="545"/>
    <x v="0"/>
    <x v="1"/>
    <s v="GBP"/>
    <n v="1402848000"/>
    <n v="1400570787"/>
    <x v="1"/>
    <x v="41"/>
    <x v="0"/>
    <s v="theater/plays"/>
    <n v="109.00000000000001"/>
    <n v="36.333333333333336"/>
    <x v="1"/>
    <x v="6"/>
    <x v="3181"/>
    <d v="2014-06-15T10:00:00"/>
  </r>
  <r>
    <n v="3182"/>
    <s v="A Thought in Three Parts"/>
    <s v="FRANK, a newborn company, presents Wallace Shawn's famously unproduced,&quot;A Thought in Three Parts.&quot;_x000a_Be FRANK with us!"/>
    <n v="7000"/>
    <n v="7062"/>
    <x v="0"/>
    <x v="0"/>
    <s v="USD"/>
    <n v="1328029200"/>
    <n v="1323211621"/>
    <x v="1"/>
    <x v="299"/>
    <x v="0"/>
    <s v="theater/plays"/>
    <n v="100.88571428571429"/>
    <n v="46.768211920529801"/>
    <x v="1"/>
    <x v="6"/>
    <x v="3182"/>
    <d v="2012-01-31T11:00:00"/>
  </r>
  <r>
    <n v="3183"/>
    <s v="The Seagull on The River"/>
    <s v="Anton Chekhov's The Seagull. An outdoor Amphitheater in Manhattan. Trees. A River. Daybreak."/>
    <n v="2500"/>
    <n v="2725"/>
    <x v="0"/>
    <x v="0"/>
    <s v="USD"/>
    <n v="1377284669"/>
    <n v="1375729469"/>
    <x v="1"/>
    <x v="32"/>
    <x v="0"/>
    <s v="theater/plays"/>
    <n v="109.00000000000001"/>
    <n v="40.073529411764703"/>
    <x v="1"/>
    <x v="6"/>
    <x v="3183"/>
    <d v="2013-08-23T13:04:29"/>
  </r>
  <r>
    <n v="3184"/>
    <s v="Equus at Frenetic Theatre"/>
    <s v="Equus is the story of a psychiatrist treating a teenaged boy who blinds six horses with a metal spike."/>
    <n v="4300"/>
    <n v="4610"/>
    <x v="0"/>
    <x v="0"/>
    <s v="USD"/>
    <n v="1404258631"/>
    <n v="1401666631"/>
    <x v="1"/>
    <x v="67"/>
    <x v="0"/>
    <s v="theater/plays"/>
    <n v="107.20930232558139"/>
    <n v="100.21739130434783"/>
    <x v="1"/>
    <x v="6"/>
    <x v="3184"/>
    <d v="2014-07-01T17:50:31"/>
  </r>
  <r>
    <n v="3185"/>
    <s v="Edfringe support - What a Gay Play"/>
    <s v="I've written, and am producing, a fun new play with a gorgeous cast for this year's Edfringe and it just needs a little extra dough :)"/>
    <n v="1000"/>
    <n v="1000"/>
    <x v="0"/>
    <x v="1"/>
    <s v="GBP"/>
    <n v="1405553241"/>
    <n v="1404948441"/>
    <x v="1"/>
    <x v="54"/>
    <x v="0"/>
    <s v="theater/plays"/>
    <n v="100"/>
    <n v="41.666666666666664"/>
    <x v="1"/>
    <x v="6"/>
    <x v="3185"/>
    <d v="2014-07-16T17:27:21"/>
  </r>
  <r>
    <n v="3186"/>
    <s v="Honest"/>
    <s v="Honest is an exciting and dark new play by Bristol based writer Alice Nicholas, touring the South of England and London this October."/>
    <n v="3200"/>
    <n v="3270"/>
    <x v="0"/>
    <x v="1"/>
    <s v="GBP"/>
    <n v="1410901200"/>
    <n v="1408313438"/>
    <x v="1"/>
    <x v="16"/>
    <x v="0"/>
    <s v="theater/plays"/>
    <n v="102.18750000000001"/>
    <n v="46.714285714285715"/>
    <x v="1"/>
    <x v="6"/>
    <x v="3186"/>
    <d v="2014-09-16T15: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x v="138"/>
    <x v="0"/>
    <s v="theater/plays"/>
    <n v="116.29333333333334"/>
    <n v="71.491803278688522"/>
    <x v="1"/>
    <x v="6"/>
    <x v="3187"/>
    <d v="2014-08-04T09:59:33"/>
  </r>
  <r>
    <n v="3188"/>
    <s v="A Brief History of Musical Theatre..."/>
    <s v="A revue show featuring the very best of the last century of musical theatre from aspiring young producers &amp; performers at RWCMD"/>
    <n v="200"/>
    <n v="130"/>
    <x v="2"/>
    <x v="1"/>
    <s v="GBP"/>
    <n v="1433930302"/>
    <n v="1432115902"/>
    <x v="0"/>
    <x v="82"/>
    <x v="1"/>
    <s v="theater/musical"/>
    <n v="65"/>
    <n v="14.444444444444445"/>
    <x v="1"/>
    <x v="40"/>
    <x v="3188"/>
    <d v="2015-06-10T03:58:22"/>
  </r>
  <r>
    <n v="3189"/>
    <s v="Hednadotter Jubileumskonsert"/>
    <s v="Det Ã¤r tio Ã¥r sedan sist! Musikalen Hednadotter med sÃ¥ngarna frÃ¥n orginaluppsÃ¤ttningen sjunger musikalen i Konsertform."/>
    <n v="55000"/>
    <n v="6780"/>
    <x v="2"/>
    <x v="11"/>
    <s v="SEK"/>
    <n v="1432455532"/>
    <n v="1429863532"/>
    <x v="0"/>
    <x v="10"/>
    <x v="1"/>
    <s v="theater/musical"/>
    <n v="12.327272727272726"/>
    <n v="356.84210526315792"/>
    <x v="1"/>
    <x v="40"/>
    <x v="3189"/>
    <d v="2015-05-24T02:18:52"/>
  </r>
  <r>
    <n v="3190"/>
    <s v="Call It A Day Productions - THE LIFE"/>
    <s v="Call It A Day Productions is putting on their first full production in December and every little bit helps!"/>
    <n v="4000"/>
    <n v="0"/>
    <x v="2"/>
    <x v="5"/>
    <s v="CAD"/>
    <n v="1481258275"/>
    <n v="1478662675"/>
    <x v="0"/>
    <x v="78"/>
    <x v="1"/>
    <s v="theater/musical"/>
    <n v="0"/>
    <n v="0"/>
    <x v="1"/>
    <x v="40"/>
    <x v="3190"/>
    <d v="2016-12-08T22:37:55"/>
  </r>
  <r>
    <n v="3191"/>
    <s v="Decree 770: Europa"/>
    <s v="A brand new musical about the ban of contraception and abortion in Romania and the revolution that ended it all in 1989."/>
    <n v="3750"/>
    <n v="151"/>
    <x v="2"/>
    <x v="0"/>
    <s v="USD"/>
    <n v="1471370869"/>
    <n v="1466186869"/>
    <x v="0"/>
    <x v="80"/>
    <x v="1"/>
    <s v="theater/musical"/>
    <n v="4.0266666666666664"/>
    <n v="37.75"/>
    <x v="1"/>
    <x v="40"/>
    <x v="3191"/>
    <d v="2016-08-16T12:07:49"/>
  </r>
  <r>
    <n v="3192"/>
    <s v="Arts in Conflict"/>
    <s v="This project challenges social issues affecting young people in areas of deprivation within the Belfast area (Northern Ireland)."/>
    <n v="10000"/>
    <n v="102"/>
    <x v="2"/>
    <x v="1"/>
    <s v="GBP"/>
    <n v="1425160800"/>
    <n v="1421274859"/>
    <x v="0"/>
    <x v="22"/>
    <x v="1"/>
    <s v="theater/musical"/>
    <n v="1.02"/>
    <n v="12.75"/>
    <x v="1"/>
    <x v="40"/>
    <x v="3192"/>
    <d v="2015-02-28T16:00:00"/>
  </r>
  <r>
    <n v="3193"/>
    <s v="Shock Treatment - The Sequel to Rocky Horror!"/>
    <s v="Bringing Richard O'Brien's sequel to legendary Rocky Horror to the stage for the first time. First London, then...The World!"/>
    <n v="5000"/>
    <n v="587"/>
    <x v="2"/>
    <x v="1"/>
    <s v="GBP"/>
    <n v="1424474056"/>
    <n v="1420586056"/>
    <x v="0"/>
    <x v="54"/>
    <x v="1"/>
    <s v="theater/musical"/>
    <n v="11.74"/>
    <n v="24.458333333333332"/>
    <x v="1"/>
    <x v="40"/>
    <x v="3193"/>
    <d v="2015-02-20T17:14:16"/>
  </r>
  <r>
    <n v="3194"/>
    <s v="P.A.C.K (Performing Arts Camp for Kids)"/>
    <s v="P.A.C.K (Performing Arts Camp for Kids) Musical Theater, Instrumental Music, Vocal Music, Dance, Visual Arts, and Physical Education!"/>
    <n v="11000"/>
    <n v="0"/>
    <x v="2"/>
    <x v="0"/>
    <s v="USD"/>
    <n v="1437960598"/>
    <n v="1435368598"/>
    <x v="0"/>
    <x v="78"/>
    <x v="1"/>
    <s v="theater/musical"/>
    <n v="0"/>
    <n v="0"/>
    <x v="1"/>
    <x v="40"/>
    <x v="3194"/>
    <d v="2015-07-26T19:29:58"/>
  </r>
  <r>
    <n v="3195"/>
    <s v="Emerson Sings!"/>
    <s v="Emerson Sings is the first cabaret to celebrate the work of up and coming musical theater composers who are alumni of Emerson College."/>
    <n v="3500"/>
    <n v="2070"/>
    <x v="2"/>
    <x v="0"/>
    <s v="USD"/>
    <n v="1423750542"/>
    <n v="1421158542"/>
    <x v="0"/>
    <x v="70"/>
    <x v="1"/>
    <s v="theater/musical"/>
    <n v="59.142857142857139"/>
    <n v="53.07692307692308"/>
    <x v="1"/>
    <x v="40"/>
    <x v="3195"/>
    <d v="2015-02-12T08:15:42"/>
  </r>
  <r>
    <n v="3196"/>
    <s v="Our Modern Lives"/>
    <s v="Help five college students as they journey to bring their groundbreaking new musical &quot;Our Modern Lives&quot; to Broadway!"/>
    <n v="3000000"/>
    <n v="1800"/>
    <x v="2"/>
    <x v="0"/>
    <s v="USD"/>
    <n v="1438437600"/>
    <n v="1433254875"/>
    <x v="0"/>
    <x v="79"/>
    <x v="1"/>
    <s v="theater/musical"/>
    <n v="0.06"/>
    <n v="300"/>
    <x v="1"/>
    <x v="40"/>
    <x v="3196"/>
    <d v="2015-08-01T08:00:00"/>
  </r>
  <r>
    <n v="3197"/>
    <s v="Mirror, mirror on the wall"/>
    <s v="This years most important stage project for young artists in our region. www.ungespor.no"/>
    <n v="10000"/>
    <n v="1145"/>
    <x v="2"/>
    <x v="10"/>
    <s v="NOK"/>
    <n v="1423050618"/>
    <n v="1420458618"/>
    <x v="0"/>
    <x v="80"/>
    <x v="1"/>
    <s v="theater/musical"/>
    <n v="11.450000000000001"/>
    <n v="286.25"/>
    <x v="1"/>
    <x v="40"/>
    <x v="3197"/>
    <d v="2015-02-04T05:50:18"/>
  </r>
  <r>
    <n v="3198"/>
    <s v="Terezin's The Fireflies"/>
    <s v="Hadbjerg skole opsÃ¦tter i april musicalen The Fireflies, der blev skrevet og opfÃ¸rt i koncentrationslejren Theresienstadt i 1943 og 45."/>
    <n v="30000"/>
    <n v="110"/>
    <x v="2"/>
    <x v="8"/>
    <s v="DKK"/>
    <n v="1424081477"/>
    <n v="1420798277"/>
    <x v="0"/>
    <x v="83"/>
    <x v="1"/>
    <s v="theater/musical"/>
    <n v="0.36666666666666664"/>
    <n v="36.666666666666664"/>
    <x v="1"/>
    <x v="40"/>
    <x v="3198"/>
    <d v="2015-02-16T04:11:17"/>
  </r>
  <r>
    <n v="3199"/>
    <s v="Help Milburn Stone Fly High With TARZAN The Musical"/>
    <s v="The Milburn Stone Theatre needs your help to bring its high-flying next blockbuster musical, TARZAN, to life!"/>
    <n v="5000"/>
    <n v="2608"/>
    <x v="2"/>
    <x v="0"/>
    <s v="USD"/>
    <n v="1410037200"/>
    <n v="1407435418"/>
    <x v="0"/>
    <x v="28"/>
    <x v="1"/>
    <s v="theater/musical"/>
    <n v="52.16"/>
    <n v="49.20754716981132"/>
    <x v="1"/>
    <x v="40"/>
    <x v="3199"/>
    <d v="2014-09-06T15:00:00"/>
  </r>
  <r>
    <n v="3200"/>
    <s v="ROAD TO THE KINGDOM"/>
    <s v="An extremely unique musical play with an exciting, fun filled, dramatic twist. You will discover what lies ahead on the Road to Kingdom"/>
    <n v="50000"/>
    <n v="1"/>
    <x v="2"/>
    <x v="0"/>
    <s v="USD"/>
    <n v="1461994440"/>
    <n v="1459410101"/>
    <x v="0"/>
    <x v="29"/>
    <x v="1"/>
    <s v="theater/musical"/>
    <n v="2E-3"/>
    <n v="1"/>
    <x v="1"/>
    <x v="40"/>
    <x v="3200"/>
    <d v="2016-04-29T23:34:00"/>
  </r>
  <r>
    <n v="3201"/>
    <s v="Nothing Changes"/>
    <s v="Nothing Changes is a modern musical version of the Ragged Trousered Philanthropists exploring the inequalities of &quot;austerity Britain&quot;"/>
    <n v="2000"/>
    <n v="25"/>
    <x v="2"/>
    <x v="1"/>
    <s v="GBP"/>
    <n v="1409509477"/>
    <n v="1407695077"/>
    <x v="0"/>
    <x v="84"/>
    <x v="1"/>
    <s v="theater/musical"/>
    <n v="1.25"/>
    <n v="12.5"/>
    <x v="1"/>
    <x v="40"/>
    <x v="3201"/>
    <d v="2014-08-31T12:24:37"/>
  </r>
  <r>
    <n v="3202"/>
    <s v="Christmas Ain't A Drag - A Musical"/>
    <s v="Falling in love at Christmas should never be a drag! A rocking musical about four lives intersecting at a nightclub at Christmas."/>
    <n v="5000"/>
    <n v="2726"/>
    <x v="2"/>
    <x v="0"/>
    <s v="USD"/>
    <n v="1450072740"/>
    <n v="1445027346"/>
    <x v="0"/>
    <x v="20"/>
    <x v="1"/>
    <s v="theater/musical"/>
    <n v="54.52"/>
    <n v="109.04"/>
    <x v="1"/>
    <x v="40"/>
    <x v="3202"/>
    <d v="2015-12-13T23:59:00"/>
  </r>
  <r>
    <n v="3203"/>
    <s v="Escape from Reality's 1st Season &quot;Defying Gravity&quot;"/>
    <s v="Escape from Reality's 1st Season &quot;Defying Gravity&quot; including The Last Five Years, Godspell, and Aida."/>
    <n v="1000"/>
    <n v="250"/>
    <x v="2"/>
    <x v="0"/>
    <s v="USD"/>
    <n v="1443224622"/>
    <n v="1440632622"/>
    <x v="0"/>
    <x v="79"/>
    <x v="1"/>
    <s v="theater/musical"/>
    <n v="25"/>
    <n v="41.666666666666664"/>
    <x v="1"/>
    <x v="40"/>
    <x v="3203"/>
    <d v="2015-09-25T17:43:42"/>
  </r>
  <r>
    <n v="3204"/>
    <s v="FaÃ§ade: The Interactive Musical"/>
    <s v="Based on the hit game, Trip and Grace's marriage is falling apart. It's up to the audience to determine the fate of their relationship."/>
    <n v="500"/>
    <n v="0"/>
    <x v="2"/>
    <x v="0"/>
    <s v="USD"/>
    <n v="1437149640"/>
    <n v="1434558479"/>
    <x v="0"/>
    <x v="78"/>
    <x v="1"/>
    <s v="theater/musical"/>
    <n v="0"/>
    <n v="0"/>
    <x v="1"/>
    <x v="40"/>
    <x v="3204"/>
    <d v="2015-07-17T10:14:00"/>
  </r>
  <r>
    <n v="3205"/>
    <s v="Children Must Run: An Original Musical"/>
    <s v="Children Must Run is an original musical, about a prostitute, a drug mule, a child soldier and their struggles, hopes and dreams."/>
    <n v="8000"/>
    <n v="273"/>
    <x v="2"/>
    <x v="1"/>
    <s v="GBP"/>
    <n v="1430470772"/>
    <n v="1427878772"/>
    <x v="0"/>
    <x v="8"/>
    <x v="1"/>
    <s v="theater/musical"/>
    <n v="3.4125000000000001"/>
    <n v="22.75"/>
    <x v="1"/>
    <x v="40"/>
    <x v="3205"/>
    <d v="2015-05-01T02:59:32"/>
  </r>
  <r>
    <n v="3206"/>
    <s v="Performance Theater for Young Artists (PTYA)"/>
    <s v="PTYA is a non-profit musical theater group for kids ages 7-18 that teaches the importance of self expression through the arts."/>
    <n v="5000"/>
    <n v="0"/>
    <x v="2"/>
    <x v="0"/>
    <s v="USD"/>
    <n v="1442644651"/>
    <n v="1440052651"/>
    <x v="0"/>
    <x v="78"/>
    <x v="1"/>
    <s v="theater/musical"/>
    <n v="0"/>
    <n v="0"/>
    <x v="1"/>
    <x v="40"/>
    <x v="3206"/>
    <d v="2015-09-19T00:37:31"/>
  </r>
  <r>
    <n v="3207"/>
    <s v="The Last Five Years: The Muse Arts Production's Debut Show"/>
    <s v="We are proud to be doing The Last Five Years as our debut! Now, our little company needs your help to make our big dreams come true!"/>
    <n v="5500"/>
    <n v="2550"/>
    <x v="2"/>
    <x v="0"/>
    <s v="USD"/>
    <n v="1429767607"/>
    <n v="1424587207"/>
    <x v="0"/>
    <x v="17"/>
    <x v="1"/>
    <s v="theater/musical"/>
    <n v="46.36363636363636"/>
    <n v="70.833333333333329"/>
    <x v="1"/>
    <x v="40"/>
    <x v="3207"/>
    <d v="2015-04-22T23:40:07"/>
  </r>
  <r>
    <n v="3208"/>
    <s v="The Blind Owl Stages Shinn's &quot;The Coming World&quot;"/>
    <s v="The political and personal collide in a raw and intimate look at a pre-9/11 America: &quot;The Coming World&quot; by Christopher Shinn"/>
    <n v="5000"/>
    <n v="5175"/>
    <x v="0"/>
    <x v="0"/>
    <s v="USD"/>
    <n v="1406557877"/>
    <n v="1404743477"/>
    <x v="1"/>
    <x v="141"/>
    <x v="0"/>
    <s v="theater/plays"/>
    <n v="103.49999999999999"/>
    <n v="63.109756097560975"/>
    <x v="1"/>
    <x v="6"/>
    <x v="3208"/>
    <d v="2014-07-28T08:31:17"/>
  </r>
  <r>
    <n v="3209"/>
    <s v="King Kirby, a play by Crystal Skillman and Fred Van Lente"/>
    <s v="The hysterical and heartbreaking story of artist Jack Kirby, &quot;the King of the Comics,&quot; at the 2014 Comic Book Theater Festival"/>
    <n v="9500"/>
    <n v="11335.7"/>
    <x v="0"/>
    <x v="0"/>
    <s v="USD"/>
    <n v="1403305200"/>
    <n v="1400512658"/>
    <x v="1"/>
    <x v="334"/>
    <x v="0"/>
    <s v="theater/plays"/>
    <n v="119.32315789473684"/>
    <n v="50.157964601769912"/>
    <x v="1"/>
    <x v="6"/>
    <x v="3209"/>
    <d v="2014-06-20T17:00:00"/>
  </r>
  <r>
    <n v="3210"/>
    <s v="&quot;The Red Herring&quot; World Premiere"/>
    <s v="The Red Herring is a new play full of wickedly fast dialogue, a joke for every sentence, and more puns than you can shake a stick at."/>
    <n v="3000"/>
    <n v="3773"/>
    <x v="0"/>
    <x v="0"/>
    <s v="USD"/>
    <n v="1338523140"/>
    <n v="1334442519"/>
    <x v="1"/>
    <x v="65"/>
    <x v="0"/>
    <s v="theater/plays"/>
    <n v="125.76666666666667"/>
    <n v="62.883333333333333"/>
    <x v="1"/>
    <x v="6"/>
    <x v="3210"/>
    <d v="2012-05-31T21:59:00"/>
  </r>
  <r>
    <n v="3211"/>
    <s v="Titus &amp; Two Conversations. Huzzah!"/>
    <s v="Our fifth season is upon us: A wild new imagining of Titus Andronicus and our signature reading series &quot;Two Plays. One Conversation.&quot;"/>
    <n v="23000"/>
    <n v="27541"/>
    <x v="0"/>
    <x v="0"/>
    <s v="USD"/>
    <n v="1408068000"/>
    <n v="1405346680"/>
    <x v="1"/>
    <x v="498"/>
    <x v="0"/>
    <s v="theater/plays"/>
    <n v="119.74347826086958"/>
    <n v="85.531055900621112"/>
    <x v="1"/>
    <x v="6"/>
    <x v="3211"/>
    <d v="2014-08-14T20:00:00"/>
  </r>
  <r>
    <n v="3212"/>
    <s v="Campo Maldito"/>
    <s v="Help us bring our production of Campo Maldito to New York AND San Francisco!"/>
    <n v="4000"/>
    <n v="5050"/>
    <x v="0"/>
    <x v="0"/>
    <s v="USD"/>
    <n v="1407524751"/>
    <n v="1404932751"/>
    <x v="1"/>
    <x v="225"/>
    <x v="0"/>
    <s v="theater/plays"/>
    <n v="126.25"/>
    <n v="53.723404255319146"/>
    <x v="1"/>
    <x v="6"/>
    <x v="3212"/>
    <d v="2014-08-08T13:05:51"/>
  </r>
  <r>
    <n v="3213"/>
    <s v="Moving Dust presents 'THIS MUCH' 2015"/>
    <s v="3 boys, 1 white dress and a hoover collide in this explosive new play by John Fitzpatrick. Life's a wedding disco. Let's dance."/>
    <n v="6000"/>
    <n v="6007"/>
    <x v="0"/>
    <x v="1"/>
    <s v="GBP"/>
    <n v="1437934759"/>
    <n v="1434478759"/>
    <x v="1"/>
    <x v="5"/>
    <x v="0"/>
    <s v="theater/plays"/>
    <n v="100.11666666666667"/>
    <n v="127.80851063829788"/>
    <x v="1"/>
    <x v="6"/>
    <x v="3213"/>
    <d v="2015-07-26T12:19:19"/>
  </r>
  <r>
    <n v="3214"/>
    <s v="World Premiere of Sket - a play by  Maya Sondhi"/>
    <s v="Sexting, selfies and social media pressures that affect young people  connected 24/7.  Mistakes happen but now they can remain forever!"/>
    <n v="12000"/>
    <n v="12256"/>
    <x v="0"/>
    <x v="1"/>
    <s v="GBP"/>
    <n v="1452038100"/>
    <n v="1448823673"/>
    <x v="1"/>
    <x v="248"/>
    <x v="0"/>
    <s v="theater/plays"/>
    <n v="102.13333333333334"/>
    <n v="106.57391304347826"/>
    <x v="1"/>
    <x v="6"/>
    <x v="3214"/>
    <d v="2016-01-05T17:55:00"/>
  </r>
  <r>
    <n v="3215"/>
    <s v="Colt Coeur's 6th Season"/>
    <s v="2 world premieres:_x000a_HOW TO LIVE ON EARTH by MJ Kaufman_x000a_ / CAL IN CAMO by William Francis Hoffman_x000a_+ workshops of 7 more plays!"/>
    <n v="35000"/>
    <n v="35123"/>
    <x v="0"/>
    <x v="0"/>
    <s v="USD"/>
    <n v="1441857540"/>
    <n v="1438617471"/>
    <x v="1"/>
    <x v="179"/>
    <x v="0"/>
    <s v="theater/plays"/>
    <n v="100.35142857142858"/>
    <n v="262.11194029850748"/>
    <x v="1"/>
    <x v="6"/>
    <x v="3215"/>
    <d v="2015-09-09T21:59:00"/>
  </r>
  <r>
    <n v="3216"/>
    <s v="BRUTE"/>
    <s v="Brute (winner of the 2015 IdeasTap Underbelly Award) is new writing based on the true story of a rather twisted, horrible schoolgirl."/>
    <n v="2000"/>
    <n v="2001"/>
    <x v="0"/>
    <x v="1"/>
    <s v="GBP"/>
    <n v="1436625000"/>
    <n v="1433934371"/>
    <x v="1"/>
    <x v="2"/>
    <x v="0"/>
    <s v="theater/plays"/>
    <n v="100.05"/>
    <n v="57.171428571428571"/>
    <x v="1"/>
    <x v="6"/>
    <x v="3216"/>
    <d v="2015-07-11T08:30:00"/>
  </r>
  <r>
    <n v="3217"/>
    <s v="Wake Up Call @ IRT Theater"/>
    <s v="Wake Up Call is a comedic play about a group of hotel employees working on Christmas Eve."/>
    <n v="4500"/>
    <n v="5221"/>
    <x v="0"/>
    <x v="0"/>
    <s v="USD"/>
    <n v="1478264784"/>
    <n v="1475672784"/>
    <x v="1"/>
    <x v="201"/>
    <x v="0"/>
    <s v="theater/plays"/>
    <n v="116.02222222222223"/>
    <n v="50.20192307692308"/>
    <x v="1"/>
    <x v="6"/>
    <x v="3217"/>
    <d v="2016-11-04T07:06:24"/>
  </r>
  <r>
    <n v="3218"/>
    <s v="Lonely Soldier Monologues a play by Helen Benedict."/>
    <s v="A brave &amp; relevant play that looks at the lives of 7 real women who served in the US Armed Forces. Authentic stories that need telling."/>
    <n v="12000"/>
    <n v="12252"/>
    <x v="0"/>
    <x v="1"/>
    <s v="GBP"/>
    <n v="1419984000"/>
    <n v="1417132986"/>
    <x v="1"/>
    <x v="192"/>
    <x v="0"/>
    <s v="theater/plays"/>
    <n v="102.1"/>
    <n v="66.586956521739125"/>
    <x v="1"/>
    <x v="6"/>
    <x v="3218"/>
    <d v="2014-12-30T18:00:00"/>
  </r>
  <r>
    <n v="3219"/>
    <s v="Eyes Closed - The First In-Dream Theater Experience"/>
    <s v="Eyes Closed is a collaborative play and docudrama about New Yorkers and their dreams."/>
    <n v="20000"/>
    <n v="20022"/>
    <x v="0"/>
    <x v="0"/>
    <s v="USD"/>
    <n v="1427063747"/>
    <n v="1424043347"/>
    <x v="1"/>
    <x v="46"/>
    <x v="0"/>
    <s v="theater/plays"/>
    <n v="100.11000000000001"/>
    <n v="168.25210084033614"/>
    <x v="1"/>
    <x v="6"/>
    <x v="3219"/>
    <d v="2015-03-22T16:35:47"/>
  </r>
  <r>
    <n v="3220"/>
    <s v="Burners"/>
    <s v="A sci-fi thriller for the stage opening March 10 in Los Angeles."/>
    <n v="15000"/>
    <n v="15126"/>
    <x v="0"/>
    <x v="0"/>
    <s v="USD"/>
    <n v="1489352400"/>
    <n v="1486411204"/>
    <x v="1"/>
    <x v="211"/>
    <x v="0"/>
    <s v="theater/plays"/>
    <n v="100.84"/>
    <n v="256.37288135593218"/>
    <x v="1"/>
    <x v="6"/>
    <x v="3220"/>
    <d v="2017-03-12T15:00:00"/>
  </r>
  <r>
    <n v="3221"/>
    <s v="The Hitchhiker's Guide to the Family"/>
    <s v="A one-man show about love, loss, and motorways, written &amp; performed by Ben Norris. Help us get to the 2015 Edinburgh Fringe and beyond!"/>
    <n v="4000"/>
    <n v="4137"/>
    <x v="0"/>
    <x v="1"/>
    <s v="GBP"/>
    <n v="1436114603"/>
    <n v="1433090603"/>
    <x v="1"/>
    <x v="116"/>
    <x v="0"/>
    <s v="theater/plays"/>
    <n v="103.42499999999998"/>
    <n v="36.610619469026545"/>
    <x v="1"/>
    <x v="6"/>
    <x v="3221"/>
    <d v="2015-07-05T10:43:23"/>
  </r>
  <r>
    <n v="3222"/>
    <s v="Shakespeare in ASL - and FREE for everyone"/>
    <s v="Shakespeare's classic re-imagined as a spoken and signed production for deaf and hearing audiences"/>
    <n v="2500"/>
    <n v="3120"/>
    <x v="0"/>
    <x v="0"/>
    <s v="USD"/>
    <n v="1445722140"/>
    <n v="1443016697"/>
    <x v="1"/>
    <x v="87"/>
    <x v="0"/>
    <s v="theater/plays"/>
    <n v="124.8"/>
    <n v="37.142857142857146"/>
    <x v="1"/>
    <x v="6"/>
    <x v="3222"/>
    <d v="2015-10-24T15:29:00"/>
  </r>
  <r>
    <n v="3223"/>
    <s v="Good People by David Lindsay-Abaire at Waterfront Playhouse"/>
    <s v="Bringing David Lindsay-Abaire's award-winning story of our times to the East Bay."/>
    <n v="3100"/>
    <n v="3395"/>
    <x v="0"/>
    <x v="0"/>
    <s v="USD"/>
    <n v="1440100976"/>
    <n v="1437508976"/>
    <x v="1"/>
    <x v="142"/>
    <x v="0"/>
    <s v="theater/plays"/>
    <n v="109.51612903225806"/>
    <n v="45.878378378378379"/>
    <x v="1"/>
    <x v="6"/>
    <x v="3223"/>
    <d v="2015-08-20T14:02:56"/>
  </r>
  <r>
    <n v="3224"/>
    <s v="AdA (Author directing Author)"/>
    <s v="Neil LaBute and Marco Calvani reunite once again for the unique, international collaboration that is ADA: Author directing Author."/>
    <n v="30000"/>
    <n v="30610"/>
    <x v="0"/>
    <x v="0"/>
    <s v="USD"/>
    <n v="1484024400"/>
    <n v="1479932713"/>
    <x v="1"/>
    <x v="499"/>
    <x v="0"/>
    <s v="theater/plays"/>
    <n v="102.03333333333333"/>
    <n v="141.71296296296296"/>
    <x v="1"/>
    <x v="6"/>
    <x v="3224"/>
    <d v="2017-01-09T23:00:00"/>
  </r>
  <r>
    <n v="3225"/>
    <s v="Two &quot;Gentlemen&quot; of Verona by William Shakespeare"/>
    <s v="Bare Theatre brings one of Shakespeare's most accessible early comedies to life free to the public across the NC Triangle"/>
    <n v="2000"/>
    <n v="2047"/>
    <x v="0"/>
    <x v="0"/>
    <s v="USD"/>
    <n v="1464987600"/>
    <n v="1463145938"/>
    <x v="1"/>
    <x v="70"/>
    <x v="0"/>
    <s v="theater/plays"/>
    <n v="102.35000000000001"/>
    <n v="52.487179487179489"/>
    <x v="1"/>
    <x v="6"/>
    <x v="3225"/>
    <d v="2016-06-03T15:00:00"/>
  </r>
  <r>
    <n v="3226"/>
    <s v="Get Trip The Light Theatre's show to its 2nd London Stage!"/>
    <s v="Trip The Light Theatre needs YOUR help to fund it's second run of its debut production 'The Sun Shining On her Hands' in London."/>
    <n v="1200"/>
    <n v="1250"/>
    <x v="0"/>
    <x v="1"/>
    <s v="GBP"/>
    <n v="1446213612"/>
    <n v="1443621612"/>
    <x v="1"/>
    <x v="64"/>
    <x v="0"/>
    <s v="theater/plays"/>
    <n v="104.16666666666667"/>
    <n v="59.523809523809526"/>
    <x v="1"/>
    <x v="6"/>
    <x v="3226"/>
    <d v="2015-10-30T08:00:12"/>
  </r>
  <r>
    <n v="3227"/>
    <s v="a colder water than here - VAULT 2017"/>
    <s v="a colder water than here is a new play by Matt Jones and directed by Lily McLeish that will be perfomed at VAULT Festival from 1-5 Feb"/>
    <n v="1200"/>
    <n v="1500"/>
    <x v="0"/>
    <x v="1"/>
    <s v="GBP"/>
    <n v="1484687436"/>
    <n v="1482095436"/>
    <x v="0"/>
    <x v="209"/>
    <x v="0"/>
    <s v="theater/plays"/>
    <n v="125"/>
    <n v="50"/>
    <x v="1"/>
    <x v="6"/>
    <x v="3227"/>
    <d v="2017-01-17T15:10:36"/>
  </r>
  <r>
    <n v="3228"/>
    <s v="Hear Me Roar: A Season of Powerful Women"/>
    <s v="A Season of Powerful Women. A Season of Defiance."/>
    <n v="7000"/>
    <n v="7164"/>
    <x v="0"/>
    <x v="0"/>
    <s v="USD"/>
    <n v="1450328340"/>
    <n v="1447606884"/>
    <x v="1"/>
    <x v="77"/>
    <x v="0"/>
    <s v="theater/plays"/>
    <n v="102.34285714285714"/>
    <n v="193.62162162162161"/>
    <x v="1"/>
    <x v="6"/>
    <x v="3228"/>
    <d v="2015-12-16T22:59:00"/>
  </r>
  <r>
    <n v="3229"/>
    <s v="The Seagull Project Presents: The Three Sisters"/>
    <s v="After electrifying audiences in Seattle and Tashkent, The Seagull Project embarks on a brand new journey."/>
    <n v="20000"/>
    <n v="21573"/>
    <x v="0"/>
    <x v="0"/>
    <s v="USD"/>
    <n v="1416470398"/>
    <n v="1413874798"/>
    <x v="1"/>
    <x v="91"/>
    <x v="0"/>
    <s v="theater/plays"/>
    <n v="107.86500000000001"/>
    <n v="106.79702970297029"/>
    <x v="1"/>
    <x v="6"/>
    <x v="3229"/>
    <d v="2014-11-20T01:59:58"/>
  </r>
  <r>
    <n v="3230"/>
    <s v="#CLOUD$ - a modern adaptation of Aristophanes' Clouds"/>
    <s v="Recently under fire for its cheeky and contextual revisiting of an ancient comedy, this show has lost funding and needs your support!"/>
    <n v="2600"/>
    <n v="2857"/>
    <x v="0"/>
    <x v="0"/>
    <s v="USD"/>
    <n v="1412135940"/>
    <n v="1410840126"/>
    <x v="1"/>
    <x v="77"/>
    <x v="0"/>
    <s v="theater/plays"/>
    <n v="109.88461538461539"/>
    <n v="77.21621621621621"/>
    <x v="1"/>
    <x v="6"/>
    <x v="3230"/>
    <d v="2014-09-30T21:59:00"/>
  </r>
  <r>
    <n v="3231"/>
    <s v="Strong Poison Stage Play adapted fr. Dorothy L. Sayers novel"/>
    <s v="Help us reach our &quot;stretch goal&quot; of $2000! We are an adult group specializing in adapting works of fiction for the stage."/>
    <n v="1000"/>
    <n v="1610"/>
    <x v="0"/>
    <x v="0"/>
    <s v="USD"/>
    <n v="1460846347"/>
    <n v="1458254347"/>
    <x v="0"/>
    <x v="33"/>
    <x v="0"/>
    <s v="theater/plays"/>
    <n v="161"/>
    <n v="57.5"/>
    <x v="1"/>
    <x v="6"/>
    <x v="3231"/>
    <d v="2016-04-16T16:39:07"/>
  </r>
  <r>
    <n v="3232"/>
    <s v="Honorable Men - Poor Yorick's Players 2016 Season"/>
    <s v="Honorable Men - Yorick's 10th season of free, outdoor Shakespeare.  Featuring Henry IV, part 1 and Julius Caesar."/>
    <n v="1000"/>
    <n v="1312"/>
    <x v="0"/>
    <x v="0"/>
    <s v="USD"/>
    <n v="1462334340"/>
    <n v="1459711917"/>
    <x v="1"/>
    <x v="55"/>
    <x v="0"/>
    <s v="theater/plays"/>
    <n v="131.20000000000002"/>
    <n v="50.46153846153846"/>
    <x v="1"/>
    <x v="6"/>
    <x v="3232"/>
    <d v="2016-05-03T21:59:00"/>
  </r>
  <r>
    <n v="3233"/>
    <s v="64 Squares"/>
    <s v="64 Squares is an autobiographical one-man exploration of the internal chess game played to reconcile relationships."/>
    <n v="5000"/>
    <n v="5940"/>
    <x v="0"/>
    <x v="0"/>
    <s v="USD"/>
    <n v="1488482355"/>
    <n v="1485890355"/>
    <x v="0"/>
    <x v="42"/>
    <x v="0"/>
    <s v="theater/plays"/>
    <n v="118.8"/>
    <n v="97.377049180327873"/>
    <x v="1"/>
    <x v="6"/>
    <x v="3233"/>
    <d v="2017-03-02T13: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x v="248"/>
    <x v="0"/>
    <s v="theater/plays"/>
    <n v="100.39275000000001"/>
    <n v="34.91921739130435"/>
    <x v="1"/>
    <x v="6"/>
    <x v="3234"/>
    <d v="2017-02-01T17:31:00"/>
  </r>
  <r>
    <n v="3235"/>
    <s v="Catapult OYL to the next levelâ€”in Edinburgh!"/>
    <s v="Bring the spectacular PLEASE EXCUSE MY DEAR AUNT SALLY to Edinburgh this August for a 4-week run at the prestigious Pleasance Theatre!"/>
    <n v="15000"/>
    <n v="15481"/>
    <x v="0"/>
    <x v="0"/>
    <s v="USD"/>
    <n v="1467361251"/>
    <n v="1464769251"/>
    <x v="1"/>
    <x v="331"/>
    <x v="0"/>
    <s v="theater/plays"/>
    <n v="103.20666666666666"/>
    <n v="85.530386740331494"/>
    <x v="1"/>
    <x v="6"/>
    <x v="3235"/>
    <d v="2016-07-01T02:20:51"/>
  </r>
  <r>
    <n v="3236"/>
    <s v="Sub-Basement World Premiere"/>
    <s v="A dark comedy exploring the importance of art, homelessness, and finding your own path.  World Premiere 3/27/17 at IRT Theater in NYC."/>
    <n v="20000"/>
    <n v="20120"/>
    <x v="0"/>
    <x v="0"/>
    <s v="USD"/>
    <n v="1482962433"/>
    <n v="1480370433"/>
    <x v="0"/>
    <x v="238"/>
    <x v="0"/>
    <s v="theater/plays"/>
    <n v="100.6"/>
    <n v="182.90909090909091"/>
    <x v="1"/>
    <x v="6"/>
    <x v="3236"/>
    <d v="2016-12-28T16:00:33"/>
  </r>
  <r>
    <n v="3237"/>
    <s v="Celebrating 20 years of The 24 Hour Plays around the world!"/>
    <s v="An annual campaign supporting our intensive for artists 25 and under."/>
    <n v="35000"/>
    <n v="35275.64"/>
    <x v="0"/>
    <x v="0"/>
    <s v="USD"/>
    <n v="1443499140"/>
    <n v="1441452184"/>
    <x v="1"/>
    <x v="314"/>
    <x v="0"/>
    <s v="theater/plays"/>
    <n v="100.78754285714287"/>
    <n v="131.13620817843866"/>
    <x v="1"/>
    <x v="6"/>
    <x v="3237"/>
    <d v="2015-09-28T21:59:00"/>
  </r>
  <r>
    <n v="3238"/>
    <s v="All Bare Theatre bring THE MAIDS to Edinburgh 2015"/>
    <s v="A bit of role-play never hurt anyone, right? Two maids play a game of murder. Genet's THE MAIDS in a visceral production by ALL BARE."/>
    <n v="2800"/>
    <n v="3145"/>
    <x v="0"/>
    <x v="1"/>
    <s v="GBP"/>
    <n v="1435752898"/>
    <n v="1433160898"/>
    <x v="1"/>
    <x v="1"/>
    <x v="0"/>
    <s v="theater/plays"/>
    <n v="112.32142857142857"/>
    <n v="39.810126582278478"/>
    <x v="1"/>
    <x v="6"/>
    <x v="3238"/>
    <d v="2015-07-01T06:14:58"/>
  </r>
  <r>
    <n v="3239"/>
    <s v="The Book's the Thing - Welcome to Hamlet's Library"/>
    <s v="The first regional library-touring show from new UK company Librarian Theatre - transforming local libraries into magical theatres"/>
    <n v="5862"/>
    <n v="6208.98"/>
    <x v="0"/>
    <x v="1"/>
    <s v="GBP"/>
    <n v="1445817540"/>
    <n v="1443665293"/>
    <x v="1"/>
    <x v="201"/>
    <x v="0"/>
    <s v="theater/plays"/>
    <n v="105.91914022517912"/>
    <n v="59.701730769230764"/>
    <x v="1"/>
    <x v="6"/>
    <x v="3239"/>
    <d v="2015-10-25T17:59:00"/>
  </r>
  <r>
    <n v="3240"/>
    <s v="Princess Suffragette: a new play for VAULT Festival 2017"/>
    <s v="An inventive (re)telling of Princess Sophia Duleep Singhâ€™s journey, from an aristocratic upbringing to a life of political activism."/>
    <n v="3000"/>
    <n v="3017"/>
    <x v="0"/>
    <x v="1"/>
    <s v="GBP"/>
    <n v="1487286000"/>
    <n v="1484843948"/>
    <x v="0"/>
    <x v="69"/>
    <x v="0"/>
    <s v="theater/plays"/>
    <n v="100.56666666666668"/>
    <n v="88.735294117647058"/>
    <x v="1"/>
    <x v="6"/>
    <x v="3240"/>
    <d v="2017-02-16T17:00:00"/>
  </r>
  <r>
    <n v="3241"/>
    <s v="THE SOPHOCLES PROJECT"/>
    <s v="iDiOM mounts the West Coast Premiere of â€œThese Seven Sicknessesâ€ â€“ ALL SEVEN of Sophoclesâ€™ surviving plays in one epic production."/>
    <n v="8500"/>
    <n v="9801"/>
    <x v="0"/>
    <x v="0"/>
    <s v="USD"/>
    <n v="1413269940"/>
    <n v="1410421670"/>
    <x v="1"/>
    <x v="157"/>
    <x v="0"/>
    <s v="theater/plays"/>
    <n v="115.30588235294117"/>
    <n v="58.688622754491021"/>
    <x v="1"/>
    <x v="6"/>
    <x v="3241"/>
    <d v="2014-10-14T00:59:00"/>
  </r>
  <r>
    <n v="3242"/>
    <s v="First Day Off in a Long Time by Brian Finkelstein"/>
    <s v="First Day Off in a Long Time is a comedy show...            _x000a_About suicide."/>
    <n v="10000"/>
    <n v="12730.42"/>
    <x v="0"/>
    <x v="0"/>
    <s v="USD"/>
    <n v="1411150092"/>
    <n v="1408558092"/>
    <x v="1"/>
    <x v="275"/>
    <x v="0"/>
    <s v="theater/plays"/>
    <n v="127.30419999999999"/>
    <n v="69.56513661202186"/>
    <x v="1"/>
    <x v="6"/>
    <x v="3242"/>
    <d v="2014-09-19T12:08:12"/>
  </r>
  <r>
    <n v="3243"/>
    <s v="THE INCREDIBLE FOX SISTERS"/>
    <s v="Live Source's world premiere of a new play by Jaclyn Backhaus, premiering at the New Ohio Theatre October 30th-November 8th."/>
    <n v="8000"/>
    <n v="8227"/>
    <x v="0"/>
    <x v="0"/>
    <s v="USD"/>
    <n v="1444348800"/>
    <n v="1442283562"/>
    <x v="1"/>
    <x v="26"/>
    <x v="0"/>
    <s v="theater/plays"/>
    <n v="102.83750000000001"/>
    <n v="115.87323943661971"/>
    <x v="1"/>
    <x v="6"/>
    <x v="3243"/>
    <d v="2015-10-08T18:00:00"/>
  </r>
  <r>
    <n v="3244"/>
    <s v="'Time Please'"/>
    <s v="'Time Please' is a black comedy set in a failing public house in a run-down part of town, where things are about to get messy."/>
    <n v="1600"/>
    <n v="1647"/>
    <x v="0"/>
    <x v="1"/>
    <s v="GBP"/>
    <n v="1480613982"/>
    <n v="1478018382"/>
    <x v="0"/>
    <x v="50"/>
    <x v="0"/>
    <s v="theater/plays"/>
    <n v="102.9375"/>
    <n v="23.869565217391305"/>
    <x v="1"/>
    <x v="6"/>
    <x v="3244"/>
    <d v="2016-12-01T11:39:42"/>
  </r>
  <r>
    <n v="3245"/>
    <s v="Roughly Speaking: Voices from The Soup Kitchen"/>
    <s v="Five playwrights volunteer at New York's largest soup kitchen and develop a play around the people they meet."/>
    <n v="21000"/>
    <n v="21904"/>
    <x v="0"/>
    <x v="0"/>
    <s v="USD"/>
    <n v="1434074400"/>
    <n v="1431354258"/>
    <x v="0"/>
    <x v="500"/>
    <x v="0"/>
    <s v="theater/plays"/>
    <n v="104.3047619047619"/>
    <n v="81.125925925925927"/>
    <x v="1"/>
    <x v="6"/>
    <x v="3245"/>
    <d v="2015-06-11T20:00:00"/>
  </r>
  <r>
    <n v="3246"/>
    <s v="The Gray Man"/>
    <s v="The Gray Man isnâ€™t real. Heâ€™s a ghost story, a boogeyman, a tale mothers make up to keep their children safe."/>
    <n v="10000"/>
    <n v="11122"/>
    <x v="0"/>
    <x v="0"/>
    <s v="USD"/>
    <n v="1442030340"/>
    <n v="1439551200"/>
    <x v="1"/>
    <x v="189"/>
    <x v="0"/>
    <s v="theater/plays"/>
    <n v="111.22000000000001"/>
    <n v="57.626943005181346"/>
    <x v="1"/>
    <x v="6"/>
    <x v="3246"/>
    <d v="2015-09-11T21:59:00"/>
  </r>
  <r>
    <n v="3247"/>
    <s v="Open Letter Theatre presents 'Boys' by Ella Hickson"/>
    <s v="Open Letter Theatre presents 'Boys' by Ella Hickson, at 2015's Edinburgh Fringe Festival! Four students, one flat, one last party!"/>
    <n v="2500"/>
    <n v="2646.5"/>
    <x v="0"/>
    <x v="1"/>
    <s v="GBP"/>
    <n v="1436696712"/>
    <n v="1434104712"/>
    <x v="1"/>
    <x v="7"/>
    <x v="0"/>
    <s v="theater/plays"/>
    <n v="105.86"/>
    <n v="46.429824561403507"/>
    <x v="1"/>
    <x v="6"/>
    <x v="3247"/>
    <d v="2015-07-12T04:25:12"/>
  </r>
  <r>
    <n v="3248"/>
    <s v="Honest Accomplice Theatre 2015-16 Season"/>
    <s v="Honest Accomplice Theatre produces theatre for social change."/>
    <n v="12000"/>
    <n v="12095"/>
    <x v="0"/>
    <x v="0"/>
    <s v="USD"/>
    <n v="1428178757"/>
    <n v="1425590357"/>
    <x v="1"/>
    <x v="452"/>
    <x v="0"/>
    <s v="theater/plays"/>
    <n v="100.79166666666666"/>
    <n v="60.475000000000001"/>
    <x v="1"/>
    <x v="6"/>
    <x v="3248"/>
    <d v="2015-04-04T14:19:17"/>
  </r>
  <r>
    <n v="3249"/>
    <s v="Yesterday Again, Please - A New Play by Dezi Gallegos"/>
    <s v="A new work about guilt, trauma, love, and change; this original play tells the story of a boy and a girl who love and lose each other."/>
    <n v="5500"/>
    <n v="5771"/>
    <x v="0"/>
    <x v="0"/>
    <s v="USD"/>
    <n v="1434822914"/>
    <n v="1432230914"/>
    <x v="1"/>
    <x v="106"/>
    <x v="0"/>
    <s v="theater/plays"/>
    <n v="104.92727272727274"/>
    <n v="65.579545454545453"/>
    <x v="1"/>
    <x v="6"/>
    <x v="3249"/>
    <d v="2015-06-20T11:55:14"/>
  </r>
  <r>
    <n v="3250"/>
    <s v="Bring Love's Labour's Lost to Minnesota"/>
    <s v="The birth-child of The Moving Company, Theatre de la Jeune Lune &amp; William Shakespeare:  A wild new production of Love's Labour's Lost."/>
    <n v="25000"/>
    <n v="25388"/>
    <x v="0"/>
    <x v="0"/>
    <s v="USD"/>
    <n v="1415213324"/>
    <n v="1412617724"/>
    <x v="1"/>
    <x v="496"/>
    <x v="0"/>
    <s v="theater/plays"/>
    <n v="101.55199999999999"/>
    <n v="119.1924882629108"/>
    <x v="1"/>
    <x v="6"/>
    <x v="3250"/>
    <d v="2014-11-05T12:48:44"/>
  </r>
  <r>
    <n v="3251"/>
    <s v="The Metronome Society"/>
    <s v="Self-Titled: A Live (Theatrical) Mixtape. An evening of short plays and music inspired by the works of Jimi, Aretha, Sting and Rufus!"/>
    <n v="1500"/>
    <n v="1661"/>
    <x v="0"/>
    <x v="0"/>
    <s v="USD"/>
    <n v="1434907966"/>
    <n v="1432315966"/>
    <x v="1"/>
    <x v="9"/>
    <x v="0"/>
    <s v="theater/plays"/>
    <n v="110.73333333333333"/>
    <n v="83.05"/>
    <x v="1"/>
    <x v="6"/>
    <x v="3251"/>
    <d v="2015-06-21T11:32:46"/>
  </r>
  <r>
    <n v="3252"/>
    <s v="Modern Love"/>
    <s v="How do we navigate the boundaries between friendship, sexual intimacy and obsessive desire?"/>
    <n v="2250"/>
    <n v="2876"/>
    <x v="0"/>
    <x v="1"/>
    <s v="GBP"/>
    <n v="1473247240"/>
    <n v="1470655240"/>
    <x v="1"/>
    <x v="133"/>
    <x v="0"/>
    <s v="theater/plays"/>
    <n v="127.82222222222221"/>
    <n v="57.52"/>
    <x v="1"/>
    <x v="6"/>
    <x v="3252"/>
    <d v="2016-09-07T05:20:40"/>
  </r>
  <r>
    <n v="3253"/>
    <s v="EMPATHITRAX, a new play by Ana Nogueira"/>
    <s v="Can you ever truly feel what someone else is feeling?_x000a_Do you want to?"/>
    <n v="20000"/>
    <n v="20365"/>
    <x v="0"/>
    <x v="0"/>
    <s v="USD"/>
    <n v="1473306300"/>
    <n v="1471701028"/>
    <x v="1"/>
    <x v="248"/>
    <x v="0"/>
    <s v="theater/plays"/>
    <n v="101.82500000000002"/>
    <n v="177.08695652173913"/>
    <x v="1"/>
    <x v="6"/>
    <x v="3253"/>
    <d v="2016-09-07T21: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x v="153"/>
    <x v="0"/>
    <s v="theater/plays"/>
    <n v="101.25769230769231"/>
    <n v="70.771505376344081"/>
    <x v="1"/>
    <x v="6"/>
    <x v="3254"/>
    <d v="2015-03-25T19:03:29"/>
  </r>
  <r>
    <n v="3255"/>
    <s v="Henry V"/>
    <s v="5 Actors, 30 Characters, 90 Minutes._x000a_Let us transport you from London to the fields of Agincourt, using the power of your imagination."/>
    <n v="300"/>
    <n v="525"/>
    <x v="0"/>
    <x v="1"/>
    <s v="GBP"/>
    <n v="1412706375"/>
    <n v="1410114375"/>
    <x v="1"/>
    <x v="59"/>
    <x v="0"/>
    <s v="theater/plays"/>
    <n v="175"/>
    <n v="29.166666666666668"/>
    <x v="1"/>
    <x v="6"/>
    <x v="3255"/>
    <d v="2014-10-07T12:26:15"/>
  </r>
  <r>
    <n v="3256"/>
    <s v="Paperhand Puppet Intervention 16th Annual Summer Show"/>
    <s v="Our 16th year promises to be bigger and better than ever but we need your help to bring the show to life!"/>
    <n v="10000"/>
    <n v="12806"/>
    <x v="0"/>
    <x v="0"/>
    <s v="USD"/>
    <n v="1433995140"/>
    <n v="1432129577"/>
    <x v="1"/>
    <x v="282"/>
    <x v="0"/>
    <s v="theater/plays"/>
    <n v="128.06"/>
    <n v="72.76136363636364"/>
    <x v="1"/>
    <x v="6"/>
    <x v="3256"/>
    <d v="2015-06-10T21: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x v="14"/>
    <x v="0"/>
    <s v="theater/plays"/>
    <n v="106.29949999999999"/>
    <n v="51.853414634146333"/>
    <x v="1"/>
    <x v="6"/>
    <x v="3257"/>
    <d v="2017-02-22T07:25:52"/>
  </r>
  <r>
    <n v="3258"/>
    <s v="Bluebirds by Joe Brondo"/>
    <s v="A guy named Walt steals a book and plans to sell it to get his life on track... until his wife finds out."/>
    <n v="7000"/>
    <n v="7365"/>
    <x v="0"/>
    <x v="0"/>
    <s v="USD"/>
    <n v="1420751861"/>
    <n v="1418159861"/>
    <x v="1"/>
    <x v="11"/>
    <x v="0"/>
    <s v="theater/plays"/>
    <n v="105.21428571428571"/>
    <n v="98.2"/>
    <x v="1"/>
    <x v="6"/>
    <x v="3258"/>
    <d v="2015-01-08T15:17:41"/>
  </r>
  <r>
    <n v="3259"/>
    <s v="Laughter is Sacred Space 2.0"/>
    <s v="The Human Faces Tour - Every Story Sacred. This tour is about laughter, grief, and identity in the human striving toward wholeness"/>
    <n v="23000"/>
    <n v="24418.6"/>
    <x v="0"/>
    <x v="0"/>
    <s v="USD"/>
    <n v="1475294340"/>
    <n v="1472753745"/>
    <x v="1"/>
    <x v="174"/>
    <x v="0"/>
    <s v="theater/plays"/>
    <n v="106.16782608695652"/>
    <n v="251.7381443298969"/>
    <x v="1"/>
    <x v="6"/>
    <x v="3259"/>
    <d v="2016-09-30T21:59:00"/>
  </r>
  <r>
    <n v="3260"/>
    <s v="Keep the Art of Marionettes Alive With PUPPETWORKS!"/>
    <s v="We're looking to raise money to continue bringing Brooklyn the vanishing art form of marionette puppetry."/>
    <n v="5000"/>
    <n v="5462"/>
    <x v="0"/>
    <x v="0"/>
    <s v="USD"/>
    <n v="1448903318"/>
    <n v="1445875718"/>
    <x v="1"/>
    <x v="196"/>
    <x v="0"/>
    <s v="theater/plays"/>
    <n v="109.24000000000001"/>
    <n v="74.821917808219183"/>
    <x v="1"/>
    <x v="6"/>
    <x v="3260"/>
    <d v="2015-11-30T11:08:38"/>
  </r>
  <r>
    <n v="3261"/>
    <s v="Scrappy Shakespeare: A Midsummer Night's Dream"/>
    <s v="Six Spartanburg-based professional actors perform A Midsummer Night's Dream outdoors in downtown Spartanburg."/>
    <n v="3300"/>
    <n v="3315"/>
    <x v="0"/>
    <x v="0"/>
    <s v="USD"/>
    <n v="1437067476"/>
    <n v="1434475476"/>
    <x v="1"/>
    <x v="72"/>
    <x v="0"/>
    <s v="theater/plays"/>
    <n v="100.45454545454547"/>
    <n v="67.65306122448979"/>
    <x v="1"/>
    <x v="6"/>
    <x v="3261"/>
    <d v="2015-07-16T11:24:36"/>
  </r>
  <r>
    <n v="3262"/>
    <s v="Prison Boxing: A New Play by Leah Joki"/>
    <s v="A one-woman theatrical exploration of the prison system and its inhabitants."/>
    <n v="12200"/>
    <n v="12571"/>
    <x v="0"/>
    <x v="0"/>
    <s v="USD"/>
    <n v="1419220800"/>
    <n v="1416555262"/>
    <x v="1"/>
    <x v="179"/>
    <x v="0"/>
    <s v="theater/plays"/>
    <n v="103.04098360655738"/>
    <n v="93.81343283582089"/>
    <x v="1"/>
    <x v="6"/>
    <x v="3262"/>
    <d v="2014-12-21T22:00:00"/>
  </r>
  <r>
    <n v="3263"/>
    <s v="Titus Andronicus (with an all-female cast &amp; crew)"/>
    <s v="Shakespeare's bloodiest tragedy, performed and produced exclusively by women."/>
    <n v="2500"/>
    <n v="2804.16"/>
    <x v="0"/>
    <x v="0"/>
    <s v="USD"/>
    <n v="1446238800"/>
    <n v="1444220588"/>
    <x v="1"/>
    <x v="32"/>
    <x v="0"/>
    <s v="theater/plays"/>
    <n v="112.1664"/>
    <n v="41.237647058823526"/>
    <x v="1"/>
    <x v="6"/>
    <x v="3263"/>
    <d v="2015-10-30T15:00:00"/>
  </r>
  <r>
    <n v="3264"/>
    <s v="Kapow-i GoGo at The PIT"/>
    <s v="The three part comedic saga of Kapow-i GoGo, who saves the world.  Again.  And again."/>
    <n v="2500"/>
    <n v="2575"/>
    <x v="0"/>
    <x v="0"/>
    <s v="USD"/>
    <n v="1422482400"/>
    <n v="1421089938"/>
    <x v="1"/>
    <x v="72"/>
    <x v="0"/>
    <s v="theater/plays"/>
    <n v="103"/>
    <n v="52.551020408163268"/>
    <x v="1"/>
    <x v="6"/>
    <x v="3264"/>
    <d v="2015-01-28T16:00:00"/>
  </r>
  <r>
    <n v="3265"/>
    <s v="&quot;Where was I&quot; - an autobiographical play on Dementia"/>
    <s v="A theatrical play on Alzheimerâ€™s and the challenges of loving a person who keeps disappearing."/>
    <n v="2700"/>
    <n v="4428"/>
    <x v="0"/>
    <x v="17"/>
    <s v="EUR"/>
    <n v="1449162000"/>
    <n v="1446570315"/>
    <x v="1"/>
    <x v="287"/>
    <x v="0"/>
    <s v="theater/plays"/>
    <n v="164"/>
    <n v="70.285714285714292"/>
    <x v="1"/>
    <x v="6"/>
    <x v="3265"/>
    <d v="2015-12-03T11:00:00"/>
  </r>
  <r>
    <n v="3266"/>
    <s v="Macbeth"/>
    <s v="An original version of Shakespeare's masterpiece that emphasizes family and explores the destruction of blood ties"/>
    <n v="6000"/>
    <n v="7877"/>
    <x v="0"/>
    <x v="0"/>
    <s v="USD"/>
    <n v="1434142800"/>
    <n v="1431435122"/>
    <x v="1"/>
    <x v="430"/>
    <x v="0"/>
    <s v="theater/plays"/>
    <n v="131.28333333333333"/>
    <n v="48.325153374233132"/>
    <x v="1"/>
    <x v="6"/>
    <x v="3266"/>
    <d v="2015-06-12T15:00:00"/>
  </r>
  <r>
    <n v="3267"/>
    <s v="or, The Whale: an original stage adaptation of Moby-Dick"/>
    <s v="Experience the great American novel like never before.... Through the magic of live storytelling in an epic and threadbare sort of way."/>
    <n v="15000"/>
    <n v="15315"/>
    <x v="0"/>
    <x v="0"/>
    <s v="USD"/>
    <n v="1437156660"/>
    <n v="1434564660"/>
    <x v="1"/>
    <x v="449"/>
    <x v="0"/>
    <s v="theater/plays"/>
    <n v="102.1"/>
    <n v="53.177083333333336"/>
    <x v="1"/>
    <x v="6"/>
    <x v="3267"/>
    <d v="2015-07-17T12:11:00"/>
  </r>
  <r>
    <n v="3268"/>
    <s v="EgoPo's Hairy Ape Tours to the Provincetown Festival"/>
    <s v="EgoPo's The Hairy Ape has been invited to the Provincetown Theater Festival! Help us support our artists on this exciting tour."/>
    <n v="2000"/>
    <n v="2560"/>
    <x v="0"/>
    <x v="0"/>
    <s v="USD"/>
    <n v="1472074928"/>
    <n v="1470692528"/>
    <x v="1"/>
    <x v="288"/>
    <x v="0"/>
    <s v="theater/plays"/>
    <n v="128"/>
    <n v="60.952380952380949"/>
    <x v="1"/>
    <x v="6"/>
    <x v="3268"/>
    <d v="2016-08-24T15:42:08"/>
  </r>
  <r>
    <n v="3269"/>
    <s v="Cicada Studios presents &quot;Miss Sarah&quot;"/>
    <s v="Cicada Studios presents, as their inaugural production, a new-writing world premiere at the Edinburgh Fringe Festival 2015."/>
    <n v="8000"/>
    <n v="8120"/>
    <x v="0"/>
    <x v="1"/>
    <s v="GBP"/>
    <n v="1434452400"/>
    <n v="1431509397"/>
    <x v="1"/>
    <x v="16"/>
    <x v="0"/>
    <s v="theater/plays"/>
    <n v="101.49999999999999"/>
    <n v="116"/>
    <x v="1"/>
    <x v="6"/>
    <x v="3269"/>
    <d v="2015-06-16T05:00:00"/>
  </r>
  <r>
    <n v="3270"/>
    <s v="'Cornermen' - Smoke &amp; Oakum Theatre return to the Fringe!"/>
    <s v="Once again Smoke &amp; Oakum Theatre is heading up to the Edinburgh Festival with its latest show, 'Cornermen'. Welcome to our Kickstarter!"/>
    <n v="1800"/>
    <n v="1830"/>
    <x v="0"/>
    <x v="1"/>
    <s v="GBP"/>
    <n v="1436705265"/>
    <n v="1434113265"/>
    <x v="1"/>
    <x v="209"/>
    <x v="0"/>
    <s v="theater/plays"/>
    <n v="101.66666666666666"/>
    <n v="61"/>
    <x v="1"/>
    <x v="6"/>
    <x v="3270"/>
    <d v="2015-07-12T06:47:45"/>
  </r>
  <r>
    <n v="3271"/>
    <s v="Saxon Court at Southwark Playhouse"/>
    <s v="A razor sharp satire to darken your Christmas."/>
    <n v="1500"/>
    <n v="1950"/>
    <x v="0"/>
    <x v="1"/>
    <s v="GBP"/>
    <n v="1414927775"/>
    <n v="1412332175"/>
    <x v="1"/>
    <x v="13"/>
    <x v="0"/>
    <s v="theater/plays"/>
    <n v="130"/>
    <n v="38.235294117647058"/>
    <x v="1"/>
    <x v="6"/>
    <x v="3271"/>
    <d v="2014-11-02T05:29:35"/>
  </r>
  <r>
    <n v="3272"/>
    <s v="&quot;Next Stop&quot; - Adjusting to dating in NYC"/>
    <s v="A new original play that follows two Israeli singles navigate the humorous and confusing dating scene of NYC."/>
    <n v="10000"/>
    <n v="15443"/>
    <x v="0"/>
    <x v="0"/>
    <s v="USD"/>
    <n v="1446814809"/>
    <n v="1444219209"/>
    <x v="1"/>
    <x v="108"/>
    <x v="0"/>
    <s v="theater/plays"/>
    <n v="154.43"/>
    <n v="106.50344827586207"/>
    <x v="1"/>
    <x v="6"/>
    <x v="3272"/>
    <d v="2015-11-06T07:00:09"/>
  </r>
  <r>
    <n v="3273"/>
    <s v="Toscana, or What I Remember"/>
    <s v="We're bringing Tuscany to the Cherry Lane Theatre with a new play about memory and how we deal with people we love but we can't stand."/>
    <n v="4000"/>
    <n v="4296"/>
    <x v="0"/>
    <x v="0"/>
    <s v="USD"/>
    <n v="1473879600"/>
    <n v="1472498042"/>
    <x v="1"/>
    <x v="64"/>
    <x v="0"/>
    <s v="theater/plays"/>
    <n v="107.4"/>
    <n v="204.57142857142858"/>
    <x v="1"/>
    <x v="6"/>
    <x v="3273"/>
    <d v="2016-09-14T13:00:00"/>
  </r>
  <r>
    <n v="3274"/>
    <s v="Orpheus Descending by Tennessee Williams"/>
    <s v="Austin Pendleton directs a rare revival of Tennessee Williams' Orpheus Descending. (photos by Michael Halsband and Talfoto)"/>
    <n v="15500"/>
    <n v="15705"/>
    <x v="0"/>
    <x v="0"/>
    <s v="USD"/>
    <n v="1458075600"/>
    <n v="1454259272"/>
    <x v="1"/>
    <x v="172"/>
    <x v="0"/>
    <s v="theater/plays"/>
    <n v="101.32258064516128"/>
    <n v="54.912587412587413"/>
    <x v="1"/>
    <x v="6"/>
    <x v="3274"/>
    <d v="2016-03-15T15:00:00"/>
  </r>
  <r>
    <n v="3275"/>
    <s v="The Hurtling Stillness. A story about angels and clowns"/>
    <s v="The Whitelisted Theatre Company is a non-profit arts organization dedicated to producing the most relevant European plays in NYC."/>
    <n v="1800"/>
    <n v="1805"/>
    <x v="0"/>
    <x v="0"/>
    <s v="USD"/>
    <n v="1423456200"/>
    <n v="1421183271"/>
    <x v="1"/>
    <x v="8"/>
    <x v="0"/>
    <s v="theater/plays"/>
    <n v="100.27777777777777"/>
    <n v="150.41666666666666"/>
    <x v="1"/>
    <x v="6"/>
    <x v="3275"/>
    <d v="2015-02-08T22:30:00"/>
  </r>
  <r>
    <n v="3276"/>
    <s v="We The Astronomers"/>
    <s v="In 2016, KO Theatre presents a world premiere play in Toronto, ON about faith, home, and the secrets we keep from those we love."/>
    <n v="4500"/>
    <n v="5258"/>
    <x v="0"/>
    <x v="5"/>
    <s v="CAD"/>
    <n v="1459483140"/>
    <n v="1456526879"/>
    <x v="1"/>
    <x v="61"/>
    <x v="0"/>
    <s v="theater/plays"/>
    <n v="116.84444444444443"/>
    <n v="52.58"/>
    <x v="1"/>
    <x v="6"/>
    <x v="3276"/>
    <d v="2016-03-31T21:59:00"/>
  </r>
  <r>
    <n v="3277"/>
    <s v="Go People does 'Almost, Maine'"/>
    <s v="One of the most popular American plays of the last decade comes to London for its international premiere. Festive and bittersweet."/>
    <n v="5000"/>
    <n v="5430"/>
    <x v="0"/>
    <x v="1"/>
    <s v="GBP"/>
    <n v="1416331406"/>
    <n v="1413735806"/>
    <x v="1"/>
    <x v="61"/>
    <x v="0"/>
    <s v="theater/plays"/>
    <n v="108.60000000000001"/>
    <n v="54.3"/>
    <x v="1"/>
    <x v="6"/>
    <x v="3277"/>
    <d v="2014-11-18T11:23:26"/>
  </r>
  <r>
    <n v="3278"/>
    <s v="Unusual Charles Dickens adaptation at Edinburgh Fringe"/>
    <s v="This Victorian gothic tragedy tells the untold story of Estella Havisham. Combining puppetry, music and striking digital projections."/>
    <n v="2500"/>
    <n v="2585"/>
    <x v="0"/>
    <x v="1"/>
    <s v="GBP"/>
    <n v="1433017303"/>
    <n v="1430425303"/>
    <x v="1"/>
    <x v="69"/>
    <x v="0"/>
    <s v="theater/plays"/>
    <n v="103.4"/>
    <n v="76.029411764705884"/>
    <x v="1"/>
    <x v="6"/>
    <x v="3278"/>
    <d v="2015-05-30T14:21:43"/>
  </r>
  <r>
    <n v="3279"/>
    <s v="Good People at The Hudson Guild Theatre"/>
    <s v="LOOKING FOR GOOD PEOPLE to help fund our production of &quot;Good People&quot; with Kia Hellman &amp; Shayne Anderson, directed by Christine Dunford."/>
    <n v="5800"/>
    <n v="6628"/>
    <x v="0"/>
    <x v="0"/>
    <s v="USD"/>
    <n v="1459474059"/>
    <n v="1456885659"/>
    <x v="0"/>
    <x v="287"/>
    <x v="0"/>
    <s v="theater/plays"/>
    <n v="114.27586206896552"/>
    <n v="105.2063492063492"/>
    <x v="1"/>
    <x v="6"/>
    <x v="3279"/>
    <d v="2016-03-31T19:27:39"/>
  </r>
  <r>
    <n v="3280"/>
    <s v="Greensboro: A Requiem presented by ATC's Youth Ensemble"/>
    <s v="Support CPS students' travel to North Carolina to interview community members and produce the documentary play, Greensboro: A Requiem."/>
    <n v="2000"/>
    <n v="2060"/>
    <x v="0"/>
    <x v="0"/>
    <s v="USD"/>
    <n v="1433134800"/>
    <n v="1430158198"/>
    <x v="0"/>
    <x v="209"/>
    <x v="0"/>
    <s v="theater/plays"/>
    <n v="103"/>
    <n v="68.666666666666671"/>
    <x v="1"/>
    <x v="6"/>
    <x v="3280"/>
    <d v="2015-05-31T23:00:00"/>
  </r>
  <r>
    <n v="3281"/>
    <s v="KICK It's Not How High. It's How Strong! Written &amp; Performed"/>
    <s v="&quot;This is how theater should connect to people&quot;  Margo Jefferson, Pulitzer Prize winning critic"/>
    <n v="5000"/>
    <n v="6080"/>
    <x v="0"/>
    <x v="0"/>
    <s v="USD"/>
    <n v="1441153705"/>
    <n v="1438561705"/>
    <x v="0"/>
    <x v="5"/>
    <x v="0"/>
    <s v="theater/plays"/>
    <n v="121.6"/>
    <n v="129.36170212765958"/>
    <x v="1"/>
    <x v="6"/>
    <x v="3281"/>
    <d v="2015-09-01T18:28:25"/>
  </r>
  <r>
    <n v="3282"/>
    <s v="Not This Year ... I Have a Headache: a comedy about marriage"/>
    <s v="Two long-time pals, comedy veterans, have written a hilarious new play. Neil Simon-ish w modern social mores. Let's help them stage it."/>
    <n v="31000"/>
    <n v="31820.5"/>
    <x v="0"/>
    <x v="0"/>
    <s v="USD"/>
    <n v="1461904788"/>
    <n v="1458103188"/>
    <x v="0"/>
    <x v="186"/>
    <x v="0"/>
    <s v="theater/plays"/>
    <n v="102.6467741935484"/>
    <n v="134.26371308016877"/>
    <x v="1"/>
    <x v="6"/>
    <x v="3282"/>
    <d v="2016-04-28T22:39:48"/>
  </r>
  <r>
    <n v="3283"/>
    <s v="'Gretel and Hansel' - A Children's Theatre Production"/>
    <s v="'Gretel and Hansel' by Sam Leeves - an inclusive, multi-sensory theatre production for children aged seven to eleven and their families"/>
    <n v="800"/>
    <n v="838"/>
    <x v="0"/>
    <x v="1"/>
    <s v="GBP"/>
    <n v="1455138000"/>
    <n v="1452448298"/>
    <x v="0"/>
    <x v="5"/>
    <x v="0"/>
    <s v="theater/plays"/>
    <n v="104.75000000000001"/>
    <n v="17.829787234042552"/>
    <x v="1"/>
    <x v="6"/>
    <x v="3283"/>
    <d v="2016-02-10T15:00:00"/>
  </r>
  <r>
    <n v="3284"/>
    <s v="Help fund Black Enough!"/>
    <s v="Black Enough is an LSU student-staged performance exploring the effects of white supremacy on the black community."/>
    <n v="3000"/>
    <n v="3048"/>
    <x v="0"/>
    <x v="0"/>
    <s v="USD"/>
    <n v="1454047140"/>
    <n v="1452546853"/>
    <x v="0"/>
    <x v="41"/>
    <x v="0"/>
    <s v="theater/plays"/>
    <n v="101.6"/>
    <n v="203.2"/>
    <x v="1"/>
    <x v="6"/>
    <x v="3284"/>
    <d v="2016-01-28T23:59:00"/>
  </r>
  <r>
    <n v="3285"/>
    <s v="By Morning"/>
    <s v="A new play by Matthew Gasda"/>
    <n v="4999"/>
    <n v="5604"/>
    <x v="0"/>
    <x v="0"/>
    <s v="USD"/>
    <n v="1488258000"/>
    <n v="1485556626"/>
    <x v="0"/>
    <x v="75"/>
    <x v="0"/>
    <s v="theater/plays"/>
    <n v="112.10242048409683"/>
    <n v="69.18518518518519"/>
    <x v="1"/>
    <x v="6"/>
    <x v="3285"/>
    <d v="2017-02-27T23:00:00"/>
  </r>
  <r>
    <n v="3286"/>
    <s v="THE FALL - A New Play at FringeNYC!"/>
    <s v="An ensemble-driven play inspired by real-life accounts about six young women who lost their fathers on 9/11. August 2016 at FringeNYC!"/>
    <n v="15000"/>
    <n v="15265"/>
    <x v="0"/>
    <x v="0"/>
    <s v="USD"/>
    <n v="1471291782"/>
    <n v="1468699782"/>
    <x v="0"/>
    <x v="259"/>
    <x v="0"/>
    <s v="theater/plays"/>
    <n v="101.76666666666667"/>
    <n v="125.12295081967213"/>
    <x v="1"/>
    <x v="6"/>
    <x v="3286"/>
    <d v="2016-08-15T14:09:42"/>
  </r>
  <r>
    <n v="3287"/>
    <s v="Three Things: Stories About Life"/>
    <s v="An inspirational one-man play about crisis, community, and the search for wholeness."/>
    <n v="2500"/>
    <n v="2500"/>
    <x v="0"/>
    <x v="5"/>
    <s v="CAD"/>
    <n v="1448733628"/>
    <n v="1446573628"/>
    <x v="0"/>
    <x v="69"/>
    <x v="0"/>
    <s v="theater/plays"/>
    <n v="100"/>
    <n v="73.529411764705884"/>
    <x v="1"/>
    <x v="6"/>
    <x v="3287"/>
    <d v="2015-11-28T12:00:28"/>
  </r>
  <r>
    <n v="3288"/>
    <s v="Cancer patient Anne Bartram's bucket list wish..."/>
    <s v="Cancer patient Anne Bartram's bucket list wish, is to have her new play performed at a London venue and reviewed by a national paper."/>
    <n v="10000"/>
    <n v="10026.49"/>
    <x v="0"/>
    <x v="1"/>
    <s v="GBP"/>
    <n v="1466463600"/>
    <n v="1463337315"/>
    <x v="0"/>
    <x v="447"/>
    <x v="0"/>
    <s v="theater/plays"/>
    <n v="100.26489999999998"/>
    <n v="48.437149758454105"/>
    <x v="1"/>
    <x v="6"/>
    <x v="3288"/>
    <d v="2016-06-20T17:00:00"/>
  </r>
  <r>
    <n v="3289"/>
    <s v="Help take 'Conversations With Rats' to Edinburgh Fringe 2017"/>
    <s v="Ampersand Theatre's debut appearance at Edinburgh is in 2017 as Conversations With Rats opens at theSpace on the Mile, please help!"/>
    <n v="500"/>
    <n v="665.21"/>
    <x v="0"/>
    <x v="1"/>
    <s v="GBP"/>
    <n v="1487580602"/>
    <n v="1485161402"/>
    <x v="0"/>
    <x v="20"/>
    <x v="0"/>
    <s v="theater/plays"/>
    <n v="133.04200000000003"/>
    <n v="26.608400000000003"/>
    <x v="1"/>
    <x v="6"/>
    <x v="3289"/>
    <d v="2017-02-20T02:50:02"/>
  </r>
  <r>
    <n v="3290"/>
    <s v="Get JunkBox Theatre To Edinburgh Fringe!"/>
    <s v="Pregnancy. Viagra. Murder. Nutella. What more could you want?_x000a__x000a_Help get JunkBox Theatre to Edinburgh Fringe 2017!"/>
    <n v="2000"/>
    <n v="2424"/>
    <x v="0"/>
    <x v="1"/>
    <s v="GBP"/>
    <n v="1489234891"/>
    <n v="1486642891"/>
    <x v="0"/>
    <x v="250"/>
    <x v="0"/>
    <s v="theater/plays"/>
    <n v="121.2"/>
    <n v="33.666666666666664"/>
    <x v="1"/>
    <x v="6"/>
    <x v="3290"/>
    <d v="2017-03-11T06:21:31"/>
  </r>
  <r>
    <n v="3291"/>
    <s v="THE DRESSER     TETCNY    The Ensemble Theatre Company of NY"/>
    <s v="We are raising funds for our second production. This will be the first NYC Equity production of THE DRESSER since 1982. www.TETCNY.org"/>
    <n v="500"/>
    <n v="570"/>
    <x v="0"/>
    <x v="0"/>
    <s v="USD"/>
    <n v="1442462340"/>
    <n v="1439743900"/>
    <x v="0"/>
    <x v="25"/>
    <x v="0"/>
    <s v="theater/plays"/>
    <n v="113.99999999999999"/>
    <n v="40.714285714285715"/>
    <x v="1"/>
    <x v="6"/>
    <x v="3291"/>
    <d v="2015-09-16T21:59:00"/>
  </r>
  <r>
    <n v="3292"/>
    <s v="Dick Whittington - our 2016 community pantomime!"/>
    <s v="Iver Heath Drama Club is a not-for-profit community group and this year we are performing DICK WHITTINGTON."/>
    <n v="101"/>
    <n v="289"/>
    <x v="0"/>
    <x v="1"/>
    <s v="GBP"/>
    <n v="1449257348"/>
    <n v="1444069748"/>
    <x v="0"/>
    <x v="41"/>
    <x v="0"/>
    <s v="theater/plays"/>
    <n v="286.13861386138615"/>
    <n v="19.266666666666666"/>
    <x v="1"/>
    <x v="6"/>
    <x v="3292"/>
    <d v="2015-12-04T13:29:08"/>
  </r>
  <r>
    <n v="3293"/>
    <s v="Threefold Social Organism Theatre Project"/>
    <s v="In 1917 Rudolf Steiner's Threefold Social Organism was an attempt to save a devastated Europe. 100 years later do we have a new chance?"/>
    <n v="4500"/>
    <n v="7670"/>
    <x v="0"/>
    <x v="4"/>
    <s v="NZD"/>
    <n v="1488622352"/>
    <n v="1486030352"/>
    <x v="0"/>
    <x v="110"/>
    <x v="0"/>
    <s v="theater/plays"/>
    <n v="170.44444444444446"/>
    <n v="84.285714285714292"/>
    <x v="1"/>
    <x v="6"/>
    <x v="3293"/>
    <d v="2017-03-04T04:12:32"/>
  </r>
  <r>
    <n v="3294"/>
    <s v="old man's Gift"/>
    <s v="A young theatre company promoting new talent and looking for help in funding our very first set for our black comedy &quot;old man's Gift&quot;"/>
    <n v="600"/>
    <n v="710"/>
    <x v="0"/>
    <x v="1"/>
    <s v="GBP"/>
    <n v="1434459554"/>
    <n v="1431867554"/>
    <x v="0"/>
    <x v="54"/>
    <x v="0"/>
    <s v="theater/plays"/>
    <n v="118.33333333333333"/>
    <n v="29.583333333333332"/>
    <x v="1"/>
    <x v="6"/>
    <x v="3294"/>
    <d v="2015-06-16T06:59:14"/>
  </r>
  <r>
    <n v="3295"/>
    <s v="The Divine Comedy Show"/>
    <s v="A comedic drama about The Devil and his quest to take a bride and to Hell with the consequences, no matter what they may be."/>
    <n v="700"/>
    <n v="720.01"/>
    <x v="0"/>
    <x v="1"/>
    <s v="GBP"/>
    <n v="1474886229"/>
    <n v="1472294229"/>
    <x v="0"/>
    <x v="74"/>
    <x v="0"/>
    <s v="theater/plays"/>
    <n v="102.85857142857142"/>
    <n v="26.667037037037037"/>
    <x v="1"/>
    <x v="6"/>
    <x v="3295"/>
    <d v="2016-09-26T04:37:09"/>
  </r>
  <r>
    <n v="3296"/>
    <s v="Alix in Wundergarten"/>
    <s v="A dark theatrical comedy about four actors recording a warped radio version of Lewis Carroll's 'Alice's Adventures in Wonderland'."/>
    <n v="1500"/>
    <n v="2161"/>
    <x v="0"/>
    <x v="1"/>
    <s v="GBP"/>
    <n v="1448229600"/>
    <n v="1446401372"/>
    <x v="0"/>
    <x v="5"/>
    <x v="0"/>
    <s v="theater/plays"/>
    <n v="144.06666666666666"/>
    <n v="45.978723404255319"/>
    <x v="1"/>
    <x v="6"/>
    <x v="3296"/>
    <d v="2015-11-22T16:00:00"/>
  </r>
  <r>
    <n v="3297"/>
    <s v="MY EYES WENT DARK"/>
    <s v="A father loses his family in a freak plane crash and goes on to murder the air traffic controller he holds responsible."/>
    <n v="5500"/>
    <n v="5504"/>
    <x v="0"/>
    <x v="1"/>
    <s v="GBP"/>
    <n v="1438037940"/>
    <n v="1436380256"/>
    <x v="0"/>
    <x v="34"/>
    <x v="0"/>
    <s v="theater/plays"/>
    <n v="100.07272727272726"/>
    <n v="125.09090909090909"/>
    <x v="1"/>
    <x v="6"/>
    <x v="3297"/>
    <d v="2015-07-27T16:59:00"/>
  </r>
  <r>
    <n v="3298"/>
    <s v="Get. That. Snitch. - The World's Most Dangerous Play"/>
    <s v="A stylishly sinister story about blood, guns, and raw ambition. You can help Great Minds bring the world's most dangerous play to life!"/>
    <n v="10000"/>
    <n v="10173"/>
    <x v="0"/>
    <x v="0"/>
    <s v="USD"/>
    <n v="1442102400"/>
    <n v="1440370768"/>
    <x v="0"/>
    <x v="250"/>
    <x v="0"/>
    <s v="theater/plays"/>
    <n v="101.73"/>
    <n v="141.29166666666666"/>
    <x v="1"/>
    <x v="6"/>
    <x v="3298"/>
    <d v="2015-09-12T18:00:00"/>
  </r>
  <r>
    <n v="3299"/>
    <s v="The Maid, in the Common Room, with the FiancÃ©: A Comedy"/>
    <s v="A quick-witted original comedy that follows a group of eccentric friends as they attend an engagement party gone terribly wrong!"/>
    <n v="3000"/>
    <n v="3486"/>
    <x v="0"/>
    <x v="0"/>
    <s v="USD"/>
    <n v="1444860063"/>
    <n v="1442268063"/>
    <x v="0"/>
    <x v="287"/>
    <x v="0"/>
    <s v="theater/plays"/>
    <n v="116.19999999999999"/>
    <n v="55.333333333333336"/>
    <x v="1"/>
    <x v="6"/>
    <x v="3299"/>
    <d v="2015-10-14T16:01:03"/>
  </r>
  <r>
    <n v="3300"/>
    <s v="MAX &amp; ELSA: NO MUSIC. NO CHILDREN."/>
    <s v="A subversive parody about the two people for whom the hills were NOT alive with THE SOUND OF MUSIC."/>
    <n v="3000"/>
    <n v="4085"/>
    <x v="0"/>
    <x v="0"/>
    <s v="USD"/>
    <n v="1430329862"/>
    <n v="1428515462"/>
    <x v="0"/>
    <x v="106"/>
    <x v="0"/>
    <s v="theater/plays"/>
    <n v="136.16666666666666"/>
    <n v="46.420454545454547"/>
    <x v="1"/>
    <x v="6"/>
    <x v="3300"/>
    <d v="2015-04-29T11:51:02"/>
  </r>
  <r>
    <n v="3301"/>
    <s v="right left with heels: US Premiere at City Garage"/>
    <s v="The US premiere of the controversial new Polish play the authorities don't want you to see, staged by an award-winning director."/>
    <n v="3000"/>
    <n v="4004"/>
    <x v="0"/>
    <x v="0"/>
    <s v="USD"/>
    <n v="1470034740"/>
    <n v="1466185176"/>
    <x v="0"/>
    <x v="16"/>
    <x v="0"/>
    <s v="theater/plays"/>
    <n v="133.46666666666667"/>
    <n v="57.2"/>
    <x v="1"/>
    <x v="6"/>
    <x v="3301"/>
    <d v="2016-08-01T00:59:00"/>
  </r>
  <r>
    <n v="3302"/>
    <s v="El muro de BorÃ­s KiÃ©n"/>
    <s v="FilosofÃ­a de los anÃ³nimos"/>
    <n v="8400"/>
    <n v="8685"/>
    <x v="0"/>
    <x v="3"/>
    <s v="EUR"/>
    <n v="1481099176"/>
    <n v="1478507176"/>
    <x v="0"/>
    <x v="133"/>
    <x v="0"/>
    <s v="theater/plays"/>
    <n v="103.39285714285715"/>
    <n v="173.7"/>
    <x v="1"/>
    <x v="6"/>
    <x v="3302"/>
    <d v="2016-12-07T02:26:16"/>
  </r>
  <r>
    <n v="3303"/>
    <s v="VisiÃ³n Latino Theatre Company"/>
    <s v="VisiÃ³n Latino Theatre Company was founded by three young latino professionals sharing the stories of everyday latinos."/>
    <n v="1800"/>
    <n v="2086"/>
    <x v="0"/>
    <x v="0"/>
    <s v="USD"/>
    <n v="1427553484"/>
    <n v="1424533084"/>
    <x v="0"/>
    <x v="2"/>
    <x v="0"/>
    <s v="theater/plays"/>
    <n v="115.88888888888889"/>
    <n v="59.6"/>
    <x v="1"/>
    <x v="6"/>
    <x v="3303"/>
    <d v="2015-03-28T08:38:04"/>
  </r>
  <r>
    <n v="3304"/>
    <s v="I Can Ski Forever 3"/>
    <s v="A musical comedy production celebrating the unique, lovable, insufferable ski culture of the modern day mountain town."/>
    <n v="15000"/>
    <n v="15677.5"/>
    <x v="0"/>
    <x v="0"/>
    <s v="USD"/>
    <n v="1482418752"/>
    <n v="1479826752"/>
    <x v="0"/>
    <x v="489"/>
    <x v="0"/>
    <s v="theater/plays"/>
    <n v="104.51666666666665"/>
    <n v="89.585714285714289"/>
    <x v="1"/>
    <x v="6"/>
    <x v="3304"/>
    <d v="2016-12-22T08:59:12"/>
  </r>
  <r>
    <n v="3305"/>
    <s v="The Judgment of Paris"/>
    <s v="The Judgement of Paris is an exciting, inspirational poem set to run Oct. 2, 3 &amp; 4 at Plays &amp; Players, but we need funding and fans."/>
    <n v="4000"/>
    <n v="4081"/>
    <x v="0"/>
    <x v="0"/>
    <s v="USD"/>
    <n v="1438374748"/>
    <n v="1435782748"/>
    <x v="0"/>
    <x v="9"/>
    <x v="0"/>
    <s v="theater/plays"/>
    <n v="102.02500000000001"/>
    <n v="204.05"/>
    <x v="1"/>
    <x v="6"/>
    <x v="3305"/>
    <d v="2015-07-31T14:32:28"/>
  </r>
  <r>
    <n v="3306"/>
    <s v="The Complete Works of William Shakespeare (Abridged)"/>
    <s v="The Shakespeare All-Stars are producing &quot;The Complete Works of William Shakespeare (Abridged)&quot; June 23 - July 3. This time with ladies!"/>
    <n v="1500"/>
    <n v="2630"/>
    <x v="0"/>
    <x v="0"/>
    <s v="USD"/>
    <n v="1465527600"/>
    <n v="1462252542"/>
    <x v="0"/>
    <x v="241"/>
    <x v="0"/>
    <s v="theater/plays"/>
    <n v="175.33333333333334"/>
    <n v="48.703703703703702"/>
    <x v="1"/>
    <x v="6"/>
    <x v="3306"/>
    <d v="2016-06-09T21:00:00"/>
  </r>
  <r>
    <n v="3307"/>
    <s v="The Respectful Prostitute"/>
    <s v="A group of Stanford students are going to present Jean-Paul Sartre's play, The Respectful Prostitute, at the end of Spring quarter."/>
    <n v="1000"/>
    <n v="1066.8"/>
    <x v="0"/>
    <x v="0"/>
    <s v="USD"/>
    <n v="1463275339"/>
    <n v="1460683339"/>
    <x v="0"/>
    <x v="9"/>
    <x v="0"/>
    <s v="theater/plays"/>
    <n v="106.67999999999999"/>
    <n v="53.339999999999996"/>
    <x v="1"/>
    <x v="6"/>
    <x v="3307"/>
    <d v="2016-05-14T19:22:19"/>
  </r>
  <r>
    <n v="3308"/>
    <s v="A Hand of Talons"/>
    <s v="Descend into the dark world of steampunk noir in this thrilling new play, written by Maggie Lee and directed by Amy Poisson!"/>
    <n v="3500"/>
    <n v="4280"/>
    <x v="0"/>
    <x v="0"/>
    <s v="USD"/>
    <n v="1460581365"/>
    <n v="1458766965"/>
    <x v="0"/>
    <x v="7"/>
    <x v="0"/>
    <s v="theater/plays"/>
    <n v="122.28571428571429"/>
    <n v="75.087719298245617"/>
    <x v="1"/>
    <x v="6"/>
    <x v="3308"/>
    <d v="2016-04-13T15:02:45"/>
  </r>
  <r>
    <n v="3309"/>
    <s v="Collision Course"/>
    <s v="Two unlikely friends, a garage, tinned beans &amp; the end of the world."/>
    <n v="350"/>
    <n v="558"/>
    <x v="0"/>
    <x v="1"/>
    <s v="GBP"/>
    <n v="1476632178"/>
    <n v="1473953778"/>
    <x v="0"/>
    <x v="162"/>
    <x v="0"/>
    <s v="theater/plays"/>
    <n v="159.42857142857144"/>
    <n v="18"/>
    <x v="1"/>
    <x v="6"/>
    <x v="3309"/>
    <d v="2016-10-16T09:36:18"/>
  </r>
  <r>
    <n v="3310"/>
    <s v="The Island Boys: A New Play"/>
    <s v="A new play about coming coming home, recovery, and trying to find God in the process."/>
    <n v="6500"/>
    <n v="6505"/>
    <x v="0"/>
    <x v="0"/>
    <s v="USD"/>
    <n v="1444169825"/>
    <n v="1441577825"/>
    <x v="0"/>
    <x v="162"/>
    <x v="0"/>
    <s v="theater/plays"/>
    <n v="100.07692307692308"/>
    <n v="209.83870967741936"/>
    <x v="1"/>
    <x v="6"/>
    <x v="3310"/>
    <d v="2015-10-06T16: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x v="43"/>
    <x v="0"/>
    <s v="theater/plays"/>
    <n v="109.84"/>
    <n v="61.022222222222226"/>
    <x v="1"/>
    <x v="6"/>
    <x v="3311"/>
    <d v="2015-10-17T01:00:10"/>
  </r>
  <r>
    <n v="3312"/>
    <s v="Richard III"/>
    <s v="Bare Theatre presents one of Shakespeare's most notorious characters in the final chapter of the War of the Roses saga."/>
    <n v="2500"/>
    <n v="2501"/>
    <x v="0"/>
    <x v="0"/>
    <s v="USD"/>
    <n v="1478901600"/>
    <n v="1477077946"/>
    <x v="0"/>
    <x v="14"/>
    <x v="0"/>
    <s v="theater/plays"/>
    <n v="100.03999999999999"/>
    <n v="61"/>
    <x v="1"/>
    <x v="6"/>
    <x v="3312"/>
    <d v="2016-11-11T16:00:00"/>
  </r>
  <r>
    <n v="3313"/>
    <s v="Melbin the Accidental"/>
    <s v="A modern reworking of Shakespeare's histories and tragedies in iambic pentameter to talk of death, love, and race."/>
    <n v="2000"/>
    <n v="2321"/>
    <x v="0"/>
    <x v="0"/>
    <s v="USD"/>
    <n v="1453856400"/>
    <n v="1452664317"/>
    <x v="0"/>
    <x v="60"/>
    <x v="0"/>
    <s v="theater/plays"/>
    <n v="116.05000000000001"/>
    <n v="80.034482758620683"/>
    <x v="1"/>
    <x v="6"/>
    <x v="3313"/>
    <d v="2016-01-26T19:00:00"/>
  </r>
  <r>
    <n v="3314"/>
    <s v="The White Bike"/>
    <s v="I want to add a new perspective to the cycling safety debate by taking my play THE WHITE BIKE to the Edinburgh Festival of Cycling"/>
    <n v="800"/>
    <n v="1686"/>
    <x v="0"/>
    <x v="1"/>
    <s v="GBP"/>
    <n v="1431115500"/>
    <n v="1428733511"/>
    <x v="0"/>
    <x v="6"/>
    <x v="0"/>
    <s v="theater/plays"/>
    <n v="210.75"/>
    <n v="29.068965517241381"/>
    <x v="1"/>
    <x v="6"/>
    <x v="3314"/>
    <d v="2015-05-08T14:05:00"/>
  </r>
  <r>
    <n v="3315"/>
    <s v="Red and The Wolf: A Prospero Theatre Production"/>
    <s v="Help Prospero take its Dark Retelling of the &quot;Red&quot; story to Edinburgh! The Forest breathes and waits...will you join us?"/>
    <n v="4000"/>
    <n v="4400"/>
    <x v="0"/>
    <x v="1"/>
    <s v="GBP"/>
    <n v="1462519041"/>
    <n v="1459927041"/>
    <x v="0"/>
    <x v="30"/>
    <x v="0"/>
    <s v="theater/plays"/>
    <n v="110.00000000000001"/>
    <n v="49.438202247191015"/>
    <x v="1"/>
    <x v="6"/>
    <x v="3315"/>
    <d v="2016-05-06T01:17:21"/>
  </r>
  <r>
    <n v="3316"/>
    <s v="LOVENESS, the play @FringeNYC 2014"/>
    <s v="Gorgeousness that which sits in the root of Loveness._x000a_Other than this there is no endearment for or otherwise_x000a_to describe."/>
    <n v="11737"/>
    <n v="11747.18"/>
    <x v="0"/>
    <x v="0"/>
    <s v="USD"/>
    <n v="1407506040"/>
    <n v="1404680075"/>
    <x v="0"/>
    <x v="207"/>
    <x v="0"/>
    <s v="theater/plays"/>
    <n v="100.08673425918037"/>
    <n v="93.977440000000001"/>
    <x v="1"/>
    <x v="6"/>
    <x v="3316"/>
    <d v="2014-08-08T07:54:00"/>
  </r>
  <r>
    <n v="3317"/>
    <s v="Seven Minutes in Eternity"/>
    <s v="Andy Boyd's epic new satire about heroes and villains, humankind's search for glory, and fascism in America"/>
    <n v="1050"/>
    <n v="1115"/>
    <x v="0"/>
    <x v="0"/>
    <s v="USD"/>
    <n v="1465347424"/>
    <n v="1462755424"/>
    <x v="0"/>
    <x v="59"/>
    <x v="0"/>
    <s v="theater/plays"/>
    <n v="106.19047619047619"/>
    <n v="61.944444444444443"/>
    <x v="1"/>
    <x v="6"/>
    <x v="3317"/>
    <d v="2016-06-07T18:57:04"/>
  </r>
  <r>
    <n v="3318"/>
    <s v="ROOMIES - Atlantic Canada Tour 2016-17"/>
    <s v="Help us strengthen and inspire disability arts in Atlantic Canada"/>
    <n v="2000"/>
    <n v="2512"/>
    <x v="0"/>
    <x v="5"/>
    <s v="CAD"/>
    <n v="1460341800"/>
    <n v="1456902893"/>
    <x v="0"/>
    <x v="58"/>
    <x v="0"/>
    <s v="theater/plays"/>
    <n v="125.6"/>
    <n v="78.5"/>
    <x v="1"/>
    <x v="6"/>
    <x v="3318"/>
    <d v="2016-04-10T20:30:00"/>
  </r>
  <r>
    <n v="3319"/>
    <s v="Down the Rabbit Hole"/>
    <s v="Down the Rabbit Hole is an exciting new play by Not Just Theatre Productions. To be performed at Matthew's Yard Theatre in Feb 2015"/>
    <n v="500"/>
    <n v="540"/>
    <x v="0"/>
    <x v="1"/>
    <s v="GBP"/>
    <n v="1422712986"/>
    <n v="1418824986"/>
    <x v="0"/>
    <x v="38"/>
    <x v="0"/>
    <s v="theater/plays"/>
    <n v="108"/>
    <n v="33.75"/>
    <x v="1"/>
    <x v="6"/>
    <x v="3319"/>
    <d v="2015-01-31T08:03:06"/>
  </r>
  <r>
    <n v="3320"/>
    <s v="Mama Threw Me So High &amp; He Who Speaks"/>
    <s v="Imaginary Theater Company presents two modern day tall tales about family, resilience and redemption."/>
    <n v="2500"/>
    <n v="2525"/>
    <x v="0"/>
    <x v="0"/>
    <s v="USD"/>
    <n v="1466557557"/>
    <n v="1463965557"/>
    <x v="0"/>
    <x v="44"/>
    <x v="0"/>
    <s v="theater/plays"/>
    <n v="101"/>
    <n v="66.44736842105263"/>
    <x v="1"/>
    <x v="6"/>
    <x v="3320"/>
    <d v="2016-06-21T19:05:57"/>
  </r>
  <r>
    <n v="3321"/>
    <s v="1001 Nights: Help bring this fascinating new play to the US"/>
    <s v="Help WSC Avant Bard bring to life the US premiere of a theatrical retelling of 1001 Nights, adapted by Hanan al Shaykh &amp; Tim Supple!"/>
    <n v="500"/>
    <n v="537"/>
    <x v="0"/>
    <x v="0"/>
    <s v="USD"/>
    <n v="1413431940"/>
    <n v="1412216665"/>
    <x v="0"/>
    <x v="41"/>
    <x v="0"/>
    <s v="theater/plays"/>
    <n v="107.4"/>
    <n v="35.799999999999997"/>
    <x v="1"/>
    <x v="6"/>
    <x v="3321"/>
    <d v="2014-10-15T21:59:00"/>
  </r>
  <r>
    <n v="3322"/>
    <s v="Familiar Strangers â€” A Staged Reading"/>
    <s v="Familiar Strangers follows the journey of a community of people living homeless on the streets in and around Tompkins Square Park."/>
    <n v="3300"/>
    <n v="3350"/>
    <x v="0"/>
    <x v="0"/>
    <s v="USD"/>
    <n v="1466567700"/>
    <n v="1464653696"/>
    <x v="0"/>
    <x v="23"/>
    <x v="0"/>
    <s v="theater/plays"/>
    <n v="101.51515151515152"/>
    <n v="145.65217391304347"/>
    <x v="1"/>
    <x v="6"/>
    <x v="3322"/>
    <d v="2016-06-21T21:55:00"/>
  </r>
  <r>
    <n v="3323"/>
    <s v="Migrants' Theatre"/>
    <s v="Young adult theatre makers from London are raising money to cover costs for touring with their current production MigrantsÂ´ Rhapsody."/>
    <n v="1000"/>
    <n v="1259"/>
    <x v="0"/>
    <x v="1"/>
    <s v="GBP"/>
    <n v="1474793208"/>
    <n v="1472201208"/>
    <x v="0"/>
    <x v="72"/>
    <x v="0"/>
    <s v="theater/plays"/>
    <n v="125.89999999999999"/>
    <n v="25.693877551020407"/>
    <x v="1"/>
    <x v="6"/>
    <x v="3323"/>
    <d v="2016-09-25T02:46:48"/>
  </r>
  <r>
    <n v="3324"/>
    <s v="At Swim, Two Boys"/>
    <s v="The play tells the story of Jim and Doyler and their friendship on the brink of Irish independence."/>
    <n v="1500"/>
    <n v="1525"/>
    <x v="0"/>
    <x v="17"/>
    <s v="EUR"/>
    <n v="1465135190"/>
    <n v="1463925590"/>
    <x v="0"/>
    <x v="73"/>
    <x v="0"/>
    <s v="theater/plays"/>
    <n v="101.66666666666666"/>
    <n v="152.5"/>
    <x v="1"/>
    <x v="6"/>
    <x v="3324"/>
    <d v="2016-06-05T07:59:50"/>
  </r>
  <r>
    <n v="3325"/>
    <s v="Infectious, love at the end of the 21st century!"/>
    <s v="Innovative Theatre Company Needs You To Reach Funding Requirements. We Are So Close We Can Smell It! Thank You In Advance."/>
    <n v="400"/>
    <n v="450"/>
    <x v="0"/>
    <x v="1"/>
    <s v="GBP"/>
    <n v="1428256277"/>
    <n v="1425235877"/>
    <x v="0"/>
    <x v="41"/>
    <x v="0"/>
    <s v="theater/plays"/>
    <n v="112.5"/>
    <n v="30"/>
    <x v="1"/>
    <x v="6"/>
    <x v="3325"/>
    <d v="2015-04-05T11:51:17"/>
  </r>
  <r>
    <n v="3326"/>
    <s v="Me? A Caregiver?"/>
    <s v="An edgy, hilarious, compassionate and honest show to help caregivers find courage, trust their instincts and above all, to laugh."/>
    <n v="8000"/>
    <n v="8110"/>
    <x v="0"/>
    <x v="0"/>
    <s v="USD"/>
    <n v="1425830905"/>
    <n v="1423242505"/>
    <x v="0"/>
    <x v="7"/>
    <x v="0"/>
    <s v="theater/plays"/>
    <n v="101.375"/>
    <n v="142.28070175438597"/>
    <x v="1"/>
    <x v="6"/>
    <x v="3326"/>
    <d v="2015-03-08T10:08:25"/>
  </r>
  <r>
    <n v="3327"/>
    <s v="Itch + Scratch at Hackney Showroom"/>
    <s v="After 3 successful nights last year, Itch+Scratch are back. New writing, live music and party fun. Best New Theatre, Great Night Out."/>
    <n v="800"/>
    <n v="810"/>
    <x v="0"/>
    <x v="1"/>
    <s v="GBP"/>
    <n v="1462697966"/>
    <n v="1460105966"/>
    <x v="0"/>
    <x v="51"/>
    <x v="0"/>
    <s v="theater/plays"/>
    <n v="101.25"/>
    <n v="24.545454545454547"/>
    <x v="1"/>
    <x v="6"/>
    <x v="3327"/>
    <d v="2016-05-08T02:59:26"/>
  </r>
  <r>
    <n v="3328"/>
    <s v="3 Days In Savannah Part II"/>
    <s v="&quot;3 Days In Savannah&quot; explores the issues of love, racism, and regret while reminding us that, &quot;life is a game and love is the prize.&quot;"/>
    <n v="1800"/>
    <n v="2635"/>
    <x v="0"/>
    <x v="0"/>
    <s v="USD"/>
    <n v="1404522000"/>
    <n v="1404308883"/>
    <x v="0"/>
    <x v="82"/>
    <x v="0"/>
    <s v="theater/plays"/>
    <n v="146.38888888888889"/>
    <n v="292.77777777777777"/>
    <x v="1"/>
    <x v="6"/>
    <x v="3328"/>
    <d v="2014-07-04T19:00:00"/>
  </r>
  <r>
    <n v="3329"/>
    <s v="Jestia and Raedon"/>
    <s v="Jestia and Raedon is a brand new romantic comedy play going to the Edinburgh Fringe Festival this summer."/>
    <n v="1000"/>
    <n v="1168"/>
    <x v="0"/>
    <x v="1"/>
    <s v="GBP"/>
    <n v="1406502000"/>
    <n v="1405583108"/>
    <x v="0"/>
    <x v="55"/>
    <x v="0"/>
    <s v="theater/plays"/>
    <n v="116.8"/>
    <n v="44.92307692307692"/>
    <x v="1"/>
    <x v="6"/>
    <x v="3329"/>
    <d v="2014-07-27T17:00:00"/>
  </r>
  <r>
    <n v="3330"/>
    <s v="Tissue by Louise Page. A play about Breast Cancer."/>
    <s v="&quot;Tissue&quot; is a play about Breast Cancer. Produced by MonkeyBond theatre co.ltd to raise awareness for Breast cancer."/>
    <n v="1500"/>
    <n v="1594"/>
    <x v="0"/>
    <x v="1"/>
    <s v="GBP"/>
    <n v="1427919468"/>
    <n v="1425331068"/>
    <x v="0"/>
    <x v="50"/>
    <x v="0"/>
    <s v="theater/plays"/>
    <n v="106.26666666666667"/>
    <n v="23.10144927536232"/>
    <x v="1"/>
    <x v="6"/>
    <x v="3330"/>
    <d v="2015-04-01T14: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x v="71"/>
    <x v="0"/>
    <s v="theater/plays"/>
    <n v="104.52"/>
    <n v="80.400000000000006"/>
    <x v="1"/>
    <x v="6"/>
    <x v="3331"/>
    <d v="2015-10-06T10:44:46"/>
  </r>
  <r>
    <n v="3332"/>
    <s v="Cortez"/>
    <s v="Two marine biologists are at odds during an important expedition. When a stranded shark refuses to die, things get weird."/>
    <n v="6000"/>
    <n v="6000"/>
    <x v="0"/>
    <x v="0"/>
    <s v="USD"/>
    <n v="1405802330"/>
    <n v="1403210330"/>
    <x v="0"/>
    <x v="183"/>
    <x v="0"/>
    <s v="theater/plays"/>
    <n v="100"/>
    <n v="72.289156626506028"/>
    <x v="1"/>
    <x v="6"/>
    <x v="3332"/>
    <d v="2014-07-19T14:38:50"/>
  </r>
  <r>
    <n v="3333"/>
    <s v="From Providence to Cuba: A Historic Theater Adventure"/>
    <s v="Providence's Latino theater, ECAS Theater, is headed to Cuba in July to premiere an original Cuban play there. Help us make history!"/>
    <n v="3500"/>
    <n v="3660"/>
    <x v="0"/>
    <x v="0"/>
    <s v="USD"/>
    <n v="1434384880"/>
    <n v="1432484080"/>
    <x v="0"/>
    <x v="112"/>
    <x v="0"/>
    <s v="theater/plays"/>
    <n v="104.57142857142858"/>
    <n v="32.972972972972975"/>
    <x v="1"/>
    <x v="6"/>
    <x v="3333"/>
    <d v="2015-06-15T10:14:40"/>
  </r>
  <r>
    <n v="3334"/>
    <s v="The Saltbox Theatre Collective Seed Money Project"/>
    <s v="The Saltbox Theatre Collective is a brand new not-for-profit theatre company in Illinois."/>
    <n v="3871"/>
    <n v="5366"/>
    <x v="0"/>
    <x v="0"/>
    <s v="USD"/>
    <n v="1438259422"/>
    <n v="1435667422"/>
    <x v="0"/>
    <x v="67"/>
    <x v="0"/>
    <s v="theater/plays"/>
    <n v="138.62051149573753"/>
    <n v="116.65217391304348"/>
    <x v="1"/>
    <x v="6"/>
    <x v="3334"/>
    <d v="2015-07-30T06:30:22"/>
  </r>
  <r>
    <n v="3335"/>
    <s v="Unhinged Creations Presents 'Phantom Pain' - Ed Fringe 2014"/>
    <s v="Phantom Pain - a new play promoting mental health awareness written and performed by fledgling theatre company Unhinged Creations."/>
    <n v="5000"/>
    <n v="5016"/>
    <x v="0"/>
    <x v="1"/>
    <s v="GBP"/>
    <n v="1407106800"/>
    <n v="1404749446"/>
    <x v="0"/>
    <x v="287"/>
    <x v="0"/>
    <s v="theater/plays"/>
    <n v="100.32000000000001"/>
    <n v="79.61904761904762"/>
    <x v="1"/>
    <x v="6"/>
    <x v="3335"/>
    <d v="2014-08-03T17:00:00"/>
  </r>
  <r>
    <n v="3336"/>
    <s v="WILDE TALES"/>
    <s v="A theatrical adaptation of Oscar Wilde's short stories, presented by Suitcase Civilians at The Space, April 5-10 2016."/>
    <n v="250"/>
    <n v="250"/>
    <x v="0"/>
    <x v="1"/>
    <s v="GBP"/>
    <n v="1459845246"/>
    <n v="1457429646"/>
    <x v="0"/>
    <x v="82"/>
    <x v="0"/>
    <s v="theater/plays"/>
    <n v="100"/>
    <n v="27.777777777777779"/>
    <x v="1"/>
    <x v="6"/>
    <x v="3336"/>
    <d v="2016-04-05T02:34:06"/>
  </r>
  <r>
    <n v="3337"/>
    <s v="Das Ding - A Globetrotting Comedy"/>
    <s v="StoneCrabs is thrilled to bring to the UK the first English production of Philipp LÃ¶hleâ€™s play Das Ding (The Thing)."/>
    <n v="2500"/>
    <n v="2755"/>
    <x v="0"/>
    <x v="1"/>
    <s v="GBP"/>
    <n v="1412974800"/>
    <n v="1411109167"/>
    <x v="0"/>
    <x v="69"/>
    <x v="0"/>
    <s v="theater/plays"/>
    <n v="110.2"/>
    <n v="81.029411764705884"/>
    <x v="1"/>
    <x v="6"/>
    <x v="3337"/>
    <d v="2014-10-10T15:00:00"/>
  </r>
  <r>
    <n v="3338"/>
    <s v="The Last Days of Judas Iscariot"/>
    <s v="Join Estelle Parsons in support of Theater That Looks and Sounds Like America"/>
    <n v="15000"/>
    <n v="15327"/>
    <x v="0"/>
    <x v="0"/>
    <s v="USD"/>
    <n v="1487944080"/>
    <n v="1486129680"/>
    <x v="0"/>
    <x v="300"/>
    <x v="0"/>
    <s v="theater/plays"/>
    <n v="102.18"/>
    <n v="136.84821428571428"/>
    <x v="1"/>
    <x v="6"/>
    <x v="3338"/>
    <d v="2017-02-24T07:48:00"/>
  </r>
  <r>
    <n v="3339"/>
    <s v="FRESH PRODUCE'd LA presents: Friends in Transient Places"/>
    <s v="FPLA presents FRIENDS IN TRANSIENT PLACES by Jonathan Caren: a magical story of modern life."/>
    <n v="8000"/>
    <n v="8348"/>
    <x v="0"/>
    <x v="0"/>
    <s v="USD"/>
    <n v="1469721518"/>
    <n v="1467129518"/>
    <x v="0"/>
    <x v="5"/>
    <x v="0"/>
    <s v="theater/plays"/>
    <n v="104.35000000000001"/>
    <n v="177.61702127659575"/>
    <x v="1"/>
    <x v="6"/>
    <x v="3339"/>
    <d v="2016-07-28T09:58:38"/>
  </r>
  <r>
    <n v="3340"/>
    <s v="King Lear"/>
    <s v="The Eno River Players is a community theater in Durham, North Carolina. We are trying to raise money to get our second show on its feet"/>
    <n v="3000"/>
    <n v="4145"/>
    <x v="0"/>
    <x v="0"/>
    <s v="USD"/>
    <n v="1481066554"/>
    <n v="1478906554"/>
    <x v="0"/>
    <x v="44"/>
    <x v="0"/>
    <s v="theater/plays"/>
    <n v="138.16666666666666"/>
    <n v="109.07894736842105"/>
    <x v="1"/>
    <x v="6"/>
    <x v="3340"/>
    <d v="2016-12-06T17:22:34"/>
  </r>
  <r>
    <n v="3341"/>
    <s v="Today I Live"/>
    <s v="A London flat, two stories play simultaneously. Irish mapmaker 1821, Iranian artist present day. Each senses the other. Worlds collide."/>
    <n v="3350"/>
    <n v="3350"/>
    <x v="0"/>
    <x v="1"/>
    <s v="GBP"/>
    <n v="1465750800"/>
    <n v="1463771421"/>
    <x v="0"/>
    <x v="33"/>
    <x v="0"/>
    <s v="theater/plays"/>
    <n v="100"/>
    <n v="119.64285714285714"/>
    <x v="1"/>
    <x v="6"/>
    <x v="3341"/>
    <d v="2016-06-12T11:00:00"/>
  </r>
  <r>
    <n v="3342"/>
    <s v="Uprising Theatre Company's First Production"/>
    <s v="We believe in the power of stories to change the world. Theatre that inspires transformation."/>
    <n v="6000"/>
    <n v="6100"/>
    <x v="0"/>
    <x v="0"/>
    <s v="USD"/>
    <n v="1427864340"/>
    <n v="1425020810"/>
    <x v="0"/>
    <x v="76"/>
    <x v="0"/>
    <s v="theater/plays"/>
    <n v="101.66666666666666"/>
    <n v="78.205128205128204"/>
    <x v="1"/>
    <x v="6"/>
    <x v="3342"/>
    <d v="2015-03-31T22:59:00"/>
  </r>
  <r>
    <n v="3343"/>
    <s v="The Girl Who Touched the Stars"/>
    <s v="Two sisters make a set of paper dolls which take them on a journey across lands, creating memories along the way."/>
    <n v="700"/>
    <n v="1200"/>
    <x v="0"/>
    <x v="1"/>
    <s v="GBP"/>
    <n v="1460553480"/>
    <n v="1458770384"/>
    <x v="0"/>
    <x v="23"/>
    <x v="0"/>
    <s v="theater/plays"/>
    <n v="171.42857142857142"/>
    <n v="52.173913043478258"/>
    <x v="1"/>
    <x v="6"/>
    <x v="3343"/>
    <d v="2016-04-13T07:18:00"/>
  </r>
  <r>
    <n v="3344"/>
    <s v="The Other Group Theatre"/>
    <s v="We are a company of crafted and trained actors, writers and directors dedicated to the principles set by the legendary Group Theatre."/>
    <n v="4500"/>
    <n v="4565"/>
    <x v="0"/>
    <x v="0"/>
    <s v="USD"/>
    <n v="1409374093"/>
    <n v="1406782093"/>
    <x v="0"/>
    <x v="244"/>
    <x v="0"/>
    <s v="theater/plays"/>
    <n v="101.44444444444444"/>
    <n v="114.125"/>
    <x v="1"/>
    <x v="6"/>
    <x v="3344"/>
    <d v="2014-08-29T22:48:13"/>
  </r>
  <r>
    <n v="3345"/>
    <s v="Ultramarine Girl: A Cup Full of Courage"/>
    <s v="Please help us raise funds for the production costs of a world premiere production of a play that will raise awareness for spina bifida"/>
    <n v="500"/>
    <n v="650"/>
    <x v="0"/>
    <x v="0"/>
    <s v="USD"/>
    <n v="1429317420"/>
    <n v="1424226768"/>
    <x v="0"/>
    <x v="62"/>
    <x v="0"/>
    <s v="theater/plays"/>
    <n v="130"/>
    <n v="50"/>
    <x v="1"/>
    <x v="6"/>
    <x v="3345"/>
    <d v="2015-04-17T18:37:00"/>
  </r>
  <r>
    <n v="3346"/>
    <s v="Shakespearean Youth Theatre (SYT) - The Tempest"/>
    <s v="Tempest opens Feb. 25. Please support Shakespeare, the arts and community youth theater! Be a part of something special!"/>
    <n v="1500"/>
    <n v="1650"/>
    <x v="0"/>
    <x v="0"/>
    <s v="USD"/>
    <n v="1424910910"/>
    <n v="1424306110"/>
    <x v="0"/>
    <x v="59"/>
    <x v="0"/>
    <s v="theater/plays"/>
    <n v="110.00000000000001"/>
    <n v="91.666666666666671"/>
    <x v="1"/>
    <x v="6"/>
    <x v="3346"/>
    <d v="2015-02-25T18:35:10"/>
  </r>
  <r>
    <n v="3347"/>
    <s v="Sea Life by Lucy Catherine at The Hope Theatre"/>
    <s v="The Hope Theatre is fundraising for their second in-house show, the London premiere of Sea Life by Lucy Catherine opening 24th May 2016"/>
    <n v="2000"/>
    <n v="2389"/>
    <x v="0"/>
    <x v="1"/>
    <s v="GBP"/>
    <n v="1462741200"/>
    <n v="1461503654"/>
    <x v="0"/>
    <x v="19"/>
    <x v="0"/>
    <s v="theater/plays"/>
    <n v="119.44999999999999"/>
    <n v="108.59090909090909"/>
    <x v="1"/>
    <x v="6"/>
    <x v="3347"/>
    <d v="2016-05-08T15:00:00"/>
  </r>
  <r>
    <n v="3348"/>
    <s v="Macbeth"/>
    <s v="Old Hat's new production explores the bleak culture of war and the cosmic powers of guilt and imagination in Shakespeare's tragedy."/>
    <n v="5500"/>
    <n v="5516"/>
    <x v="0"/>
    <x v="0"/>
    <s v="USD"/>
    <n v="1461988740"/>
    <n v="1459949080"/>
    <x v="0"/>
    <x v="1"/>
    <x v="0"/>
    <s v="theater/plays"/>
    <n v="100.2909090909091"/>
    <n v="69.822784810126578"/>
    <x v="1"/>
    <x v="6"/>
    <x v="3348"/>
    <d v="2016-04-29T21:59:00"/>
  </r>
  <r>
    <n v="3349"/>
    <s v="MEASURE FOR MEASURE: an all-female adaptation"/>
    <s v="In this ninety-minute adaptation of the classic Shakespeare play, a cast of nine women asks the question: What even is virginity anyway"/>
    <n v="1000"/>
    <n v="1534"/>
    <x v="0"/>
    <x v="0"/>
    <s v="USD"/>
    <n v="1465837200"/>
    <n v="1463971172"/>
    <x v="0"/>
    <x v="25"/>
    <x v="0"/>
    <s v="theater/plays"/>
    <n v="153.4"/>
    <n v="109.57142857142857"/>
    <x v="1"/>
    <x v="6"/>
    <x v="3349"/>
    <d v="2016-06-13T11:00:00"/>
  </r>
  <r>
    <n v="3350"/>
    <s v="Visions"/>
    <s v="Nora Wageners TheaterstÃ¼ck lÃ¤dt den Zuschauer ein auf eine teils lustige, teils dÃ¼stere Reise ins Wohnzimmer der jungen, arbeitslosen K"/>
    <n v="3500"/>
    <n v="3655"/>
    <x v="0"/>
    <x v="19"/>
    <s v="EUR"/>
    <n v="1448838000"/>
    <n v="1445791811"/>
    <x v="0"/>
    <x v="13"/>
    <x v="0"/>
    <s v="theater/plays"/>
    <n v="104.42857142857143"/>
    <n v="71.666666666666671"/>
    <x v="1"/>
    <x v="6"/>
    <x v="3350"/>
    <d v="2015-11-29T17:00:00"/>
  </r>
  <r>
    <n v="3351"/>
    <s v="Action To The Word's DRACULA"/>
    <s v="A thrilling 'steampunk' reworking of the infamous gothic horror novel by a powerhouse ensemble will leave you begging to be bitten."/>
    <n v="5000"/>
    <n v="5055"/>
    <x v="0"/>
    <x v="1"/>
    <s v="GBP"/>
    <n v="1406113200"/>
    <n v="1402910965"/>
    <x v="0"/>
    <x v="241"/>
    <x v="0"/>
    <s v="theater/plays"/>
    <n v="101.1"/>
    <n v="93.611111111111114"/>
    <x v="1"/>
    <x v="6"/>
    <x v="3351"/>
    <d v="2014-07-23T05:00:00"/>
  </r>
  <r>
    <n v="3352"/>
    <s v="Brief Hiatus: Little Deaths 2016"/>
    <s v="Actors creating more theatre in Brighton. A LOT MORE. Classics, contemporary, new writing, Shakespeare, foreign translations and more."/>
    <n v="5000"/>
    <n v="5376"/>
    <x v="0"/>
    <x v="1"/>
    <s v="GBP"/>
    <n v="1467414000"/>
    <n v="1462492178"/>
    <x v="0"/>
    <x v="16"/>
    <x v="0"/>
    <s v="theater/plays"/>
    <n v="107.52"/>
    <n v="76.8"/>
    <x v="1"/>
    <x v="6"/>
    <x v="3352"/>
    <d v="2016-07-01T17:00:00"/>
  </r>
  <r>
    <n v="3353"/>
    <s v="Nude: A play by Paul Hewitt"/>
    <s v="A new spoken word play, written by Paul Hewitt, in 3 parts about love and fate, inspired by the Ruba'iyat of Omar Khayyam."/>
    <n v="500"/>
    <n v="1575"/>
    <x v="0"/>
    <x v="1"/>
    <s v="GBP"/>
    <n v="1462230000"/>
    <n v="1461061350"/>
    <x v="0"/>
    <x v="34"/>
    <x v="0"/>
    <s v="theater/plays"/>
    <n v="315"/>
    <n v="35.795454545454547"/>
    <x v="1"/>
    <x v="6"/>
    <x v="3353"/>
    <d v="2016-05-02T17:00:00"/>
  </r>
  <r>
    <n v="3354"/>
    <s v="Strangeloop Theatre - A Focus on New Works"/>
    <s v="Help Strangeloop Theatre create and support new work by sponsoring our 2015-2016 season."/>
    <n v="3000"/>
    <n v="3058"/>
    <x v="0"/>
    <x v="0"/>
    <s v="USD"/>
    <n v="1446091260"/>
    <n v="1443029206"/>
    <x v="0"/>
    <x v="165"/>
    <x v="0"/>
    <s v="theater/plays"/>
    <n v="101.93333333333334"/>
    <n v="55.6"/>
    <x v="1"/>
    <x v="6"/>
    <x v="3354"/>
    <d v="2015-10-28T22:01:00"/>
  </r>
  <r>
    <n v="3355"/>
    <s v="Jelly Beans at Theatre503"/>
    <s v="Help get Jelly Beans to the Theatre503 stage. An important piece of new writing by Dan Pick, produced by Kuleshov Theatre"/>
    <n v="1750"/>
    <n v="2210"/>
    <x v="0"/>
    <x v="1"/>
    <s v="GBP"/>
    <n v="1462879020"/>
    <n v="1461941527"/>
    <x v="0"/>
    <x v="41"/>
    <x v="0"/>
    <s v="theater/plays"/>
    <n v="126.28571428571429"/>
    <n v="147.33333333333334"/>
    <x v="1"/>
    <x v="6"/>
    <x v="3355"/>
    <d v="2016-05-10T05:17:00"/>
  </r>
  <r>
    <n v="3356"/>
    <s v="BIRDS (debut play with Hightide) - Response Workshops"/>
    <s v="30 days to raise Â£1500 - to run drama workshops about the plays themes with girls (aged 13-18) who are in need! GIRL POWER!"/>
    <n v="1500"/>
    <n v="1521"/>
    <x v="0"/>
    <x v="1"/>
    <s v="GBP"/>
    <n v="1468611272"/>
    <n v="1466019272"/>
    <x v="0"/>
    <x v="74"/>
    <x v="0"/>
    <s v="theater/plays"/>
    <n v="101.4"/>
    <n v="56.333333333333336"/>
    <x v="1"/>
    <x v="6"/>
    <x v="3356"/>
    <d v="2016-07-15T13:34:32"/>
  </r>
  <r>
    <n v="3357"/>
    <s v="Poleroid Theatre Present : FREE FALL by Vinay Patel"/>
    <s v="Two strangers on a bridge in the dead of night, a game of dominoes, and a value ready meal - by upcoming HighTide Escalator Playwright."/>
    <n v="2000"/>
    <n v="2020"/>
    <x v="0"/>
    <x v="1"/>
    <s v="GBP"/>
    <n v="1406887310"/>
    <n v="1404295310"/>
    <x v="0"/>
    <x v="64"/>
    <x v="0"/>
    <s v="theater/plays"/>
    <n v="101"/>
    <n v="96.19047619047619"/>
    <x v="1"/>
    <x v="6"/>
    <x v="3357"/>
    <d v="2014-08-01T04:01:50"/>
  </r>
  <r>
    <n v="3358"/>
    <s v="One-Man Show: &quot;The Book Of oded, Chapter 2&quot;"/>
    <s v="Alef productions, LLC is proud to present a World Premiere Play about Acceptance, Relationships,  Mortality and Love!"/>
    <n v="10000"/>
    <n v="10299"/>
    <x v="0"/>
    <x v="0"/>
    <s v="USD"/>
    <n v="1416385679"/>
    <n v="1413790079"/>
    <x v="0"/>
    <x v="372"/>
    <x v="0"/>
    <s v="theater/plays"/>
    <n v="102.99000000000001"/>
    <n v="63.574074074074076"/>
    <x v="1"/>
    <x v="6"/>
    <x v="3358"/>
    <d v="2014-11-19T02:27:59"/>
  </r>
  <r>
    <n v="3359"/>
    <s v="BEIRUT, LADY OF LEBANON"/>
    <s v="A Theatrical Production Celebrating the Lebanese Culture and the Human Spirit in Time of War."/>
    <n v="4000"/>
    <n v="4250"/>
    <x v="0"/>
    <x v="0"/>
    <s v="USD"/>
    <n v="1487985734"/>
    <n v="1484097734"/>
    <x v="0"/>
    <x v="23"/>
    <x v="0"/>
    <s v="theater/plays"/>
    <n v="106.25"/>
    <n v="184.78260869565219"/>
    <x v="1"/>
    <x v="6"/>
    <x v="3359"/>
    <d v="2017-02-24T19:22:14"/>
  </r>
  <r>
    <n v="3360"/>
    <s v="Pretty Butch"/>
    <s v="World Premiere, an M1 Singapore Fringe Festival 2017 commission."/>
    <n v="9000"/>
    <n v="9124"/>
    <x v="0"/>
    <x v="20"/>
    <s v="SGD"/>
    <n v="1481731140"/>
    <n v="1479866343"/>
    <x v="0"/>
    <x v="250"/>
    <x v="0"/>
    <s v="theater/plays"/>
    <n v="101.37777777777779"/>
    <n v="126.72222222222223"/>
    <x v="1"/>
    <x v="6"/>
    <x v="3360"/>
    <d v="2016-12-14T09:59:00"/>
  </r>
  <r>
    <n v="3361"/>
    <s v="Vieux Carre: from Binghamton, NY to Provincetown, MA"/>
    <s v="KNOW Theatre has been invited to bring our production of Vieux CarrÃ© to the Provincetown Tennessee Williams Theatre Festival!"/>
    <n v="5000"/>
    <n v="5673"/>
    <x v="0"/>
    <x v="0"/>
    <s v="USD"/>
    <n v="1409587140"/>
    <n v="1408062990"/>
    <x v="0"/>
    <x v="32"/>
    <x v="0"/>
    <s v="theater/plays"/>
    <n v="113.46000000000001"/>
    <n v="83.42647058823529"/>
    <x v="1"/>
    <x v="6"/>
    <x v="3361"/>
    <d v="2014-09-01T09:59:00"/>
  </r>
  <r>
    <n v="3362"/>
    <s v="Gypsy Stage Presents &quot;The Importance of Being Earnest&quot;"/>
    <s v="Oscar Wilde's classic romantic farce like you have never seen it before. Bigger. Louder. Sexier.  And covered with glitter."/>
    <n v="500"/>
    <n v="1090"/>
    <x v="0"/>
    <x v="0"/>
    <s v="USD"/>
    <n v="1425704100"/>
    <n v="1424484717"/>
    <x v="0"/>
    <x v="9"/>
    <x v="0"/>
    <s v="theater/plays"/>
    <n v="218.00000000000003"/>
    <n v="54.5"/>
    <x v="1"/>
    <x v="6"/>
    <x v="3362"/>
    <d v="2015-03-06T22:55:00"/>
  </r>
  <r>
    <n v="3363"/>
    <s v="Making the Move--Edinburgh Fringe 2014"/>
    <s v="A first play about a first kiss, Making the Move is going to the Edinburgh Fringe festival.  Join the party, fall in love.  Help us!"/>
    <n v="7750"/>
    <n v="7860"/>
    <x v="0"/>
    <x v="0"/>
    <s v="USD"/>
    <n v="1408464000"/>
    <n v="1406831445"/>
    <x v="0"/>
    <x v="55"/>
    <x v="0"/>
    <s v="theater/plays"/>
    <n v="101.41935483870968"/>
    <n v="302.30769230769232"/>
    <x v="1"/>
    <x v="6"/>
    <x v="3363"/>
    <d v="2014-08-19T10:00:00"/>
  </r>
  <r>
    <n v="3364"/>
    <s v="Cancel The Sunshine"/>
    <s v="Cancel The SunshineÂ is a new play that explores living with a mental health condition in an honest, witty and articulate way."/>
    <n v="3000"/>
    <n v="3178"/>
    <x v="0"/>
    <x v="1"/>
    <s v="GBP"/>
    <n v="1458075600"/>
    <n v="1456183649"/>
    <x v="0"/>
    <x v="250"/>
    <x v="0"/>
    <s v="theater/plays"/>
    <n v="105.93333333333332"/>
    <n v="44.138888888888886"/>
    <x v="1"/>
    <x v="6"/>
    <x v="3364"/>
    <d v="2016-03-15T15:00:00"/>
  </r>
  <r>
    <n v="3365"/>
    <s v="From the Pulpit to the Runway"/>
    <s v="A dazzling dramatic musical drama that takes place inside a Charm City Church! Help us finance a play that is back by popular demand!"/>
    <n v="2500"/>
    <n v="2600"/>
    <x v="0"/>
    <x v="0"/>
    <s v="USD"/>
    <n v="1449973592"/>
    <n v="1447381592"/>
    <x v="0"/>
    <x v="83"/>
    <x v="0"/>
    <s v="theater/plays"/>
    <n v="104"/>
    <n v="866.66666666666663"/>
    <x v="1"/>
    <x v="6"/>
    <x v="3365"/>
    <d v="2015-12-12T20:26:32"/>
  </r>
  <r>
    <n v="3366"/>
    <s v="Montclair Shakespeare Series"/>
    <s v="The Series will consist of free staged readings of Shakespeare's plays, brought to life by professional actors in Montclair, NJ."/>
    <n v="500"/>
    <n v="1105"/>
    <x v="0"/>
    <x v="0"/>
    <s v="USD"/>
    <n v="1431481037"/>
    <n v="1428889037"/>
    <x v="0"/>
    <x v="59"/>
    <x v="0"/>
    <s v="theater/plays"/>
    <n v="221"/>
    <n v="61.388888888888886"/>
    <x v="1"/>
    <x v="6"/>
    <x v="3366"/>
    <d v="2015-05-12T19:37:17"/>
  </r>
  <r>
    <n v="3367"/>
    <s v="Only Forever at The Hope Theatre"/>
    <s v="An intense new play exploring how far you would go to protect your family.  Employing new graduates to give their careers a kickstart."/>
    <n v="750"/>
    <n v="890"/>
    <x v="0"/>
    <x v="1"/>
    <s v="GBP"/>
    <n v="1438467894"/>
    <n v="1436307894"/>
    <x v="0"/>
    <x v="209"/>
    <x v="0"/>
    <s v="theater/plays"/>
    <n v="118.66666666666667"/>
    <n v="29.666666666666668"/>
    <x v="1"/>
    <x v="6"/>
    <x v="3367"/>
    <d v="2015-08-01T16:24:54"/>
  </r>
  <r>
    <n v="3368"/>
    <s v="Peter Pan by J.M. Barrie @ Open Space Arts"/>
    <s v="Help a non-profit community theatre create an unforgettable production of J.M. Barrie's classic play."/>
    <n v="1000"/>
    <n v="1046"/>
    <x v="0"/>
    <x v="0"/>
    <s v="USD"/>
    <n v="1420088400"/>
    <n v="1416977259"/>
    <x v="0"/>
    <x v="23"/>
    <x v="0"/>
    <s v="theater/plays"/>
    <n v="104.60000000000001"/>
    <n v="45.478260869565219"/>
    <x v="1"/>
    <x v="6"/>
    <x v="3368"/>
    <d v="2014-12-31T23:00:00"/>
  </r>
  <r>
    <n v="3369"/>
    <s v="The Collector, a play by Daniel Wade"/>
    <s v="How far would you go for revenge? The Collector is a dark thriller of regret, retribution and broken masculinity."/>
    <n v="5000"/>
    <n v="5195"/>
    <x v="0"/>
    <x v="17"/>
    <s v="EUR"/>
    <n v="1484441980"/>
    <n v="1479257980"/>
    <x v="0"/>
    <x v="241"/>
    <x v="0"/>
    <s v="theater/plays"/>
    <n v="103.89999999999999"/>
    <n v="96.203703703703709"/>
    <x v="1"/>
    <x v="6"/>
    <x v="3369"/>
    <d v="2017-01-14T18:59:40"/>
  </r>
  <r>
    <n v="3370"/>
    <s v="&quot;I'm Alright&quot;...an Enso Theatre Education production."/>
    <s v="I'm Alright. A story of young women, told by young women, for the world."/>
    <n v="1500"/>
    <n v="1766"/>
    <x v="0"/>
    <x v="0"/>
    <s v="USD"/>
    <n v="1481961600"/>
    <n v="1479283285"/>
    <x v="0"/>
    <x v="55"/>
    <x v="0"/>
    <s v="theater/plays"/>
    <n v="117.73333333333333"/>
    <n v="67.92307692307692"/>
    <x v="1"/>
    <x v="6"/>
    <x v="3370"/>
    <d v="2016-12-17T02:00:00"/>
  </r>
  <r>
    <n v="3371"/>
    <s v="Red Planet (or One Way Ticket) Staged Reading"/>
    <s v="Help support Red Planet, a new science fiction play based off the Mars One exploration."/>
    <n v="200"/>
    <n v="277"/>
    <x v="0"/>
    <x v="0"/>
    <s v="USD"/>
    <n v="1449089965"/>
    <n v="1446670765"/>
    <x v="0"/>
    <x v="82"/>
    <x v="0"/>
    <s v="theater/plays"/>
    <n v="138.5"/>
    <n v="30.777777777777779"/>
    <x v="1"/>
    <x v="6"/>
    <x v="3371"/>
    <d v="2015-12-02T14:59:25"/>
  </r>
  <r>
    <n v="3372"/>
    <s v="All the Best, Jack"/>
    <s v="This play tells the story of the toxicity of sensationalism shown through one man's struggle with notoriety."/>
    <n v="1000"/>
    <n v="1035"/>
    <x v="0"/>
    <x v="0"/>
    <s v="USD"/>
    <n v="1408942740"/>
    <n v="1407157756"/>
    <x v="0"/>
    <x v="74"/>
    <x v="0"/>
    <s v="theater/plays"/>
    <n v="103.49999999999999"/>
    <n v="38.333333333333336"/>
    <x v="1"/>
    <x v="6"/>
    <x v="3372"/>
    <d v="2014-08-24T22:59:00"/>
  </r>
  <r>
    <n v="3373"/>
    <s v="The Rules: Sex, Lies &amp; Serial Killers"/>
    <s v="The Rules is a brand new black-comedy, serial-killer-romance debuting at the Edinburgh Fringe this August and we need your help!"/>
    <n v="2000"/>
    <n v="2005"/>
    <x v="0"/>
    <x v="1"/>
    <s v="GBP"/>
    <n v="1437235200"/>
    <n v="1435177840"/>
    <x v="0"/>
    <x v="209"/>
    <x v="0"/>
    <s v="theater/plays"/>
    <n v="100.25"/>
    <n v="66.833333333333329"/>
    <x v="1"/>
    <x v="6"/>
    <x v="3373"/>
    <d v="2015-07-18T10:00:00"/>
  </r>
  <r>
    <n v="3374"/>
    <s v="HELP BUILD &quot;THE CASTLE&quot;"/>
    <s v="A rare  production of World acclaimed playwright Howard Barker's groundbreaking &amp; provocative 'The Castle'."/>
    <n v="3500"/>
    <n v="3730"/>
    <x v="0"/>
    <x v="5"/>
    <s v="CAD"/>
    <n v="1446053616"/>
    <n v="1443461616"/>
    <x v="0"/>
    <x v="47"/>
    <x v="0"/>
    <s v="theater/plays"/>
    <n v="106.57142857142856"/>
    <n v="71.730769230769226"/>
    <x v="1"/>
    <x v="6"/>
    <x v="3374"/>
    <d v="2015-10-28T11:33:36"/>
  </r>
  <r>
    <n v="3375"/>
    <s v="The Frida Kahlo of Penge West"/>
    <s v="Production of wickedly funny new play for two women, written by iconic songwriter and ex-London's Burning man, Chris Larner"/>
    <n v="3000"/>
    <n v="3000"/>
    <x v="0"/>
    <x v="1"/>
    <s v="GBP"/>
    <n v="1400423973"/>
    <n v="1399387173"/>
    <x v="0"/>
    <x v="57"/>
    <x v="0"/>
    <s v="theater/plays"/>
    <n v="100"/>
    <n v="176.47058823529412"/>
    <x v="1"/>
    <x v="6"/>
    <x v="3375"/>
    <d v="2014-05-18T08:39:33"/>
  </r>
  <r>
    <n v="3376"/>
    <s v="The Tutors"/>
    <s v="3 college grads struggling to fund their social network. 1 bratty blackmailing student. 1 dreamy Asian business man. 1 awesome play."/>
    <n v="8000"/>
    <n v="8001"/>
    <x v="0"/>
    <x v="0"/>
    <s v="USD"/>
    <n v="1429976994"/>
    <n v="1424796594"/>
    <x v="0"/>
    <x v="10"/>
    <x v="0"/>
    <s v="theater/plays"/>
    <n v="100.01249999999999"/>
    <n v="421.10526315789474"/>
    <x v="1"/>
    <x v="6"/>
    <x v="3376"/>
    <d v="2015-04-25T09:49:54"/>
  </r>
  <r>
    <n v="3377"/>
    <s v="To Kill a Machine"/>
    <s v="An empowering play about war time code breaker Alan Turing which tells the real story of a hero vilified for his sexuality and suicide."/>
    <n v="8000"/>
    <n v="8084"/>
    <x v="0"/>
    <x v="1"/>
    <s v="GBP"/>
    <n v="1426870560"/>
    <n v="1424280899"/>
    <x v="0"/>
    <x v="99"/>
    <x v="0"/>
    <s v="theater/plays"/>
    <n v="101.05"/>
    <n v="104.98701298701299"/>
    <x v="1"/>
    <x v="6"/>
    <x v="3377"/>
    <d v="2015-03-20T10:56:00"/>
  </r>
  <r>
    <n v="3378"/>
    <s v="Rose of June"/>
    <s v="'Can you ever find acceptance in death?' _x000a_Rose of June is a piece of theatre exploring the stages of grief. Unity Theatre - September"/>
    <n v="550"/>
    <n v="592"/>
    <x v="0"/>
    <x v="1"/>
    <s v="GBP"/>
    <n v="1409490480"/>
    <n v="1407400306"/>
    <x v="0"/>
    <x v="64"/>
    <x v="0"/>
    <s v="theater/plays"/>
    <n v="107.63636363636364"/>
    <n v="28.19047619047619"/>
    <x v="1"/>
    <x v="6"/>
    <x v="3378"/>
    <d v="2014-08-31T07:08:00"/>
  </r>
  <r>
    <n v="3379"/>
    <s v="The Promise"/>
    <s v="A play by Alexei Arbuzov about the lives of three teenagers during the Nazi siege of Leningrad, 1942, in a new adaptation by Nick Dear."/>
    <n v="2000"/>
    <n v="2073"/>
    <x v="0"/>
    <x v="1"/>
    <s v="GBP"/>
    <n v="1440630000"/>
    <n v="1439122800"/>
    <x v="0"/>
    <x v="44"/>
    <x v="0"/>
    <s v="theater/plays"/>
    <n v="103.64999999999999"/>
    <n v="54.55263157894737"/>
    <x v="1"/>
    <x v="6"/>
    <x v="3379"/>
    <d v="2015-08-26T17:00:00"/>
  </r>
  <r>
    <n v="3380"/>
    <s v="A Hard Rain - New York Debut"/>
    <s v="A Hard Rain is a new play that takes place on the eve of the Stonewall riots in the â€˜hiddenâ€™ gay bars of 1969 Greenwich Village."/>
    <n v="3000"/>
    <n v="3133"/>
    <x v="0"/>
    <x v="0"/>
    <s v="USD"/>
    <n v="1417305178"/>
    <n v="1414277578"/>
    <x v="0"/>
    <x v="33"/>
    <x v="0"/>
    <s v="theater/plays"/>
    <n v="104.43333333333334"/>
    <n v="111.89285714285714"/>
    <x v="1"/>
    <x v="6"/>
    <x v="3380"/>
    <d v="2014-11-29T17:52:58"/>
  </r>
  <r>
    <n v="3381"/>
    <s v="Syrian Children's Play: Romeo &amp; Juliet Separated by War"/>
    <s v="A creative art therapy project for Syrian children. Romeo &amp; Juliet are lovers separated by war. Romeo in Jordan &amp; Juliet in Syria."/>
    <n v="4000"/>
    <n v="4090"/>
    <x v="0"/>
    <x v="0"/>
    <s v="USD"/>
    <n v="1426044383"/>
    <n v="1423455983"/>
    <x v="0"/>
    <x v="53"/>
    <x v="0"/>
    <s v="theater/plays"/>
    <n v="102.25"/>
    <n v="85.208333333333329"/>
    <x v="1"/>
    <x v="6"/>
    <x v="3381"/>
    <d v="2015-03-10T21:26:23"/>
  </r>
  <r>
    <n v="3382"/>
    <s v="Cosmic Fear or The Day Brad Pitt Got Paranoia - EdFringe '16"/>
    <s v="Peter Brook Award Nominees Empty Deck need Â£3500 to get 'Cosmic Fear or The Day Brad Pitt Got Paranoia' to the Edinburgh Fringe!"/>
    <n v="3500"/>
    <n v="3526"/>
    <x v="0"/>
    <x v="1"/>
    <s v="GBP"/>
    <n v="1470092340"/>
    <n v="1467973256"/>
    <x v="0"/>
    <x v="67"/>
    <x v="0"/>
    <s v="theater/plays"/>
    <n v="100.74285714285713"/>
    <n v="76.652173913043484"/>
    <x v="1"/>
    <x v="6"/>
    <x v="3382"/>
    <d v="2016-08-01T16:59:00"/>
  </r>
  <r>
    <n v="3383"/>
    <s v="Gore Vidal's THE BEST MAN, by Seat of the Pants Productions"/>
    <s v="Art imitates life: This prophetic 1960 satire follows presidential candidates who stop at nothing to capture their party's nomination."/>
    <n v="1750"/>
    <n v="1955"/>
    <x v="0"/>
    <x v="0"/>
    <s v="USD"/>
    <n v="1466707620"/>
    <n v="1464979620"/>
    <x v="0"/>
    <x v="209"/>
    <x v="0"/>
    <s v="theater/plays"/>
    <n v="111.71428571428572"/>
    <n v="65.166666666666671"/>
    <x v="1"/>
    <x v="6"/>
    <x v="3383"/>
    <d v="2016-06-23T12:47:00"/>
  </r>
  <r>
    <n v="3384"/>
    <s v="The Hat"/>
    <s v="Six gay men, emotional baggage, and online dating: what could go wrong? A play about looking for love and finding something better."/>
    <n v="6000"/>
    <n v="6000.66"/>
    <x v="0"/>
    <x v="0"/>
    <s v="USD"/>
    <n v="1448074800"/>
    <n v="1444874768"/>
    <x v="0"/>
    <x v="31"/>
    <x v="0"/>
    <s v="theater/plays"/>
    <n v="100.01100000000001"/>
    <n v="93.760312499999998"/>
    <x v="1"/>
    <x v="6"/>
    <x v="3384"/>
    <d v="2015-11-20T21:00:00"/>
  </r>
  <r>
    <n v="3385"/>
    <s v="The Crusade of Connor Stephens: Professional Play Reading"/>
    <s v="An Equity Reading of a new play; Intimate drama about a family dealing with consequence of actions after a school shooting."/>
    <n v="2000"/>
    <n v="2000"/>
    <x v="0"/>
    <x v="0"/>
    <s v="USD"/>
    <n v="1418244552"/>
    <n v="1415652552"/>
    <x v="0"/>
    <x v="41"/>
    <x v="0"/>
    <s v="theater/plays"/>
    <n v="100"/>
    <n v="133.33333333333334"/>
    <x v="1"/>
    <x v="6"/>
    <x v="3385"/>
    <d v="2014-12-10T14:49:12"/>
  </r>
  <r>
    <n v="3386"/>
    <s v="Going To Market"/>
    <s v="Stories from the Bronx make for an uncommon play. Help us finish funding this production, supported by the Kevin Spacey Foundation."/>
    <n v="2000"/>
    <n v="2100"/>
    <x v="0"/>
    <x v="0"/>
    <s v="USD"/>
    <n v="1417620506"/>
    <n v="1415028506"/>
    <x v="0"/>
    <x v="14"/>
    <x v="0"/>
    <s v="theater/plays"/>
    <n v="105"/>
    <n v="51.219512195121951"/>
    <x v="1"/>
    <x v="6"/>
    <x v="3386"/>
    <d v="2014-12-03T09:28:26"/>
  </r>
  <r>
    <n v="3387"/>
    <s v="LIBERTY! EQUALITY! AND FIREWORKS!... A Civil Rights Play"/>
    <s v="Pollyanna just completed an extremely successful run of this new educational play and wants to tour to more under-served communities."/>
    <n v="3000"/>
    <n v="3506"/>
    <x v="0"/>
    <x v="0"/>
    <s v="USD"/>
    <n v="1418581088"/>
    <n v="1415125088"/>
    <x v="0"/>
    <x v="2"/>
    <x v="0"/>
    <s v="theater/plays"/>
    <n v="116.86666666666667"/>
    <n v="100.17142857142858"/>
    <x v="1"/>
    <x v="6"/>
    <x v="3387"/>
    <d v="2014-12-14T12:18:08"/>
  </r>
  <r>
    <n v="3388"/>
    <s v="ICONS"/>
    <s v="ICONS is a unique new play about the Amazon warrior women from Greek myth and re-imagines them from a contemporary female perspective."/>
    <n v="1500"/>
    <n v="1557"/>
    <x v="0"/>
    <x v="1"/>
    <s v="GBP"/>
    <n v="1434625441"/>
    <n v="1432033441"/>
    <x v="0"/>
    <x v="43"/>
    <x v="0"/>
    <s v="theater/plays"/>
    <n v="103.8"/>
    <n v="34.6"/>
    <x v="1"/>
    <x v="6"/>
    <x v="3388"/>
    <d v="2015-06-18T05:04:01"/>
  </r>
  <r>
    <n v="3389"/>
    <s v="Chimera Ensemble Productions Fund"/>
    <s v="Chimera Ensemble is launching 2 inaugural theater productions, and we need support to do high quality work!"/>
    <n v="10000"/>
    <n v="11450"/>
    <x v="0"/>
    <x v="0"/>
    <s v="USD"/>
    <n v="1464960682"/>
    <n v="1462368682"/>
    <x v="0"/>
    <x v="95"/>
    <x v="0"/>
    <s v="theater/plays"/>
    <n v="114.5"/>
    <n v="184.67741935483872"/>
    <x v="1"/>
    <x v="6"/>
    <x v="3389"/>
    <d v="2016-06-03T07:31:22"/>
  </r>
  <r>
    <n v="3390"/>
    <s v="Support 1140 Productions' 'Romeo Juliet'"/>
    <s v="1140 Productions adapts Shakespeare's 'Romeo and Juliet' for a contemporary audience. It's a raw, melancholic spin on the classic tale."/>
    <n v="1500"/>
    <n v="1536"/>
    <x v="0"/>
    <x v="0"/>
    <s v="USD"/>
    <n v="1405017345"/>
    <n v="1403721345"/>
    <x v="0"/>
    <x v="19"/>
    <x v="0"/>
    <s v="theater/plays"/>
    <n v="102.4"/>
    <n v="69.818181818181813"/>
    <x v="1"/>
    <x v="6"/>
    <x v="3390"/>
    <d v="2014-07-10T12:35:45"/>
  </r>
  <r>
    <n v="3391"/>
    <s v="TRAVELING needs a Reading"/>
    <s v="New play about the comfort and the danger of living with memories. Gay themes. Experienced team looking to present first reading"/>
    <n v="500"/>
    <n v="1115"/>
    <x v="0"/>
    <x v="0"/>
    <s v="USD"/>
    <n v="1407536880"/>
    <n v="1404997548"/>
    <x v="0"/>
    <x v="59"/>
    <x v="0"/>
    <s v="theater/plays"/>
    <n v="223"/>
    <n v="61.944444444444443"/>
    <x v="1"/>
    <x v="6"/>
    <x v="3391"/>
    <d v="2014-08-08T16:28:00"/>
  </r>
  <r>
    <n v="3392"/>
    <s v="1 in 3"/>
    <s v="Life is more than the days you have left. 1 in 3 tells of two normal people &amp; their confrontation with mortality and the dice of fate."/>
    <n v="500"/>
    <n v="500"/>
    <x v="0"/>
    <x v="1"/>
    <s v="GBP"/>
    <n v="1462565855"/>
    <n v="1458245855"/>
    <x v="0"/>
    <x v="8"/>
    <x v="0"/>
    <s v="theater/plays"/>
    <n v="100"/>
    <n v="41.666666666666664"/>
    <x v="1"/>
    <x v="6"/>
    <x v="3392"/>
    <d v="2016-05-06T14:17:35"/>
  </r>
  <r>
    <n v="3393"/>
    <s v="The Maltese Bodkin"/>
    <s v="hiSTORYstage presents a film noir-style comedy mystery with a Shakespearean twist performed as a 1944 radio drama."/>
    <n v="1500"/>
    <n v="1587"/>
    <x v="0"/>
    <x v="0"/>
    <s v="USD"/>
    <n v="1415234760"/>
    <n v="1413065230"/>
    <x v="0"/>
    <x v="34"/>
    <x v="0"/>
    <s v="theater/plays"/>
    <n v="105.80000000000001"/>
    <n v="36.06818181818182"/>
    <x v="1"/>
    <x v="6"/>
    <x v="3393"/>
    <d v="2014-11-05T18:46:00"/>
  </r>
  <r>
    <n v="3394"/>
    <s v="Buffer: Edinburgh Fringe 2014"/>
    <s v="Ambitious, Edinburgh-based company, Thrive Theatre, are bringing their brand new comedy BUFFER to the 2014 Edinburgh Fringe!"/>
    <n v="550"/>
    <n v="783"/>
    <x v="0"/>
    <x v="1"/>
    <s v="GBP"/>
    <n v="1406470645"/>
    <n v="1403878645"/>
    <x v="0"/>
    <x v="74"/>
    <x v="0"/>
    <s v="theater/plays"/>
    <n v="142.36363636363635"/>
    <n v="29"/>
    <x v="1"/>
    <x v="6"/>
    <x v="3394"/>
    <d v="2014-07-27T08:17:25"/>
  </r>
  <r>
    <n v="3395"/>
    <s v="MIRAMAR"/>
    <s v="Miramar is a a darkly funny play exploring what it is we call â€˜homeâ€™."/>
    <n v="500"/>
    <n v="920"/>
    <x v="0"/>
    <x v="1"/>
    <s v="GBP"/>
    <n v="1433009400"/>
    <n v="1431795944"/>
    <x v="0"/>
    <x v="44"/>
    <x v="0"/>
    <s v="theater/plays"/>
    <n v="184"/>
    <n v="24.210526315789473"/>
    <x v="1"/>
    <x v="6"/>
    <x v="3395"/>
    <d v="2015-05-30T12:10:00"/>
  </r>
  <r>
    <n v="3396"/>
    <s v="Rainbowtown"/>
    <s v="&quot;Rainbowtown&quot; is a new play for kids. Help us bring it to the Main Line during the 2014 Philadelphia Fringe Festival!"/>
    <n v="1500"/>
    <n v="1565"/>
    <x v="0"/>
    <x v="0"/>
    <s v="USD"/>
    <n v="1401595140"/>
    <n v="1399286589"/>
    <x v="0"/>
    <x v="33"/>
    <x v="0"/>
    <s v="theater/plays"/>
    <n v="104.33333333333333"/>
    <n v="55.892857142857146"/>
    <x v="1"/>
    <x v="6"/>
    <x v="3396"/>
    <d v="2014-05-31T21:59:00"/>
  </r>
  <r>
    <n v="3397"/>
    <s v="Waiting for Godot - Blue Sky Theatre &amp; Arts"/>
    <s v="Help a group of recovering alcoholics bring Samuel Beckett's classic to a seaside town!"/>
    <n v="250"/>
    <n v="280"/>
    <x v="0"/>
    <x v="1"/>
    <s v="GBP"/>
    <n v="1455832800"/>
    <n v="1452338929"/>
    <x v="0"/>
    <x v="54"/>
    <x v="0"/>
    <s v="theater/plays"/>
    <n v="112.00000000000001"/>
    <n v="11.666666666666666"/>
    <x v="1"/>
    <x v="6"/>
    <x v="3397"/>
    <d v="2016-02-18T16:00:00"/>
  </r>
  <r>
    <n v="3398"/>
    <s v="Lord of the Flies - Syracuse University"/>
    <s v="We're mounting a theatrical adaptation of Lord of the Flies completely student directed, produced, designed, managed and performed."/>
    <n v="4000"/>
    <n v="4443"/>
    <x v="0"/>
    <x v="0"/>
    <s v="USD"/>
    <n v="1416589200"/>
    <n v="1414605776"/>
    <x v="0"/>
    <x v="71"/>
    <x v="0"/>
    <s v="theater/plays"/>
    <n v="111.07499999999999"/>
    <n v="68.353846153846149"/>
    <x v="1"/>
    <x v="6"/>
    <x v="3398"/>
    <d v="2014-11-21T11:00:00"/>
  </r>
  <r>
    <n v="3399"/>
    <s v="Spinning Wheel Youth Takeover"/>
    <s v="13 young people have taken over Spinning Wheel Theatre to choose, produce and create their own show from scratch."/>
    <n v="1200"/>
    <n v="1245"/>
    <x v="0"/>
    <x v="1"/>
    <s v="GBP"/>
    <n v="1424556325"/>
    <n v="1421964325"/>
    <x v="0"/>
    <x v="67"/>
    <x v="0"/>
    <s v="theater/plays"/>
    <n v="103.75000000000001"/>
    <n v="27.065217391304348"/>
    <x v="1"/>
    <x v="6"/>
    <x v="3399"/>
    <d v="2015-02-21T16:05:25"/>
  </r>
  <r>
    <n v="3400"/>
    <s v="You, Me and That Guy"/>
    <s v="A hilarious comedy starring Sarah, a recent grad, who uses the magic of a mystical open mic to solve the problems of her relationships."/>
    <n v="10000"/>
    <n v="10041"/>
    <x v="0"/>
    <x v="0"/>
    <s v="USD"/>
    <n v="1409266414"/>
    <n v="1405378414"/>
    <x v="0"/>
    <x v="268"/>
    <x v="0"/>
    <s v="theater/plays"/>
    <n v="100.41"/>
    <n v="118.12941176470588"/>
    <x v="1"/>
    <x v="6"/>
    <x v="3400"/>
    <d v="2014-08-28T16:53:34"/>
  </r>
  <r>
    <n v="3401"/>
    <s v="This is why we Live ... (Astonishment)"/>
    <s v="Support a daring new theatre creation               _x000a_Supportez une audacieuse compagnie internationale et aidez-les Ã  crÃ©er leur piÃ¨ce"/>
    <n v="2900"/>
    <n v="2954"/>
    <x v="0"/>
    <x v="1"/>
    <s v="GBP"/>
    <n v="1438968146"/>
    <n v="1436376146"/>
    <x v="0"/>
    <x v="36"/>
    <x v="0"/>
    <s v="theater/plays"/>
    <n v="101.86206896551724"/>
    <n v="44.757575757575758"/>
    <x v="1"/>
    <x v="6"/>
    <x v="3401"/>
    <d v="2015-08-07T11:22:26"/>
  </r>
  <r>
    <n v="3402"/>
    <s v="Liberty Falls, 54321"/>
    <s v="Itâ€™s a celebration of our heritage. Well, not all of ours. If you live in Liberty Falls, itâ€™s yours. If you donâ€™t, then it's not."/>
    <n v="15000"/>
    <n v="16465"/>
    <x v="0"/>
    <x v="0"/>
    <s v="USD"/>
    <n v="1447295460"/>
    <n v="1444747843"/>
    <x v="0"/>
    <x v="111"/>
    <x v="0"/>
    <s v="theater/plays"/>
    <n v="109.76666666666665"/>
    <n v="99.787878787878782"/>
    <x v="1"/>
    <x v="6"/>
    <x v="3402"/>
    <d v="2015-11-11T20:31:00"/>
  </r>
  <r>
    <n v="3403"/>
    <s v="'Fats and Tanya' - a play by Lucy Gallagher"/>
    <s v="Two worlds, one bond - no turning back._x000a_A dark comedy about domestic abuse and the power of an unlikely friendship"/>
    <n v="2000"/>
    <n v="2000"/>
    <x v="0"/>
    <x v="1"/>
    <s v="GBP"/>
    <n v="1435230324"/>
    <n v="1432638324"/>
    <x v="0"/>
    <x v="57"/>
    <x v="0"/>
    <s v="theater/plays"/>
    <n v="100"/>
    <n v="117.64705882352941"/>
    <x v="1"/>
    <x v="6"/>
    <x v="3403"/>
    <d v="2015-06-25T05:05:24"/>
  </r>
  <r>
    <n v="3404"/>
    <s v="Montclair Shakespeare Series: A Midsummer Night's Dream"/>
    <s v="The Montclair Shakespeare Series presents staged readings of Shakespeare's work in historic venues throughout the summer in Montclair."/>
    <n v="500"/>
    <n v="610"/>
    <x v="0"/>
    <x v="0"/>
    <s v="USD"/>
    <n v="1434542702"/>
    <n v="1432814702"/>
    <x v="0"/>
    <x v="83"/>
    <x v="0"/>
    <s v="theater/plays"/>
    <n v="122"/>
    <n v="203.33333333333334"/>
    <x v="1"/>
    <x v="6"/>
    <x v="3404"/>
    <d v="2015-06-17T06:05:02"/>
  </r>
  <r>
    <n v="3405"/>
    <s v="Seance Theatre Performs Noel Coward's Blithe Spirit"/>
    <s v="We are Seance Theatre Group trying to fund our first performance, Noel Coward's hysterical comedy farce, Blithe Spirit."/>
    <n v="350"/>
    <n v="481.5"/>
    <x v="0"/>
    <x v="1"/>
    <s v="GBP"/>
    <n v="1456876740"/>
    <n v="1455063886"/>
    <x v="0"/>
    <x v="57"/>
    <x v="0"/>
    <s v="theater/plays"/>
    <n v="137.57142857142856"/>
    <n v="28.323529411764707"/>
    <x v="1"/>
    <x v="6"/>
    <x v="3405"/>
    <d v="2016-03-01T17:59:00"/>
  </r>
  <r>
    <n v="3406"/>
    <s v="Voices of Swords"/>
    <s v="A funny and moving new play about two families dealing with aging parents in very different ways!"/>
    <n v="10000"/>
    <n v="10031"/>
    <x v="0"/>
    <x v="0"/>
    <s v="USD"/>
    <n v="1405511376"/>
    <n v="1401623376"/>
    <x v="0"/>
    <x v="110"/>
    <x v="0"/>
    <s v="theater/plays"/>
    <n v="100.31000000000002"/>
    <n v="110.23076923076923"/>
    <x v="1"/>
    <x v="6"/>
    <x v="3406"/>
    <d v="2014-07-16T05:49:36"/>
  </r>
  <r>
    <n v="3407"/>
    <s v="Chlorine Edinburgh 2014"/>
    <s v="Biddy is 24. Biddy is a hopeless romantic. Biddy always wanted to be a vegan. Find out what happens_x000a_when Biddy gets sectioned."/>
    <n v="2000"/>
    <n v="2142"/>
    <x v="0"/>
    <x v="1"/>
    <s v="GBP"/>
    <n v="1404641289"/>
    <n v="1402049289"/>
    <x v="0"/>
    <x v="85"/>
    <x v="0"/>
    <s v="theater/plays"/>
    <n v="107.1"/>
    <n v="31.970149253731343"/>
    <x v="1"/>
    <x v="6"/>
    <x v="3407"/>
    <d v="2014-07-06T04:08:09"/>
  </r>
  <r>
    <n v="3408"/>
    <s v="&quot;She Has a Name&quot; on tour"/>
    <s v="Help us take &quot;She Has a Name&quot;, the human trafficking story of one victim, on tour to all over Northern and Central California."/>
    <n v="500"/>
    <n v="1055"/>
    <x v="0"/>
    <x v="0"/>
    <s v="USD"/>
    <n v="1405727304"/>
    <n v="1403135304"/>
    <x v="0"/>
    <x v="59"/>
    <x v="0"/>
    <s v="theater/plays"/>
    <n v="211"/>
    <n v="58.611111111111114"/>
    <x v="1"/>
    <x v="6"/>
    <x v="3408"/>
    <d v="2014-07-18T17:48:24"/>
  </r>
  <r>
    <n v="3409"/>
    <s v="Who Said Theatre Presents: The Calm"/>
    <s v="Exciting and visceral new-writing that challenges the way we view the fine line between war and terror..."/>
    <n v="500"/>
    <n v="618"/>
    <x v="0"/>
    <x v="1"/>
    <s v="GBP"/>
    <n v="1469998680"/>
    <n v="1466710358"/>
    <x v="0"/>
    <x v="64"/>
    <x v="0"/>
    <s v="theater/plays"/>
    <n v="123.6"/>
    <n v="29.428571428571427"/>
    <x v="1"/>
    <x v="6"/>
    <x v="3409"/>
    <d v="2016-07-31T14:58:00"/>
  </r>
  <r>
    <n v="3410"/>
    <s v="the southland company - LAUNCH LOS ANGELES"/>
    <s v="Join us in a campaign benefitting the southland company and its interdisciplinary artistic efforts in Los Angeles."/>
    <n v="3000"/>
    <n v="3255"/>
    <x v="0"/>
    <x v="0"/>
    <s v="USD"/>
    <n v="1465196400"/>
    <n v="1462841990"/>
    <x v="0"/>
    <x v="244"/>
    <x v="0"/>
    <s v="theater/plays"/>
    <n v="108.5"/>
    <n v="81.375"/>
    <x v="1"/>
    <x v="6"/>
    <x v="3410"/>
    <d v="2016-06-06T01:00:00"/>
  </r>
  <r>
    <n v="3411"/>
    <s v="Assimilation - A history lesson you will never forget"/>
    <s v="The world's Boarding School history is brutal. But in this acclaimed play, Natives run the school, and Whites are being assimilated."/>
    <n v="15000"/>
    <n v="15535"/>
    <x v="0"/>
    <x v="0"/>
    <s v="USD"/>
    <n v="1444264372"/>
    <n v="1442536372"/>
    <x v="0"/>
    <x v="76"/>
    <x v="0"/>
    <s v="theater/plays"/>
    <n v="103.56666666666668"/>
    <n v="199.16666666666666"/>
    <x v="1"/>
    <x v="6"/>
    <x v="3411"/>
    <d v="2015-10-07T18:32:52"/>
  </r>
  <r>
    <n v="3412"/>
    <s v="Joe Orton's Fred &amp; Madge"/>
    <s v="Rough Haired Pointer present for the first time ever Joe Orton's 'Fred &amp; Madge' at the Hope Theatre, Islington this Sept and Oct"/>
    <n v="3000"/>
    <n v="3000"/>
    <x v="0"/>
    <x v="1"/>
    <s v="GBP"/>
    <n v="1411858862"/>
    <n v="1409266862"/>
    <x v="0"/>
    <x v="55"/>
    <x v="0"/>
    <s v="theater/plays"/>
    <n v="100"/>
    <n v="115.38461538461539"/>
    <x v="1"/>
    <x v="6"/>
    <x v="3412"/>
    <d v="2014-09-27T17:01:02"/>
  </r>
  <r>
    <n v="3413"/>
    <s v="Edward Albee's The Goat, or Who is Sylvia?"/>
    <s v="The RC Players are beyond excited to be bringing this controversial, socially-minded show to Michigan's campus, but we need your help!"/>
    <n v="500"/>
    <n v="650"/>
    <x v="0"/>
    <x v="0"/>
    <s v="USD"/>
    <n v="1425099540"/>
    <n v="1424280938"/>
    <x v="0"/>
    <x v="25"/>
    <x v="0"/>
    <s v="theater/plays"/>
    <n v="130"/>
    <n v="46.428571428571431"/>
    <x v="1"/>
    <x v="6"/>
    <x v="3413"/>
    <d v="2015-02-27T22:59:00"/>
  </r>
  <r>
    <n v="3414"/>
    <s v="PCSF PlayOffs 2016"/>
    <s v="A new twist on our annual festival of fully-produced plays by member playwrights, performed by a talented ensemble cast!"/>
    <n v="3000"/>
    <n v="3105"/>
    <x v="0"/>
    <x v="0"/>
    <s v="USD"/>
    <n v="1480579140"/>
    <n v="1478030325"/>
    <x v="0"/>
    <x v="34"/>
    <x v="0"/>
    <s v="theater/plays"/>
    <n v="103.49999999999999"/>
    <n v="70.568181818181813"/>
    <x v="1"/>
    <x v="6"/>
    <x v="3414"/>
    <d v="2016-12-01T01:59:00"/>
  </r>
  <r>
    <n v="3415"/>
    <s v="Balm in Gilead at Columbia"/>
    <s v="We are raising funds to allow for enhanced scenic, costume, and lighting design. Every dollar helps!"/>
    <n v="200"/>
    <n v="200"/>
    <x v="0"/>
    <x v="0"/>
    <s v="USD"/>
    <n v="1460935800"/>
    <n v="1459999656"/>
    <x v="0"/>
    <x v="82"/>
    <x v="0"/>
    <s v="theater/plays"/>
    <n v="100"/>
    <n v="22.222222222222221"/>
    <x v="1"/>
    <x v="6"/>
    <x v="3415"/>
    <d v="2016-04-17T17:30:00"/>
  </r>
  <r>
    <n v="3416"/>
    <s v="'I and The Village' by Silva Semerciyan - World Premiere"/>
    <s v="Be part of bringing this witty, engaging &amp; important play by award-winning writer Silva Semerciyan to London's Theatre 503 this summer."/>
    <n v="4000"/>
    <n v="4784"/>
    <x v="0"/>
    <x v="1"/>
    <s v="GBP"/>
    <n v="1429813800"/>
    <n v="1427363645"/>
    <x v="0"/>
    <x v="209"/>
    <x v="0"/>
    <s v="theater/plays"/>
    <n v="119.6"/>
    <n v="159.46666666666667"/>
    <x v="1"/>
    <x v="6"/>
    <x v="3416"/>
    <d v="2015-04-23T12:30:00"/>
  </r>
  <r>
    <n v="3417"/>
    <s v="Fury Theatre is Producing Oleanna"/>
    <s v="Fury Theatre is bringing Mamet's powerful play, Oleanna, to life!  Help us get ahead of funding so we can keep theater affordable."/>
    <n v="1700"/>
    <n v="1700.01"/>
    <x v="0"/>
    <x v="0"/>
    <s v="USD"/>
    <n v="1414284180"/>
    <n v="1410558948"/>
    <x v="0"/>
    <x v="43"/>
    <x v="0"/>
    <s v="theater/plays"/>
    <n v="100.00058823529412"/>
    <n v="37.777999999999999"/>
    <x v="1"/>
    <x v="6"/>
    <x v="3417"/>
    <d v="2014-10-25T18:43:00"/>
  </r>
  <r>
    <n v="3418"/>
    <s v="&quot;Mukha-Tsokotukha&quot; SoloSchool Youth Play"/>
    <s v="Atlanta SoloSchool brings a beloved children's play to the 4th Annual Festival of Russian Youth Theaters in Washington, DC on May 31."/>
    <n v="4000"/>
    <n v="4035"/>
    <x v="0"/>
    <x v="0"/>
    <s v="USD"/>
    <n v="1400875307"/>
    <n v="1398283307"/>
    <x v="0"/>
    <x v="66"/>
    <x v="0"/>
    <s v="theater/plays"/>
    <n v="100.875"/>
    <n v="72.053571428571431"/>
    <x v="1"/>
    <x v="6"/>
    <x v="3418"/>
    <d v="2014-05-23T14:01:47"/>
  </r>
  <r>
    <n v="3419"/>
    <s v="HAMLET presented by AC Productions"/>
    <s v="As part of the 400th anniversary of Shakespeareâ€™s death, AC Productions will present a new production of Hamlet adapted by Peter Reid"/>
    <n v="2750"/>
    <n v="2930"/>
    <x v="0"/>
    <x v="17"/>
    <s v="EUR"/>
    <n v="1459978200"/>
    <n v="1458416585"/>
    <x v="0"/>
    <x v="67"/>
    <x v="0"/>
    <s v="theater/plays"/>
    <n v="106.54545454545455"/>
    <n v="63.695652173913047"/>
    <x v="1"/>
    <x v="6"/>
    <x v="3419"/>
    <d v="2016-04-06T15:30:00"/>
  </r>
  <r>
    <n v="3420"/>
    <s v="Rounds. Set design campaign."/>
    <s v="A powerful and urgent tale of the first line of defence for the NHS. Based on true stories from junior doctors."/>
    <n v="700"/>
    <n v="966"/>
    <x v="0"/>
    <x v="1"/>
    <s v="GBP"/>
    <n v="1455408000"/>
    <n v="1454638202"/>
    <x v="0"/>
    <x v="69"/>
    <x v="0"/>
    <s v="theater/plays"/>
    <n v="138"/>
    <n v="28.411764705882351"/>
    <x v="1"/>
    <x v="6"/>
    <x v="3420"/>
    <d v="2016-02-13T18:00:00"/>
  </r>
  <r>
    <n v="3421"/>
    <s v="New Works Lab @ PPAS: &quot;Begets: Fall of a High School Ronin&quot;"/>
    <s v="Waterwell's New Works Lab @ PPAS is the country's leading development program for challenging new plays for young actors."/>
    <n v="10000"/>
    <n v="10115"/>
    <x v="0"/>
    <x v="0"/>
    <s v="USD"/>
    <n v="1425495563"/>
    <n v="1422903563"/>
    <x v="0"/>
    <x v="15"/>
    <x v="0"/>
    <s v="theater/plays"/>
    <n v="101.15"/>
    <n v="103.21428571428571"/>
    <x v="1"/>
    <x v="6"/>
    <x v="3421"/>
    <d v="2015-03-04T12:59:23"/>
  </r>
  <r>
    <n v="3422"/>
    <s v="The Secret Lives of Baba Segi's Wives; A Workshop Production"/>
    <s v="Developing and presenting Rotimi Babatunde's stage adaptation of The Secret Lives of Baba Segi's Wives directed by Femi Elufowoju, jr"/>
    <n v="3000"/>
    <n v="3273"/>
    <x v="0"/>
    <x v="1"/>
    <s v="GBP"/>
    <n v="1450051200"/>
    <n v="1447594176"/>
    <x v="0"/>
    <x v="67"/>
    <x v="0"/>
    <s v="theater/plays"/>
    <n v="109.1"/>
    <n v="71.152173913043484"/>
    <x v="1"/>
    <x v="6"/>
    <x v="3422"/>
    <d v="2015-12-13T18:00:00"/>
  </r>
  <r>
    <n v="3423"/>
    <s v="And That's How The Story Goes"/>
    <s v="Forest Hills Eastern's Student Run Show 2015. Our goal is to present a professional quality show on a budget."/>
    <n v="250"/>
    <n v="350"/>
    <x v="0"/>
    <x v="0"/>
    <s v="USD"/>
    <n v="1429912341"/>
    <n v="1427320341"/>
    <x v="0"/>
    <x v="73"/>
    <x v="0"/>
    <s v="theater/plays"/>
    <n v="140"/>
    <n v="35"/>
    <x v="1"/>
    <x v="6"/>
    <x v="3423"/>
    <d v="2015-04-24T15:52:21"/>
  </r>
  <r>
    <n v="3424"/>
    <s v="Maggie LumiÃ¨re and The Ghost Train: an exciting new play!"/>
    <s v="Maggie is a deaf girl determined to make a silent film masterpiece. Help us share her story with students across the state of Idaho."/>
    <n v="6000"/>
    <n v="6215"/>
    <x v="0"/>
    <x v="0"/>
    <s v="USD"/>
    <n v="1423119540"/>
    <n v="1421252084"/>
    <x v="0"/>
    <x v="88"/>
    <x v="0"/>
    <s v="theater/plays"/>
    <n v="103.58333333333334"/>
    <n v="81.776315789473685"/>
    <x v="1"/>
    <x v="6"/>
    <x v="3424"/>
    <d v="2015-02-05T00:59:00"/>
  </r>
  <r>
    <n v="3425"/>
    <s v="The Erlkings"/>
    <s v="The Erlkings is a play that uses the writings of the perpetrators of the Columbine Shooting to explore the inner lives of these boys."/>
    <n v="30000"/>
    <n v="30891.1"/>
    <x v="0"/>
    <x v="0"/>
    <s v="USD"/>
    <n v="1412434136"/>
    <n v="1409669336"/>
    <x v="0"/>
    <x v="201"/>
    <x v="0"/>
    <s v="theater/plays"/>
    <n v="102.97033333333331"/>
    <n v="297.02980769230766"/>
    <x v="1"/>
    <x v="6"/>
    <x v="3425"/>
    <d v="2014-10-04T08:48:56"/>
  </r>
  <r>
    <n v="3426"/>
    <s v="Holocene"/>
    <s v="Part ghost story, part cautionary tale, Holocene is a play about the end of our world, and the beginning of another."/>
    <n v="3750"/>
    <n v="4055"/>
    <x v="0"/>
    <x v="0"/>
    <s v="USD"/>
    <n v="1411264800"/>
    <n v="1409620903"/>
    <x v="0"/>
    <x v="45"/>
    <x v="0"/>
    <s v="theater/plays"/>
    <n v="108.13333333333333"/>
    <n v="46.609195402298852"/>
    <x v="1"/>
    <x v="6"/>
    <x v="3426"/>
    <d v="2014-09-20T20:00:00"/>
  </r>
  <r>
    <n v="3427"/>
    <s v="We Were Kings"/>
    <s v="A new play developed in collaboration with graduating theatre makers, premiering at the Edinburgh Fringe Festival 2014."/>
    <n v="1500"/>
    <n v="1500"/>
    <x v="0"/>
    <x v="1"/>
    <s v="GBP"/>
    <n v="1404314952"/>
    <n v="1401722952"/>
    <x v="0"/>
    <x v="60"/>
    <x v="0"/>
    <s v="theater/plays"/>
    <n v="100"/>
    <n v="51.724137931034484"/>
    <x v="1"/>
    <x v="6"/>
    <x v="3427"/>
    <d v="2014-07-02T09:29:12"/>
  </r>
  <r>
    <n v="3428"/>
    <s v="CREDITORS | Jack Studio Theatre | Smith after Strindberg"/>
    <s v="The WORLD PREMIERE of Neil Smith's beautiful and thrilling new version of Strindberg's modern masterpiece - CREDITORS."/>
    <n v="2000"/>
    <n v="2055"/>
    <x v="0"/>
    <x v="1"/>
    <s v="GBP"/>
    <n v="1425142800"/>
    <n v="1422983847"/>
    <x v="0"/>
    <x v="13"/>
    <x v="0"/>
    <s v="theater/plays"/>
    <n v="102.75000000000001"/>
    <n v="40.294117647058826"/>
    <x v="1"/>
    <x v="6"/>
    <x v="3428"/>
    <d v="2015-02-28T11:00:00"/>
  </r>
  <r>
    <n v="3429"/>
    <s v="Virtual Reality - A play about autism, family and The Sims."/>
    <s v="I would like to raise a small budget to put on my first play, Virtual Reality. To be put on at 53two, Manchester - 29th &amp; 30th Nov 16"/>
    <n v="150"/>
    <n v="195"/>
    <x v="0"/>
    <x v="1"/>
    <s v="GBP"/>
    <n v="1478046661"/>
    <n v="1476837061"/>
    <x v="0"/>
    <x v="8"/>
    <x v="0"/>
    <s v="theater/plays"/>
    <n v="130"/>
    <n v="16.25"/>
    <x v="1"/>
    <x v="6"/>
    <x v="3429"/>
    <d v="2016-11-01T18:31:01"/>
  </r>
  <r>
    <n v="3430"/>
    <s v="Being Patient"/>
    <s v="We need support for our play so we can promote awareness of kidney diseases and the effect it has on sufferers and their families."/>
    <n v="2000"/>
    <n v="2170.9899999999998"/>
    <x v="0"/>
    <x v="1"/>
    <s v="GBP"/>
    <n v="1406760101"/>
    <n v="1404168101"/>
    <x v="0"/>
    <x v="250"/>
    <x v="0"/>
    <s v="theater/plays"/>
    <n v="108.54949999999999"/>
    <n v="30.152638888888887"/>
    <x v="1"/>
    <x v="6"/>
    <x v="3430"/>
    <d v="2014-07-30T16:41:41"/>
  </r>
  <r>
    <n v="3431"/>
    <s v="Local Jewell Production's Inaugural Season (2014-2015)"/>
    <s v="Our 1st full season!  We need your help to fund costumes, sets, props &amp; help bringing these wonderful shows to the stage!"/>
    <n v="2000"/>
    <n v="2000"/>
    <x v="0"/>
    <x v="0"/>
    <s v="USD"/>
    <n v="1408383153"/>
    <n v="1405791153"/>
    <x v="0"/>
    <x v="64"/>
    <x v="0"/>
    <s v="theater/plays"/>
    <n v="100"/>
    <n v="95.238095238095241"/>
    <x v="1"/>
    <x v="6"/>
    <x v="3431"/>
    <d v="2014-08-18T11:32:33"/>
  </r>
  <r>
    <n v="3432"/>
    <s v="Love Letters"/>
    <s v="Bare Theatre stages A.R. Gurney's Pulitzer Finalist script about a relationship spanning a lifetime and long distance."/>
    <n v="2000"/>
    <n v="2193"/>
    <x v="0"/>
    <x v="0"/>
    <s v="USD"/>
    <n v="1454709600"/>
    <n v="1452520614"/>
    <x v="0"/>
    <x v="288"/>
    <x v="0"/>
    <s v="theater/plays"/>
    <n v="109.65"/>
    <n v="52.214285714285715"/>
    <x v="1"/>
    <x v="6"/>
    <x v="3432"/>
    <d v="2016-02-05T16:00:00"/>
  </r>
  <r>
    <n v="3433"/>
    <s v="The Dybbuk"/>
    <s v="death&amp;pretzels presents their first Chicago based project:_x000a_The Dybbuk by S. Ansky"/>
    <n v="9500"/>
    <n v="9525"/>
    <x v="0"/>
    <x v="0"/>
    <s v="USD"/>
    <n v="1402974000"/>
    <n v="1400290255"/>
    <x v="0"/>
    <x v="26"/>
    <x v="0"/>
    <s v="theater/plays"/>
    <n v="100.26315789473684"/>
    <n v="134.1549295774648"/>
    <x v="1"/>
    <x v="6"/>
    <x v="3433"/>
    <d v="2014-06-16T21:00:00"/>
  </r>
  <r>
    <n v="3434"/>
    <s v="The Williams Project"/>
    <s v="Bringing Tennessee Williams, Shakespeare, and 8 world class actors to Longview, Washington to build a play in and for the community."/>
    <n v="10000"/>
    <n v="10555"/>
    <x v="0"/>
    <x v="0"/>
    <s v="USD"/>
    <n v="1404983269"/>
    <n v="1402391269"/>
    <x v="0"/>
    <x v="129"/>
    <x v="0"/>
    <s v="theater/plays"/>
    <n v="105.55000000000001"/>
    <n v="62.827380952380949"/>
    <x v="1"/>
    <x v="6"/>
    <x v="3434"/>
    <d v="2014-07-10T03:07:49"/>
  </r>
  <r>
    <n v="3435"/>
    <s v="Tickets for the Tenderloin"/>
    <s v="People Of Interest is providing free tickets to &quot;Campo Maldito&quot; for Tenderloin residents who could not otherwise afford to see it."/>
    <n v="1000"/>
    <n v="1120"/>
    <x v="0"/>
    <x v="0"/>
    <s v="USD"/>
    <n v="1470538800"/>
    <n v="1469112493"/>
    <x v="0"/>
    <x v="10"/>
    <x v="0"/>
    <s v="theater/plays"/>
    <n v="112.00000000000001"/>
    <n v="58.94736842105263"/>
    <x v="1"/>
    <x v="6"/>
    <x v="3435"/>
    <d v="2016-08-06T21:00:00"/>
  </r>
  <r>
    <n v="3436"/>
    <s v="â€œDamselflyâ€ Gracing the stage"/>
    <s v="Please help us fund &quot;Damselfly&quot; - The Play ( put on by Saints on Stage Alumni &amp; sponsored by Mothers Against Medical Error)"/>
    <n v="5000"/>
    <n v="5295"/>
    <x v="0"/>
    <x v="0"/>
    <s v="USD"/>
    <n v="1408638480"/>
    <n v="1406811593"/>
    <x v="0"/>
    <x v="77"/>
    <x v="0"/>
    <s v="theater/plays"/>
    <n v="105.89999999999999"/>
    <n v="143.1081081081081"/>
    <x v="1"/>
    <x v="6"/>
    <x v="3436"/>
    <d v="2014-08-21T10: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x v="17"/>
    <x v="0"/>
    <s v="theater/plays"/>
    <n v="101"/>
    <n v="84.166666666666671"/>
    <x v="1"/>
    <x v="6"/>
    <x v="3437"/>
    <d v="2015-08-19T11:03:40"/>
  </r>
  <r>
    <n v="3438"/>
    <s v="KLIPPIES"/>
    <s v="Klippies is the debut play from Johannesburg-born writer Jessica SiÃ¢n, premiering at the Southwark Playhouse, London in May 2015."/>
    <n v="2500"/>
    <n v="2605"/>
    <x v="0"/>
    <x v="1"/>
    <s v="GBP"/>
    <n v="1430600400"/>
    <n v="1428358567"/>
    <x v="0"/>
    <x v="25"/>
    <x v="0"/>
    <s v="theater/plays"/>
    <n v="104.2"/>
    <n v="186.07142857142858"/>
    <x v="1"/>
    <x v="6"/>
    <x v="3438"/>
    <d v="2015-05-02T15:00:00"/>
  </r>
  <r>
    <n v="3439"/>
    <s v="Cirque Inspired Alice's Adventures in Wonderland"/>
    <s v="Help a small theater produce an original adaptation of Lewis Carroll's classic story."/>
    <n v="1200"/>
    <n v="1616.14"/>
    <x v="0"/>
    <x v="0"/>
    <s v="USD"/>
    <n v="1453179540"/>
    <n v="1452030730"/>
    <x v="0"/>
    <x v="59"/>
    <x v="0"/>
    <s v="theater/plays"/>
    <n v="134.67833333333334"/>
    <n v="89.785555555555561"/>
    <x v="1"/>
    <x v="6"/>
    <x v="3439"/>
    <d v="2016-01-18T22:59:00"/>
  </r>
  <r>
    <n v="3440"/>
    <s v="Gruesome Playground Injuries"/>
    <s v="LA-based team of professional actors and directors taking Rajiv Joseph's harrowing and romantic play to the Boulder community."/>
    <n v="5000"/>
    <n v="5260.92"/>
    <x v="0"/>
    <x v="0"/>
    <s v="USD"/>
    <n v="1405095300"/>
    <n v="1403146628"/>
    <x v="0"/>
    <x v="141"/>
    <x v="0"/>
    <s v="theater/plays"/>
    <n v="105.2184"/>
    <n v="64.157560975609755"/>
    <x v="1"/>
    <x v="6"/>
    <x v="3440"/>
    <d v="2014-07-11T10:15:00"/>
  </r>
  <r>
    <n v="3441"/>
    <s v="Putting on a great play in Los Angeles!"/>
    <s v="We are producing the play Bug, by Tracy Letts.  This will be an inspiring show, and a great way to bring help to a great LA charity."/>
    <n v="2500"/>
    <n v="2565"/>
    <x v="0"/>
    <x v="0"/>
    <s v="USD"/>
    <n v="1447445820"/>
    <n v="1445077121"/>
    <x v="0"/>
    <x v="68"/>
    <x v="0"/>
    <s v="theater/plays"/>
    <n v="102.60000000000001"/>
    <n v="59.651162790697676"/>
    <x v="1"/>
    <x v="6"/>
    <x v="3441"/>
    <d v="2015-11-13T14:17:00"/>
  </r>
  <r>
    <n v="3442"/>
    <s v="An Evening of Radio"/>
    <s v="An Evening of Radio aims to showcase original work written by undergraduate playwriting students in the style of live staged readings."/>
    <n v="250"/>
    <n v="250"/>
    <x v="0"/>
    <x v="0"/>
    <s v="USD"/>
    <n v="1433016672"/>
    <n v="1430424672"/>
    <x v="0"/>
    <x v="22"/>
    <x v="0"/>
    <s v="theater/plays"/>
    <n v="100"/>
    <n v="31.25"/>
    <x v="1"/>
    <x v="6"/>
    <x v="3442"/>
    <d v="2015-05-30T14:11:12"/>
  </r>
  <r>
    <n v="3443"/>
    <s v="Reading of a New Play by Garrett Zuercher"/>
    <s v="A new play about dual-faced identities in the gay community, particularly among those who are deaf and those living with HIV."/>
    <n v="1000"/>
    <n v="1855"/>
    <x v="0"/>
    <x v="0"/>
    <s v="USD"/>
    <n v="1410266146"/>
    <n v="1407674146"/>
    <x v="0"/>
    <x v="43"/>
    <x v="0"/>
    <s v="theater/plays"/>
    <n v="185.5"/>
    <n v="41.222222222222221"/>
    <x v="1"/>
    <x v="6"/>
    <x v="3443"/>
    <d v="2014-09-09T06:35:46"/>
  </r>
  <r>
    <n v="3444"/>
    <s v="Training young artists! Act Yo' Age Theatre Co debut"/>
    <s v="WE NEED YOUR HELP! We are a small town youth arts ensemble, training kids excited about theatre. We need dollars. We need YOU!"/>
    <n v="300"/>
    <n v="867"/>
    <x v="0"/>
    <x v="2"/>
    <s v="AUD"/>
    <n v="1465394340"/>
    <n v="1464677986"/>
    <x v="0"/>
    <x v="9"/>
    <x v="0"/>
    <s v="theater/plays"/>
    <n v="289"/>
    <n v="43.35"/>
    <x v="1"/>
    <x v="6"/>
    <x v="3444"/>
    <d v="2016-06-08T07:59:00"/>
  </r>
  <r>
    <n v="3445"/>
    <s v="Axon Theatre - First Project (Phase 1)"/>
    <s v="Rehearsal &amp; development of our first project as Axon Theatre: &quot;The Star-Spangled Girl&quot; in South Wales."/>
    <n v="2000"/>
    <n v="2000"/>
    <x v="0"/>
    <x v="1"/>
    <s v="GBP"/>
    <n v="1445604236"/>
    <n v="1443185036"/>
    <x v="0"/>
    <x v="162"/>
    <x v="0"/>
    <s v="theater/plays"/>
    <n v="100"/>
    <n v="64.516129032258064"/>
    <x v="1"/>
    <x v="6"/>
    <x v="3445"/>
    <d v="2015-10-23T06:43:56"/>
  </r>
  <r>
    <n v="3446"/>
    <s v="'Pope Head' - The World Tour of Australia"/>
    <s v="Pope Head: The Secret Life of Francis Bacon â€“ A solo show celebrating the artist. Touring a land Down Under 12 Feb - 14 March '15."/>
    <n v="1000"/>
    <n v="1082"/>
    <x v="0"/>
    <x v="1"/>
    <s v="GBP"/>
    <n v="1423138800"/>
    <n v="1421092725"/>
    <x v="0"/>
    <x v="20"/>
    <x v="0"/>
    <s v="theater/plays"/>
    <n v="108.2"/>
    <n v="43.28"/>
    <x v="1"/>
    <x v="6"/>
    <x v="3446"/>
    <d v="2015-02-05T06:20:00"/>
  </r>
  <r>
    <n v="3447"/>
    <s v="The Vagabond Halfback"/>
    <s v="&quot;He was a poet, a vagrant, a philosopher, a lady's man and a hard drinker&quot;"/>
    <n v="1000"/>
    <n v="1078"/>
    <x v="0"/>
    <x v="0"/>
    <s v="USD"/>
    <n v="1458332412"/>
    <n v="1454448012"/>
    <x v="0"/>
    <x v="25"/>
    <x v="0"/>
    <s v="theater/plays"/>
    <n v="107.80000000000001"/>
    <n v="77"/>
    <x v="1"/>
    <x v="6"/>
    <x v="3447"/>
    <d v="2016-03-18T14:20:12"/>
  </r>
  <r>
    <n v="3448"/>
    <s v="The Mount, new play about Edith Wharton"/>
    <s v="The Mount-- a new play based off the life of Edith Wharton-- is having its premiere reading AT the real Mount in Lenox, MA!"/>
    <n v="2100"/>
    <n v="2305"/>
    <x v="0"/>
    <x v="0"/>
    <s v="USD"/>
    <n v="1418784689"/>
    <n v="1416192689"/>
    <x v="0"/>
    <x v="43"/>
    <x v="0"/>
    <s v="theater/plays"/>
    <n v="109.76190476190477"/>
    <n v="51.222222222222221"/>
    <x v="1"/>
    <x v="6"/>
    <x v="3448"/>
    <d v="2014-12-16T20:51:29"/>
  </r>
  <r>
    <n v="3449"/>
    <s v="Love Letters To My Children, directed by Charles J. Ouda"/>
    <s v="Help us produce this original play! The play will be presented at the LSTFI July 12-14. Follow us on Facebook."/>
    <n v="800"/>
    <n v="1365"/>
    <x v="0"/>
    <x v="0"/>
    <s v="USD"/>
    <n v="1468036800"/>
    <n v="1465607738"/>
    <x v="0"/>
    <x v="9"/>
    <x v="0"/>
    <s v="theater/plays"/>
    <n v="170.625"/>
    <n v="68.25"/>
    <x v="1"/>
    <x v="6"/>
    <x v="3449"/>
    <d v="2016-07-08T22:00:00"/>
  </r>
  <r>
    <n v="3450"/>
    <s v="The Beautiful House"/>
    <s v="The Beautiful House' is a story of modern mummification and the present day post-humanist crisis in our relationship with death."/>
    <n v="500"/>
    <n v="760"/>
    <x v="0"/>
    <x v="1"/>
    <s v="GBP"/>
    <n v="1427990071"/>
    <n v="1422809671"/>
    <x v="0"/>
    <x v="70"/>
    <x v="0"/>
    <s v="theater/plays"/>
    <n v="152"/>
    <n v="19.487179487179485"/>
    <x v="1"/>
    <x v="6"/>
    <x v="3450"/>
    <d v="2015-04-02T09:54:31"/>
  </r>
  <r>
    <n v="3451"/>
    <s v="The Twilight Zone Play"/>
    <s v="I'm a high school student in New Jersey planning on producing and directing a Twilight Zone Play for a &quot;One Act&quot; competition."/>
    <n v="650"/>
    <n v="658"/>
    <x v="0"/>
    <x v="0"/>
    <s v="USD"/>
    <n v="1429636927"/>
    <n v="1427304127"/>
    <x v="0"/>
    <x v="38"/>
    <x v="0"/>
    <s v="theater/plays"/>
    <n v="101.23076923076924"/>
    <n v="41.125"/>
    <x v="1"/>
    <x v="6"/>
    <x v="3451"/>
    <d v="2015-04-21T11:22:07"/>
  </r>
  <r>
    <n v="3452"/>
    <s v="On the Verge (Or, The Geography of Yearning) goes Steampunk!"/>
    <s v="hiSTORYstage presents Eric Overmyer's story of three 19th century women on a journey through time, and space, all the way to 1955!"/>
    <n v="1000"/>
    <n v="1532"/>
    <x v="0"/>
    <x v="0"/>
    <s v="USD"/>
    <n v="1406087940"/>
    <n v="1404141626"/>
    <x v="0"/>
    <x v="77"/>
    <x v="0"/>
    <s v="theater/plays"/>
    <n v="153.19999999999999"/>
    <n v="41.405405405405403"/>
    <x v="1"/>
    <x v="6"/>
    <x v="3452"/>
    <d v="2014-07-22T21:59:00"/>
  </r>
  <r>
    <n v="3453"/>
    <s v="'Patagonia' - by Robert George"/>
    <s v="A full length comedy, Patagonia follows Grason and Jerry on their journey through a magical, South-American rainforest."/>
    <n v="300"/>
    <n v="385"/>
    <x v="0"/>
    <x v="1"/>
    <s v="GBP"/>
    <n v="1471130956"/>
    <n v="1465946956"/>
    <x v="0"/>
    <x v="25"/>
    <x v="0"/>
    <s v="theater/plays"/>
    <n v="128.33333333333334"/>
    <n v="27.5"/>
    <x v="1"/>
    <x v="6"/>
    <x v="3453"/>
    <d v="2016-08-13T17:29:16"/>
  </r>
  <r>
    <n v="3454"/>
    <s v="The Not So Curious Incident of the Man in the Green Volvo"/>
    <s v="Knee Slappers new production coming to Camden Fringe 2014! Presenting this off the wall, dark comedy for lovers of the bizzare. Groovy."/>
    <n v="700"/>
    <n v="705"/>
    <x v="0"/>
    <x v="1"/>
    <s v="GBP"/>
    <n v="1406825159"/>
    <n v="1404233159"/>
    <x v="0"/>
    <x v="64"/>
    <x v="0"/>
    <s v="theater/plays"/>
    <n v="100.71428571428571"/>
    <n v="33.571428571428569"/>
    <x v="1"/>
    <x v="6"/>
    <x v="3454"/>
    <d v="2014-07-31T10: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x v="50"/>
    <x v="0"/>
    <s v="theater/plays"/>
    <n v="100.64999999999999"/>
    <n v="145.86956521739131"/>
    <x v="1"/>
    <x v="6"/>
    <x v="3455"/>
    <d v="2016-10-13T12:00:27"/>
  </r>
  <r>
    <n v="3456"/>
    <s v="THIEF"/>
    <s v="&quot;Thief,&quot; a one man touring show, a theatrical experience portraying a supernatural story about the 3 days Jesus spent in the grave."/>
    <n v="3000"/>
    <n v="5739"/>
    <x v="0"/>
    <x v="0"/>
    <s v="USD"/>
    <n v="1406876340"/>
    <n v="1404190567"/>
    <x v="0"/>
    <x v="38"/>
    <x v="0"/>
    <s v="theater/plays"/>
    <n v="191.3"/>
    <n v="358.6875"/>
    <x v="1"/>
    <x v="6"/>
    <x v="3456"/>
    <d v="2014-08-01T00:59:00"/>
  </r>
  <r>
    <n v="3457"/>
    <s v="The Impossible Adventures Of Supernova Jones"/>
    <s v="Robots, Space Battles, Mystery, and Intrigue. Nothing is Impossible..."/>
    <n v="2000"/>
    <n v="2804"/>
    <x v="0"/>
    <x v="0"/>
    <s v="USD"/>
    <n v="1423720740"/>
    <n v="1421081857"/>
    <x v="0"/>
    <x v="165"/>
    <x v="0"/>
    <s v="theater/plays"/>
    <n v="140.19999999999999"/>
    <n v="50.981818181818184"/>
    <x v="1"/>
    <x v="6"/>
    <x v="3457"/>
    <d v="2015-02-11T23:59:00"/>
  </r>
  <r>
    <n v="3458"/>
    <s v="J. Lee Vocque's BASED ON ACTUAL EVENTS"/>
    <s v="I promised my mother on her deathbed that I would tell the world MY story, so here it goes...crossing fingers, 2015 SF FRINGE"/>
    <n v="978"/>
    <n v="1216"/>
    <x v="0"/>
    <x v="0"/>
    <s v="USD"/>
    <n v="1422937620"/>
    <n v="1420606303"/>
    <x v="0"/>
    <x v="74"/>
    <x v="0"/>
    <s v="theater/plays"/>
    <n v="124.33537832310839"/>
    <n v="45.037037037037038"/>
    <x v="1"/>
    <x v="6"/>
    <x v="3458"/>
    <d v="2015-02-02T22:27:00"/>
  </r>
  <r>
    <n v="3459"/>
    <s v="CYRIL THE SQUIRREL a magical children's theatre tour"/>
    <s v="Cyril needs your help to MAKE new puppet friends to accompany him on a magical journey through storytelling, puppetry and clown."/>
    <n v="500"/>
    <n v="631"/>
    <x v="0"/>
    <x v="1"/>
    <s v="GBP"/>
    <n v="1463743860"/>
    <n v="1461151860"/>
    <x v="0"/>
    <x v="17"/>
    <x v="0"/>
    <s v="theater/plays"/>
    <n v="126.2"/>
    <n v="17.527777777777779"/>
    <x v="1"/>
    <x v="6"/>
    <x v="3459"/>
    <d v="2016-05-20T05:31:00"/>
  </r>
  <r>
    <n v="3460"/>
    <s v="Pushers"/>
    <s v="'Pushers' is an exciting new play and the first project for brand new theatre company, Ain't Got No Home Productions."/>
    <n v="500"/>
    <n v="950"/>
    <x v="0"/>
    <x v="1"/>
    <s v="GBP"/>
    <n v="1408106352"/>
    <n v="1406896752"/>
    <x v="0"/>
    <x v="10"/>
    <x v="0"/>
    <s v="theater/plays"/>
    <n v="190"/>
    <n v="50"/>
    <x v="1"/>
    <x v="6"/>
    <x v="3460"/>
    <d v="2014-08-15T06:39:12"/>
  </r>
  <r>
    <n v="3461"/>
    <s v="Foolish Mortals present Shakespeare's Twelfth Night"/>
    <s v="A new production of Twelfth Night with an ambitious and enthusiastic group of high school students who love Shakespeare and teamwork."/>
    <n v="500"/>
    <n v="695"/>
    <x v="0"/>
    <x v="0"/>
    <s v="USD"/>
    <n v="1477710000"/>
    <n v="1475248279"/>
    <x v="0"/>
    <x v="8"/>
    <x v="0"/>
    <s v="theater/plays"/>
    <n v="139"/>
    <n v="57.916666666666664"/>
    <x v="1"/>
    <x v="6"/>
    <x v="3461"/>
    <d v="2016-10-28T21:00:00"/>
  </r>
  <r>
    <n v="3462"/>
    <s v="Upstart Crows of Santa Fe Stage Weapons"/>
    <s v="Help the Upstart Crows of Santa Fe bring Shakespeare's Julius Caesar to life with quality wooden stage swords!"/>
    <n v="250"/>
    <n v="505"/>
    <x v="0"/>
    <x v="0"/>
    <s v="USD"/>
    <n v="1436551200"/>
    <n v="1435181628"/>
    <x v="0"/>
    <x v="57"/>
    <x v="0"/>
    <s v="theater/plays"/>
    <n v="202"/>
    <n v="29.705882352941178"/>
    <x v="1"/>
    <x v="6"/>
    <x v="3462"/>
    <d v="2015-07-10T12:00:00"/>
  </r>
  <r>
    <n v="3463"/>
    <s v="Uncalled For Presents: Playday Mayday in Toronto!"/>
    <s v="Uncalled For is finally bringing their latest work of intelligently reckless stream-of-consciousness sketch comedy to Toronto."/>
    <n v="10000"/>
    <n v="10338"/>
    <x v="0"/>
    <x v="5"/>
    <s v="CAD"/>
    <n v="1476158340"/>
    <n v="1472594585"/>
    <x v="0"/>
    <x v="229"/>
    <x v="0"/>
    <s v="theater/plays"/>
    <n v="103.38000000000001"/>
    <n v="90.684210526315795"/>
    <x v="1"/>
    <x v="6"/>
    <x v="3463"/>
    <d v="2016-10-10T21:59:00"/>
  </r>
  <r>
    <n v="3464"/>
    <s v="SHE! Is History!"/>
    <s v="Why Do We Know More About Kim Kardashian Than Abigail Adams?  Let's produce and publish a play about women who MAKE and MADE history!"/>
    <n v="5000"/>
    <n v="5116.18"/>
    <x v="0"/>
    <x v="0"/>
    <s v="USD"/>
    <n v="1471921637"/>
    <n v="1469329637"/>
    <x v="0"/>
    <x v="251"/>
    <x v="0"/>
    <s v="theater/plays"/>
    <n v="102.3236"/>
    <n v="55.012688172043013"/>
    <x v="1"/>
    <x v="6"/>
    <x v="3464"/>
    <d v="2016-08-22T21:07:17"/>
  </r>
  <r>
    <n v="3465"/>
    <s v="Crooked Tree Theatre Presents Family Duels"/>
    <s v="Family Duels is a tragicomedy about family, filth, fraud and fornication. Please help us bring Crooked Tree to the Camden Fringe."/>
    <n v="2000"/>
    <n v="2060"/>
    <x v="0"/>
    <x v="1"/>
    <s v="GBP"/>
    <n v="1439136000"/>
    <n v="1436972472"/>
    <x v="0"/>
    <x v="17"/>
    <x v="0"/>
    <s v="theater/plays"/>
    <n v="103"/>
    <n v="57.222222222222221"/>
    <x v="1"/>
    <x v="6"/>
    <x v="3465"/>
    <d v="2015-08-09T10:00:00"/>
  </r>
  <r>
    <n v="3466"/>
    <s v="Spotlight Youth Theater Production of Wizard"/>
    <s v="The Spotlight Youth Theater is a program where every participant has a moment in the spotlight."/>
    <n v="3500"/>
    <n v="4450"/>
    <x v="0"/>
    <x v="0"/>
    <s v="USD"/>
    <n v="1461108450"/>
    <n v="1455928050"/>
    <x v="0"/>
    <x v="42"/>
    <x v="0"/>
    <s v="theater/plays"/>
    <n v="127.14285714285714"/>
    <n v="72.950819672131146"/>
    <x v="1"/>
    <x v="6"/>
    <x v="3466"/>
    <d v="2016-04-19T17:27:30"/>
  </r>
  <r>
    <n v="3467"/>
    <s v="Venus in Fur, Los Angeles."/>
    <s v="Venus in Fur, By David Ives."/>
    <n v="3000"/>
    <n v="3030"/>
    <x v="0"/>
    <x v="0"/>
    <s v="USD"/>
    <n v="1426864032"/>
    <n v="1424275632"/>
    <x v="0"/>
    <x v="5"/>
    <x v="0"/>
    <s v="theater/plays"/>
    <n v="101"/>
    <n v="64.468085106382972"/>
    <x v="1"/>
    <x v="6"/>
    <x v="3467"/>
    <d v="2015-03-20T09:07:12"/>
  </r>
  <r>
    <n v="3468"/>
    <s v="Publicity for &quot;When Yellow Were the Stars on Earth&quot;"/>
    <s v="Amidst the atrocities of WWII, two women transcend enemy lines to make the ultimate heroic sacrifice."/>
    <n v="10000"/>
    <n v="12178"/>
    <x v="0"/>
    <x v="0"/>
    <s v="USD"/>
    <n v="1474426800"/>
    <n v="1471976529"/>
    <x v="0"/>
    <x v="57"/>
    <x v="0"/>
    <s v="theater/plays"/>
    <n v="121.78"/>
    <n v="716.35294117647061"/>
    <x v="1"/>
    <x v="6"/>
    <x v="3468"/>
    <d v="2016-09-20T21:00:00"/>
  </r>
  <r>
    <n v="3469"/>
    <s v="An Evening of Original One Acts"/>
    <s v="Original plays written, performed, and produced by young and diverse theater artists - alumni from Hostos Lincoln Academy in the Bronx."/>
    <n v="2800"/>
    <n v="3175"/>
    <x v="0"/>
    <x v="0"/>
    <s v="USD"/>
    <n v="1461857045"/>
    <n v="1459265045"/>
    <x v="0"/>
    <x v="287"/>
    <x v="0"/>
    <s v="theater/plays"/>
    <n v="113.39285714285714"/>
    <n v="50.396825396825399"/>
    <x v="1"/>
    <x v="6"/>
    <x v="3469"/>
    <d v="2016-04-28T09:24:05"/>
  </r>
  <r>
    <n v="3470"/>
    <s v="She Kills Monsters"/>
    <s v="The New Artist's Circle is a theatre company dedicated to bringing the arts to young people."/>
    <n v="250"/>
    <n v="375"/>
    <x v="0"/>
    <x v="0"/>
    <s v="USD"/>
    <n v="1468618680"/>
    <n v="1465345902"/>
    <x v="0"/>
    <x v="82"/>
    <x v="0"/>
    <s v="theater/plays"/>
    <n v="150"/>
    <n v="41.666666666666664"/>
    <x v="1"/>
    <x v="6"/>
    <x v="3470"/>
    <d v="2016-07-15T15:38:00"/>
  </r>
  <r>
    <n v="3471"/>
    <s v="Different is Dangerous"/>
    <s v="Fast paced, two hander which uses headphone verbatim technique to give an insight into the everyday lives of Leeds city locals."/>
    <n v="500"/>
    <n v="1073"/>
    <x v="0"/>
    <x v="1"/>
    <s v="GBP"/>
    <n v="1409515200"/>
    <n v="1405971690"/>
    <x v="0"/>
    <x v="209"/>
    <x v="0"/>
    <s v="theater/plays"/>
    <n v="214.6"/>
    <n v="35.766666666666666"/>
    <x v="1"/>
    <x v="6"/>
    <x v="3471"/>
    <d v="2014-08-31T14:00:00"/>
  </r>
  <r>
    <n v="3472"/>
    <s v="Dandelion Theatre: 'Body Awareness' by Annie Baker"/>
    <s v="Raising funds for Dandelion Theatre's Chicago production of 'Body Awareness' by the Pulitzer Prize-winning playwright Annie Baker."/>
    <n v="2000"/>
    <n v="2041"/>
    <x v="0"/>
    <x v="0"/>
    <s v="USD"/>
    <n v="1415253540"/>
    <n v="1413432331"/>
    <x v="0"/>
    <x v="23"/>
    <x v="0"/>
    <s v="theater/plays"/>
    <n v="102.05"/>
    <n v="88.739130434782609"/>
    <x v="1"/>
    <x v="6"/>
    <x v="3472"/>
    <d v="2014-11-05T23:59:00"/>
  </r>
  <r>
    <n v="3473"/>
    <s v="King Sisyphus"/>
    <s v="A modern telling of the Greek myth. Sisyphus defies the Gods and attempts to change the world order... but can he overcome his fate?"/>
    <n v="4900"/>
    <n v="4900"/>
    <x v="0"/>
    <x v="0"/>
    <s v="USD"/>
    <n v="1426883220"/>
    <n v="1425067296"/>
    <x v="0"/>
    <x v="51"/>
    <x v="0"/>
    <s v="theater/plays"/>
    <n v="100"/>
    <n v="148.4848484848485"/>
    <x v="1"/>
    <x v="6"/>
    <x v="3473"/>
    <d v="2015-03-20T14:27:00"/>
  </r>
  <r>
    <n v="3474"/>
    <s v="Be Prepared"/>
    <s v="Help us get actor-writer Ian Bonar's debut play - a hilarious, heartbreaking story of grief and loss - to the 2016 Edinburgh Fringe."/>
    <n v="2000"/>
    <n v="2020"/>
    <x v="0"/>
    <x v="1"/>
    <s v="GBP"/>
    <n v="1469016131"/>
    <n v="1466424131"/>
    <x v="0"/>
    <x v="70"/>
    <x v="0"/>
    <s v="theater/plays"/>
    <n v="101"/>
    <n v="51.794871794871796"/>
    <x v="1"/>
    <x v="6"/>
    <x v="3474"/>
    <d v="2016-07-20T06:02:11"/>
  </r>
  <r>
    <n v="3475"/>
    <s v="Score"/>
    <s v="Score is a musical play inspired by true stories of parents who have recovered from addiction and regained their children."/>
    <n v="300"/>
    <n v="340"/>
    <x v="0"/>
    <x v="1"/>
    <s v="GBP"/>
    <n v="1414972800"/>
    <n v="1412629704"/>
    <x v="0"/>
    <x v="57"/>
    <x v="0"/>
    <s v="theater/plays"/>
    <n v="113.33333333333333"/>
    <n v="20"/>
    <x v="1"/>
    <x v="6"/>
    <x v="3475"/>
    <d v="2014-11-02T18:00:00"/>
  </r>
  <r>
    <n v="3476"/>
    <s v="REBATEnsemble Presents: ICONS - The Martin Show"/>
    <s v="Meet the Martins; a modern family dealing with modern issues in a way that is as All-American as apple pie, James Dean and repression."/>
    <n v="300"/>
    <n v="312"/>
    <x v="0"/>
    <x v="0"/>
    <s v="USD"/>
    <n v="1414378800"/>
    <n v="1412836990"/>
    <x v="0"/>
    <x v="79"/>
    <x v="0"/>
    <s v="theater/plays"/>
    <n v="104"/>
    <n v="52"/>
    <x v="1"/>
    <x v="6"/>
    <x v="3476"/>
    <d v="2014-10-26T21:00:00"/>
  </r>
  <r>
    <n v="3477"/>
    <s v="PCSF's Biannual 24-Hour Play Festival"/>
    <s v="8 ten-minute plays, written, directed, rehearsed, and fully produced in only 24 hours! Are we crazy? You bet we are!"/>
    <n v="1800"/>
    <n v="2076"/>
    <x v="0"/>
    <x v="0"/>
    <s v="USD"/>
    <n v="1431831600"/>
    <n v="1430761243"/>
    <x v="0"/>
    <x v="70"/>
    <x v="0"/>
    <s v="theater/plays"/>
    <n v="115.33333333333333"/>
    <n v="53.230769230769234"/>
    <x v="1"/>
    <x v="6"/>
    <x v="3477"/>
    <d v="2015-05-16T21:00:00"/>
  </r>
  <r>
    <n v="3478"/>
    <s v="Measure for Measure"/>
    <s v="Bare Theatre takes on Shakespeare's most notorious &quot;problem play,&quot; which asks how far we are willing to go to do what is right."/>
    <n v="2000"/>
    <n v="2257"/>
    <x v="0"/>
    <x v="0"/>
    <s v="USD"/>
    <n v="1426539600"/>
    <n v="1424296822"/>
    <x v="0"/>
    <x v="7"/>
    <x v="0"/>
    <s v="theater/plays"/>
    <n v="112.85000000000001"/>
    <n v="39.596491228070178"/>
    <x v="1"/>
    <x v="6"/>
    <x v="3478"/>
    <d v="2015-03-16T15:00:00"/>
  </r>
  <r>
    <n v="3479"/>
    <s v="Civil Rogues"/>
    <s v="A new comedy about what happened to a band of foolhardy actors when the Puritans closed the theatres in the 1640s."/>
    <n v="1500"/>
    <n v="1918"/>
    <x v="0"/>
    <x v="1"/>
    <s v="GBP"/>
    <n v="1403382680"/>
    <n v="1400790680"/>
    <x v="0"/>
    <x v="66"/>
    <x v="0"/>
    <s v="theater/plays"/>
    <n v="127.86666666666666"/>
    <n v="34.25"/>
    <x v="1"/>
    <x v="6"/>
    <x v="3479"/>
    <d v="2014-06-21T14:31:20"/>
  </r>
  <r>
    <n v="3480"/>
    <s v="Georgia - the full cast production"/>
    <s v="Georgia is a play that looks at the taboo topic of rape in a relationship.  It's a play about perspectives and various viewpoints."/>
    <n v="1500"/>
    <n v="2140"/>
    <x v="0"/>
    <x v="0"/>
    <s v="USD"/>
    <n v="1436562000"/>
    <n v="1434440227"/>
    <x v="0"/>
    <x v="62"/>
    <x v="0"/>
    <s v="theater/plays"/>
    <n v="142.66666666666669"/>
    <n v="164.61538461538461"/>
    <x v="1"/>
    <x v="6"/>
    <x v="3480"/>
    <d v="2015-07-10T15:00:00"/>
  </r>
  <r>
    <n v="3481"/>
    <s v="FIX THE FITZ"/>
    <s v="One of Australia's greatest theatres needs your help. Please help us refurnish, fit out and restore this legendary storytelling venue."/>
    <n v="10000"/>
    <n v="11880"/>
    <x v="0"/>
    <x v="2"/>
    <s v="AUD"/>
    <n v="1420178188"/>
    <n v="1418709388"/>
    <x v="0"/>
    <x v="195"/>
    <x v="0"/>
    <s v="theater/plays"/>
    <n v="118.8"/>
    <n v="125.05263157894737"/>
    <x v="1"/>
    <x v="6"/>
    <x v="3481"/>
    <d v="2015-01-01T23:56:28"/>
  </r>
  <r>
    <n v="3482"/>
    <s v="Old Trunk - Edinburgh 2014"/>
    <s v="Critically-acclaimed new-writing company Old Trunk make their Edinburgh debut alternating their two darkly comic plays."/>
    <n v="3000"/>
    <n v="4150"/>
    <x v="0"/>
    <x v="1"/>
    <s v="GBP"/>
    <n v="1404671466"/>
    <n v="1402079466"/>
    <x v="0"/>
    <x v="144"/>
    <x v="0"/>
    <s v="theater/plays"/>
    <n v="138.33333333333334"/>
    <n v="51.875"/>
    <x v="1"/>
    <x v="6"/>
    <x v="3482"/>
    <d v="2014-07-06T12:31:06"/>
  </r>
  <r>
    <n v="3483"/>
    <s v="The Faculty Lounge"/>
    <s v="Join 5 high school teachers in the lounge of every high school in America.  Hear what they never say in the classroom."/>
    <n v="3350"/>
    <n v="5358"/>
    <x v="0"/>
    <x v="0"/>
    <s v="USD"/>
    <n v="1404403381"/>
    <n v="1401811381"/>
    <x v="0"/>
    <x v="182"/>
    <x v="0"/>
    <s v="theater/plays"/>
    <n v="159.9402985074627"/>
    <n v="40.285714285714285"/>
    <x v="1"/>
    <x v="6"/>
    <x v="3483"/>
    <d v="2014-07-03T10:03:01"/>
  </r>
  <r>
    <n v="3484"/>
    <s v="Macbeth in the Basement"/>
    <s v="MACBETH IN THE BASEMENT will premiere at the Capital Fringe Festival in July 2016. A teenage kingâ€™s rise and fall in a vicious game."/>
    <n v="2500"/>
    <n v="2856"/>
    <x v="0"/>
    <x v="0"/>
    <s v="USD"/>
    <n v="1466014499"/>
    <n v="1463422499"/>
    <x v="0"/>
    <x v="34"/>
    <x v="0"/>
    <s v="theater/plays"/>
    <n v="114.24000000000001"/>
    <n v="64.909090909090907"/>
    <x v="1"/>
    <x v="6"/>
    <x v="3484"/>
    <d v="2016-06-15T12:14:59"/>
  </r>
  <r>
    <n v="3485"/>
    <s v="An Evening with Sarah Pettyfer"/>
    <s v="We're trying to get our play, &quot;An Evening With Sarah Pettyfer,&quot; to the  Orlando Fringe Festival. The only thing is...we need your help!"/>
    <n v="1650"/>
    <n v="1660"/>
    <x v="0"/>
    <x v="0"/>
    <s v="USD"/>
    <n v="1454431080"/>
    <n v="1451839080"/>
    <x v="0"/>
    <x v="209"/>
    <x v="0"/>
    <s v="theater/plays"/>
    <n v="100.60606060606061"/>
    <n v="55.333333333333336"/>
    <x v="1"/>
    <x v="6"/>
    <x v="3485"/>
    <d v="2016-02-02T10:38:00"/>
  </r>
  <r>
    <n v="3486"/>
    <s v="Might As Well Live: Dorothy Parker Does Hollywood Fringe"/>
    <s v="Dorothy Parker's unforgettable characters come to life onstage in &quot;Might As Well Live&quot; at the 2015 Hollywood Fringe Festival."/>
    <n v="3000"/>
    <n v="4656"/>
    <x v="0"/>
    <x v="0"/>
    <s v="USD"/>
    <n v="1433314740"/>
    <n v="1430600401"/>
    <x v="0"/>
    <x v="66"/>
    <x v="0"/>
    <s v="theater/plays"/>
    <n v="155.20000000000002"/>
    <n v="83.142857142857139"/>
    <x v="1"/>
    <x v="6"/>
    <x v="3486"/>
    <d v="2015-06-03T00:59:00"/>
  </r>
  <r>
    <n v="3487"/>
    <s v="Jericho Creek"/>
    <s v="Jericho Creek is an original production by Fledgling Theatre Company which will be performed at The Cockpit Theatre in July 2015"/>
    <n v="2000"/>
    <n v="2555"/>
    <x v="0"/>
    <x v="1"/>
    <s v="GBP"/>
    <n v="1435185252"/>
    <n v="1432593252"/>
    <x v="0"/>
    <x v="36"/>
    <x v="0"/>
    <s v="theater/plays"/>
    <n v="127.75000000000001"/>
    <n v="38.712121212121211"/>
    <x v="1"/>
    <x v="6"/>
    <x v="3487"/>
    <d v="2015-06-24T16:34:12"/>
  </r>
  <r>
    <n v="3488"/>
    <s v="Gorilla Theater Productions Presents: Phase 3"/>
    <s v="GTP has been protected financially by The Director since 2012. Now it's time for the community. Do you want GTP? Are we worth it?"/>
    <n v="3000"/>
    <n v="3636"/>
    <x v="0"/>
    <x v="0"/>
    <s v="USD"/>
    <n v="1429286400"/>
    <n v="1427221560"/>
    <x v="0"/>
    <x v="60"/>
    <x v="0"/>
    <s v="theater/plays"/>
    <n v="121.2"/>
    <n v="125.37931034482759"/>
    <x v="1"/>
    <x v="6"/>
    <x v="3488"/>
    <d v="2015-04-17T10:00:00"/>
  </r>
  <r>
    <n v="3489"/>
    <s v="&quot;Oh, the Humanity&quot; at the Tabard Theatre this September"/>
    <s v="A brilliant play by Will Eno. An exciting, young theatre company. A production that promises to wow. You wouldn't want to miss it."/>
    <n v="5000"/>
    <n v="5635"/>
    <x v="0"/>
    <x v="1"/>
    <s v="GBP"/>
    <n v="1400965200"/>
    <n v="1398352531"/>
    <x v="0"/>
    <x v="250"/>
    <x v="0"/>
    <s v="theater/plays"/>
    <n v="112.7"/>
    <n v="78.263888888888886"/>
    <x v="1"/>
    <x v="6"/>
    <x v="3489"/>
    <d v="2014-05-24T15: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x v="74"/>
    <x v="0"/>
    <s v="theater/plays"/>
    <n v="127.49999999999999"/>
    <n v="47.222222222222221"/>
    <x v="1"/>
    <x v="6"/>
    <x v="3490"/>
    <d v="2016-04-13T13:15:24"/>
  </r>
  <r>
    <n v="3491"/>
    <s v="William Shakespeare's The Tempest"/>
    <s v="Shakespeare Company at UCLA presents The Tempest under the stars in the Fowler Museum Amphitheater. Bring your blankets and enjoy!"/>
    <n v="500"/>
    <n v="791"/>
    <x v="0"/>
    <x v="0"/>
    <s v="USD"/>
    <n v="1431928784"/>
    <n v="1430114384"/>
    <x v="0"/>
    <x v="73"/>
    <x v="0"/>
    <s v="theater/plays"/>
    <n v="158.20000000000002"/>
    <n v="79.099999999999994"/>
    <x v="1"/>
    <x v="6"/>
    <x v="3491"/>
    <d v="2015-05-17T23:59:44"/>
  </r>
  <r>
    <n v="3492"/>
    <s v="The Man from Willow's Brook, a new play by Kevin Kordis"/>
    <s v="We have the Blackbox Fellowship at Boston Playwright's Theatre, now all we need is your support to produce Kevin's new play!"/>
    <n v="3800"/>
    <n v="4000.22"/>
    <x v="0"/>
    <x v="0"/>
    <s v="USD"/>
    <n v="1445818397"/>
    <n v="1442794397"/>
    <x v="0"/>
    <x v="2"/>
    <x v="0"/>
    <s v="theater/plays"/>
    <n v="105.26894736842105"/>
    <n v="114.29199999999999"/>
    <x v="1"/>
    <x v="6"/>
    <x v="3492"/>
    <d v="2015-10-25T18:13:17"/>
  </r>
  <r>
    <n v="3493"/>
    <s v="Not Your Garden Variety Theater"/>
    <s v="We need your help purchasing a stage for our production of the Wizard of Oz! This program is helping children with autism. Thank you!"/>
    <n v="1500"/>
    <n v="1500"/>
    <x v="0"/>
    <x v="0"/>
    <s v="USD"/>
    <n v="1408252260"/>
    <n v="1406580436"/>
    <x v="0"/>
    <x v="60"/>
    <x v="0"/>
    <s v="theater/plays"/>
    <n v="100"/>
    <n v="51.724137931034484"/>
    <x v="1"/>
    <x v="6"/>
    <x v="3493"/>
    <d v="2014-08-16T23:11:00"/>
  </r>
  <r>
    <n v="3494"/>
    <s v="Special in a Bad Way"/>
    <s v="&quot;Special in a Bad Way&quot; is a comedy that questions American Public Schools in their treatment of the so called, 'learning disabled.'"/>
    <n v="400"/>
    <n v="400"/>
    <x v="0"/>
    <x v="0"/>
    <s v="USD"/>
    <n v="1480140000"/>
    <n v="1479186575"/>
    <x v="0"/>
    <x v="62"/>
    <x v="0"/>
    <s v="theater/plays"/>
    <n v="100"/>
    <n v="30.76923076923077"/>
    <x v="1"/>
    <x v="6"/>
    <x v="3494"/>
    <d v="2016-11-26T00:00:00"/>
  </r>
  <r>
    <n v="3495"/>
    <s v="The Village - one woman show"/>
    <s v="A one-woman show by Canadian artist Tina Milo. it is a multimedia show about an actress auditioning for a role of a depressed woman."/>
    <n v="5000"/>
    <n v="5343"/>
    <x v="0"/>
    <x v="5"/>
    <s v="CAD"/>
    <n v="1414862280"/>
    <n v="1412360309"/>
    <x v="0"/>
    <x v="250"/>
    <x v="0"/>
    <s v="theater/plays"/>
    <n v="106.86"/>
    <n v="74.208333333333329"/>
    <x v="1"/>
    <x v="6"/>
    <x v="3495"/>
    <d v="2014-11-01T11:18:00"/>
  </r>
  <r>
    <n v="3496"/>
    <s v="Resurrecting LIZZIE BORDEN LIVE"/>
    <s v="A one-woman play based on Lizzie Borden who was accused of the brutal hatchet murders of her father and step-mother.  Workshop Oct NYC."/>
    <n v="3000"/>
    <n v="3732"/>
    <x v="0"/>
    <x v="0"/>
    <s v="USD"/>
    <n v="1473625166"/>
    <n v="1470169166"/>
    <x v="0"/>
    <x v="76"/>
    <x v="0"/>
    <s v="theater/plays"/>
    <n v="124.4"/>
    <n v="47.846153846153847"/>
    <x v="1"/>
    <x v="6"/>
    <x v="3496"/>
    <d v="2016-09-11T14:19:26"/>
  </r>
  <r>
    <n v="3497"/>
    <s v="Send SACKERSON to SD Fringe"/>
    <s v="We've been invited to the San Diego International Fringe Festival. Can you help us get there? Special performances in SLC and OREM."/>
    <n v="1551"/>
    <n v="1686"/>
    <x v="0"/>
    <x v="0"/>
    <s v="USD"/>
    <n v="1464904800"/>
    <n v="1463852904"/>
    <x v="0"/>
    <x v="72"/>
    <x v="0"/>
    <s v="theater/plays"/>
    <n v="108.70406189555126"/>
    <n v="34.408163265306122"/>
    <x v="1"/>
    <x v="6"/>
    <x v="3497"/>
    <d v="2016-06-02T16:00:00"/>
  </r>
  <r>
    <n v="3498"/>
    <s v="Mamahood: turn and face the strange"/>
    <s v="This solo show has the power to profoundly impact new mothers and those that love them and to educate &amp; change how we support them."/>
    <n v="1650"/>
    <n v="1690"/>
    <x v="0"/>
    <x v="5"/>
    <s v="CAD"/>
    <n v="1464471840"/>
    <n v="1459309704"/>
    <x v="0"/>
    <x v="288"/>
    <x v="0"/>
    <s v="theater/plays"/>
    <n v="102.42424242424242"/>
    <n v="40.238095238095241"/>
    <x v="1"/>
    <x v="6"/>
    <x v="3498"/>
    <d v="2016-05-28T15:44:00"/>
  </r>
  <r>
    <n v="3499"/>
    <s v="Fefu and Her Friends"/>
    <s v="Figure 8 Troupe's debut performance! A stunning piece of theatre written by premier female playwright Maria Irene Fornes."/>
    <n v="2000"/>
    <n v="2110"/>
    <x v="0"/>
    <x v="0"/>
    <s v="USD"/>
    <n v="1435733940"/>
    <n v="1431046325"/>
    <x v="0"/>
    <x v="2"/>
    <x v="0"/>
    <s v="theater/plays"/>
    <n v="105.5"/>
    <n v="60.285714285714285"/>
    <x v="1"/>
    <x v="6"/>
    <x v="3499"/>
    <d v="2015-07-01T00:59:00"/>
  </r>
  <r>
    <n v="3500"/>
    <s v="The Glass Menagerie: Independent Student-Run Production"/>
    <s v="A minimalist, post-modern production of the classic play, performed and produced by aspiring theater undergraduates at UMass Amherst."/>
    <n v="1000"/>
    <n v="1063"/>
    <x v="0"/>
    <x v="0"/>
    <s v="USD"/>
    <n v="1457326740"/>
    <n v="1455919438"/>
    <x v="0"/>
    <x v="288"/>
    <x v="0"/>
    <s v="theater/plays"/>
    <n v="106.3"/>
    <n v="25.30952380952381"/>
    <x v="1"/>
    <x v="6"/>
    <x v="3500"/>
    <d v="2016-03-06T22:59:00"/>
  </r>
  <r>
    <n v="3501"/>
    <s v="Pig by Alex Oates (London Run)"/>
    <s v="'Pig' by Alex Oates is an urgent and dark comedy with live music that discusses the vital issue of the state of our police force."/>
    <n v="1500"/>
    <n v="1510"/>
    <x v="0"/>
    <x v="1"/>
    <s v="GBP"/>
    <n v="1441995595"/>
    <n v="1439835595"/>
    <x v="0"/>
    <x v="288"/>
    <x v="0"/>
    <s v="theater/plays"/>
    <n v="100.66666666666666"/>
    <n v="35.952380952380949"/>
    <x v="1"/>
    <x v="6"/>
    <x v="3501"/>
    <d v="2015-09-11T12:19:55"/>
  </r>
  <r>
    <n v="3502"/>
    <s v="Dickhead"/>
    <s v="Dickhead is a play about one man's struggle with the dicks in his head. If you want to know more stop being a twat and put out...please"/>
    <n v="4000"/>
    <n v="4216"/>
    <x v="0"/>
    <x v="0"/>
    <s v="USD"/>
    <n v="1458100740"/>
    <n v="1456862924"/>
    <x v="0"/>
    <x v="162"/>
    <x v="0"/>
    <s v="theater/plays"/>
    <n v="105.4"/>
    <n v="136"/>
    <x v="1"/>
    <x v="6"/>
    <x v="3502"/>
    <d v="2016-03-15T21:59:00"/>
  </r>
  <r>
    <n v="3503"/>
    <s v="Tarantella"/>
    <s v="A group of Sicilian immigrants in New York struggle to deal with conflict from both within the family and from without."/>
    <n v="2500"/>
    <n v="2689"/>
    <x v="0"/>
    <x v="1"/>
    <s v="GBP"/>
    <n v="1469359728"/>
    <n v="1466767728"/>
    <x v="0"/>
    <x v="44"/>
    <x v="0"/>
    <s v="theater/plays"/>
    <n v="107.55999999999999"/>
    <n v="70.763157894736835"/>
    <x v="1"/>
    <x v="6"/>
    <x v="3503"/>
    <d v="2016-07-24T05:28:48"/>
  </r>
  <r>
    <n v="3504"/>
    <s v="Sterling Lion Theater Company"/>
    <s v="The Sterling Lion Theater Company is a non-profit theater group established for the benefit of the Connecticut lower Naugatuck Valley."/>
    <n v="1000"/>
    <n v="1000"/>
    <x v="0"/>
    <x v="0"/>
    <s v="USD"/>
    <n v="1447959491"/>
    <n v="1445363891"/>
    <x v="0"/>
    <x v="22"/>
    <x v="0"/>
    <s v="theater/plays"/>
    <n v="100"/>
    <n v="125"/>
    <x v="1"/>
    <x v="6"/>
    <x v="3504"/>
    <d v="2015-11-19T12:58:11"/>
  </r>
  <r>
    <n v="3505"/>
    <s v="Second Act: The Four Disgracers"/>
    <s v="Four myths._x000a_Four writers._x000a_Four new takes._x000a__x000a_The Four Disgracers comes to the stage to launch a new theatre group, Ixion."/>
    <n v="2500"/>
    <n v="2594"/>
    <x v="0"/>
    <x v="0"/>
    <s v="USD"/>
    <n v="1399953600"/>
    <n v="1398983245"/>
    <x v="0"/>
    <x v="70"/>
    <x v="0"/>
    <s v="theater/plays"/>
    <n v="103.76"/>
    <n v="66.512820512820511"/>
    <x v="1"/>
    <x v="6"/>
    <x v="3505"/>
    <d v="2014-05-12T22: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x v="60"/>
    <x v="0"/>
    <s v="theater/plays"/>
    <n v="101.49999999999999"/>
    <n v="105"/>
    <x v="1"/>
    <x v="6"/>
    <x v="3506"/>
    <d v="2014-08-23T11:37:20"/>
  </r>
  <r>
    <n v="3507"/>
    <s v="The Chameleon Fools Theatre Troupe Project"/>
    <s v="Please help our troupe bring our first project from planning to reality! Join us on one exciting ride!"/>
    <n v="10000"/>
    <n v="10440"/>
    <x v="0"/>
    <x v="0"/>
    <s v="USD"/>
    <n v="1464732537"/>
    <n v="1462140537"/>
    <x v="0"/>
    <x v="250"/>
    <x v="0"/>
    <s v="theater/plays"/>
    <n v="104.4"/>
    <n v="145"/>
    <x v="1"/>
    <x v="6"/>
    <x v="3507"/>
    <d v="2016-05-31T16:08:57"/>
  </r>
  <r>
    <n v="3508"/>
    <s v="Roll The Dice Theatre Company"/>
    <s v="Roll The Dice Theatre Company revolves around taking risks in the game of life vicariously through beloved childhood games."/>
    <n v="100"/>
    <n v="180"/>
    <x v="0"/>
    <x v="1"/>
    <s v="GBP"/>
    <n v="1462914000"/>
    <n v="1460914253"/>
    <x v="0"/>
    <x v="41"/>
    <x v="0"/>
    <s v="theater/plays"/>
    <n v="180"/>
    <n v="12"/>
    <x v="1"/>
    <x v="6"/>
    <x v="3508"/>
    <d v="2016-05-10T15:00:00"/>
  </r>
  <r>
    <n v="3509"/>
    <s v="PL@Y, an all-original fusion of comedy, rock, and dance"/>
    <s v="PL@Y is an original comedic fantasy spectacle inspired by the original music of the Amboys and classic rabbit-hole fiction archetypes"/>
    <n v="3000"/>
    <n v="3190"/>
    <x v="0"/>
    <x v="0"/>
    <s v="USD"/>
    <n v="1416545700"/>
    <n v="1415392666"/>
    <x v="0"/>
    <x v="51"/>
    <x v="0"/>
    <s v="theater/plays"/>
    <n v="106.33333333333333"/>
    <n v="96.666666666666671"/>
    <x v="1"/>
    <x v="6"/>
    <x v="3509"/>
    <d v="2014-11-20T22:55:00"/>
  </r>
  <r>
    <n v="3510"/>
    <s v="Shakespeare in the Park: Much Ado About Nothing"/>
    <s v="The Uncommon Loons return with Much Ado for a 2nd production of Shakespeare in Minnesota's Nature on the banks of the Mississippi!"/>
    <n v="900"/>
    <n v="905"/>
    <x v="0"/>
    <x v="0"/>
    <s v="USD"/>
    <n v="1404312846"/>
    <n v="1402584846"/>
    <x v="0"/>
    <x v="41"/>
    <x v="0"/>
    <s v="theater/plays"/>
    <n v="100.55555555555556"/>
    <n v="60.333333333333336"/>
    <x v="1"/>
    <x v="6"/>
    <x v="3510"/>
    <d v="2014-07-02T08:54:06"/>
  </r>
  <r>
    <n v="3511"/>
    <s v="Silent Planet"/>
    <s v="The world premiere of the first full-length play by Eve Leigh, at the intimate Finborough Theatre in London."/>
    <n v="1500"/>
    <n v="1518"/>
    <x v="0"/>
    <x v="1"/>
    <s v="GBP"/>
    <n v="1415385000"/>
    <n v="1413406695"/>
    <x v="0"/>
    <x v="10"/>
    <x v="0"/>
    <s v="theater/plays"/>
    <n v="101.2"/>
    <n v="79.89473684210526"/>
    <x v="1"/>
    <x v="6"/>
    <x v="3511"/>
    <d v="2014-11-07T12:30:00"/>
  </r>
  <r>
    <n v="3512"/>
    <s v="With My Eyes Wide Open"/>
    <s v="We're making a hard hitting, innovative play which will open your eyes to what mental illness is like in the mind of the sufferer."/>
    <n v="1000"/>
    <n v="1000"/>
    <x v="0"/>
    <x v="1"/>
    <s v="GBP"/>
    <n v="1429789992"/>
    <n v="1424609592"/>
    <x v="0"/>
    <x v="57"/>
    <x v="0"/>
    <s v="theater/plays"/>
    <n v="100"/>
    <n v="58.823529411764703"/>
    <x v="1"/>
    <x v="6"/>
    <x v="3512"/>
    <d v="2015-04-23T05:53:12"/>
  </r>
  <r>
    <n v="3513"/>
    <s v="Send Truth AND Consequences To TNT's 2014 Youth Conference"/>
    <s v="Brazos Valley TROUPE is taking an original work, Truth AND Consequences, to the Texas Nonprofit Theaters 2014 Youth Conference"/>
    <n v="2800"/>
    <n v="3315"/>
    <x v="0"/>
    <x v="0"/>
    <s v="USD"/>
    <n v="1401857940"/>
    <n v="1400725112"/>
    <x v="0"/>
    <x v="34"/>
    <x v="0"/>
    <s v="theater/plays"/>
    <n v="118.39285714285714"/>
    <n v="75.340909090909093"/>
    <x v="1"/>
    <x v="6"/>
    <x v="3513"/>
    <d v="2014-06-03T22:59:00"/>
  </r>
  <r>
    <n v="3514"/>
    <s v="In the Hours Before the Bars Open, a play by Nate HarpÃ©l"/>
    <s v="My play &quot;In the Hour Before the Bars Open&quot; has won an award from KCACTF, but I need to present the play in Georgia to receive it!"/>
    <n v="500"/>
    <n v="550"/>
    <x v="0"/>
    <x v="0"/>
    <s v="USD"/>
    <n v="1422853140"/>
    <n v="1421439552"/>
    <x v="0"/>
    <x v="73"/>
    <x v="0"/>
    <s v="theater/plays"/>
    <n v="110.00000000000001"/>
    <n v="55"/>
    <x v="1"/>
    <x v="6"/>
    <x v="3514"/>
    <d v="2015-02-01T22:59:00"/>
  </r>
  <r>
    <n v="3515"/>
    <s v="Twelfth Night by William Shakespeare"/>
    <s v="We are casting an all-inclusive production of Shakespeare's Twelfth Night in a non-traditional performance space."/>
    <n v="3000"/>
    <n v="3080"/>
    <x v="0"/>
    <x v="0"/>
    <s v="USD"/>
    <n v="1433097171"/>
    <n v="1430505171"/>
    <x v="0"/>
    <x v="67"/>
    <x v="0"/>
    <s v="theater/plays"/>
    <n v="102.66666666666666"/>
    <n v="66.956521739130437"/>
    <x v="1"/>
    <x v="6"/>
    <x v="3515"/>
    <d v="2015-05-31T12:32:51"/>
  </r>
  <r>
    <n v="3516"/>
    <s v="The March of the Bonus Army"/>
    <s v="A new play about a lesser known yet pivotal event in American history, about a group of WWI Veterans fighting for their rights."/>
    <n v="2500"/>
    <n v="2500"/>
    <x v="0"/>
    <x v="0"/>
    <s v="USD"/>
    <n v="1410145200"/>
    <n v="1407197670"/>
    <x v="0"/>
    <x v="202"/>
    <x v="0"/>
    <s v="theater/plays"/>
    <n v="100"/>
    <n v="227.27272727272728"/>
    <x v="1"/>
    <x v="6"/>
    <x v="3516"/>
    <d v="2014-09-07T21:00:00"/>
  </r>
  <r>
    <n v="3517"/>
    <s v="A Bright Room Called Day by Tony Kushner"/>
    <s v="Support an outstanding cast of actors to take on a professional production of a masterpiece of modern theatre"/>
    <n v="4000"/>
    <n v="4000"/>
    <x v="0"/>
    <x v="1"/>
    <s v="GBP"/>
    <n v="1404471600"/>
    <n v="1401910634"/>
    <x v="0"/>
    <x v="62"/>
    <x v="0"/>
    <s v="theater/plays"/>
    <n v="100"/>
    <n v="307.69230769230768"/>
    <x v="1"/>
    <x v="6"/>
    <x v="3517"/>
    <d v="2014-07-04T05:00:00"/>
  </r>
  <r>
    <n v="3518"/>
    <s v="BEASTS OF BAVERLY GROVE"/>
    <s v="One play.  Two theaters.  See the story from both sides and then decide for yourself - who are the BEASTS OF BAVERLY GROVE?"/>
    <n v="1500"/>
    <n v="1650.69"/>
    <x v="0"/>
    <x v="0"/>
    <s v="USD"/>
    <n v="1412259660"/>
    <n v="1410461299"/>
    <x v="0"/>
    <x v="51"/>
    <x v="0"/>
    <s v="theater/plays"/>
    <n v="110.04599999999999"/>
    <n v="50.020909090909093"/>
    <x v="1"/>
    <x v="6"/>
    <x v="3518"/>
    <d v="2014-10-02T08:21:00"/>
  </r>
  <r>
    <n v="3519"/>
    <s v="Bookstory"/>
    <s v="Bookstory is a tiny puppet musical with some very big ideas that tells the story of the story in the digital age"/>
    <n v="2000"/>
    <n v="2027"/>
    <x v="0"/>
    <x v="1"/>
    <s v="GBP"/>
    <n v="1425478950"/>
    <n v="1422886950"/>
    <x v="0"/>
    <x v="33"/>
    <x v="0"/>
    <s v="theater/plays"/>
    <n v="101.35000000000001"/>
    <n v="72.392857142857139"/>
    <x v="1"/>
    <x v="6"/>
    <x v="3519"/>
    <d v="2015-03-04T08:22:30"/>
  </r>
  <r>
    <n v="3520"/>
    <s v="Protocols"/>
    <s v="Help us to bring &quot;Protocols&quot; at the 2015 Camden Fringe. The most controversial play of the year."/>
    <n v="2000"/>
    <n v="2015"/>
    <x v="0"/>
    <x v="1"/>
    <s v="GBP"/>
    <n v="1441547220"/>
    <n v="1439322412"/>
    <x v="0"/>
    <x v="64"/>
    <x v="0"/>
    <s v="theater/plays"/>
    <n v="100.75"/>
    <n v="95.952380952380949"/>
    <x v="1"/>
    <x v="6"/>
    <x v="3520"/>
    <d v="2015-09-06T07:47:00"/>
  </r>
  <r>
    <n v="3521"/>
    <s v="As the Naked Lead the Blind (Play)"/>
    <s v="A professionally directed/acted workshop &amp; reading for a new play depicting sexual addiction and its crippling effect on relationships."/>
    <n v="350"/>
    <n v="593"/>
    <x v="0"/>
    <x v="0"/>
    <s v="USD"/>
    <n v="1411980020"/>
    <n v="1409388020"/>
    <x v="0"/>
    <x v="62"/>
    <x v="0"/>
    <s v="theater/plays"/>
    <n v="169.42857142857144"/>
    <n v="45.615384615384613"/>
    <x v="1"/>
    <x v="6"/>
    <x v="3521"/>
    <d v="2014-09-29T02:40:20"/>
  </r>
  <r>
    <n v="3522"/>
    <s v="'Over the Top: The true-life tale of Dorothy Lawrence'"/>
    <s v="New show with 2 performers and an original score, bringing the true story of this forgotten WW1 heroine to audiences in the southwest."/>
    <n v="1395"/>
    <n v="1395"/>
    <x v="0"/>
    <x v="1"/>
    <s v="GBP"/>
    <n v="1442311560"/>
    <n v="1439924246"/>
    <x v="0"/>
    <x v="69"/>
    <x v="0"/>
    <s v="theater/plays"/>
    <n v="100"/>
    <n v="41.029411764705884"/>
    <x v="1"/>
    <x v="6"/>
    <x v="3522"/>
    <d v="2015-09-15T04:06:00"/>
  </r>
  <r>
    <n v="3523"/>
    <s v="Magnificence"/>
    <s v="An old play about our world. Set in 1970s England, Magnificence is a gut-wrenching story of radicalisation, idealism and pity."/>
    <n v="4000"/>
    <n v="4546"/>
    <x v="0"/>
    <x v="1"/>
    <s v="GBP"/>
    <n v="1474844400"/>
    <n v="1469871148"/>
    <x v="0"/>
    <x v="144"/>
    <x v="0"/>
    <s v="theater/plays"/>
    <n v="113.65"/>
    <n v="56.825000000000003"/>
    <x v="1"/>
    <x v="6"/>
    <x v="3523"/>
    <d v="2016-09-25T17:00:00"/>
  </r>
  <r>
    <n v="3524"/>
    <s v="Sweet, Sweet Spirit"/>
    <s v="A West Texas matriarch is enraged by the news that her gay grandson has been the victim of a hate crime committed by his own father."/>
    <n v="10000"/>
    <n v="10156"/>
    <x v="0"/>
    <x v="0"/>
    <s v="USD"/>
    <n v="1410580800"/>
    <n v="1409336373"/>
    <x v="0"/>
    <x v="142"/>
    <x v="0"/>
    <s v="theater/plays"/>
    <n v="101.56"/>
    <n v="137.24324324324326"/>
    <x v="1"/>
    <x v="6"/>
    <x v="3524"/>
    <d v="2014-09-12T22:00:00"/>
  </r>
  <r>
    <n v="3525"/>
    <s v="Talk to Me Like The Rain and Let Me Listen"/>
    <s v="The Attic interns present Tennessee Williams's &quot;Talk to Me Like the Rain and Let Me Listen&quot; performing at The Flea Theater!"/>
    <n v="500"/>
    <n v="530"/>
    <x v="0"/>
    <x v="0"/>
    <s v="USD"/>
    <n v="1439136000"/>
    <n v="1438188106"/>
    <x v="0"/>
    <x v="63"/>
    <x v="0"/>
    <s v="theater/plays"/>
    <n v="106"/>
    <n v="75.714285714285708"/>
    <x v="1"/>
    <x v="6"/>
    <x v="3525"/>
    <d v="2015-08-09T10:00:00"/>
  </r>
  <r>
    <n v="3526"/>
    <s v="Human, Kind Theater Project"/>
    <s v="By day we perform Acts of Kindness, by night we perform free theater, all sustained by the love of our neighbors, not ticket prices."/>
    <n v="3300"/>
    <n v="3366"/>
    <x v="0"/>
    <x v="0"/>
    <s v="USD"/>
    <n v="1461823140"/>
    <n v="1459411371"/>
    <x v="0"/>
    <x v="69"/>
    <x v="0"/>
    <s v="theater/plays"/>
    <n v="102"/>
    <n v="99"/>
    <x v="1"/>
    <x v="6"/>
    <x v="3526"/>
    <d v="2016-04-27T23:59:00"/>
  </r>
  <r>
    <n v="3527"/>
    <s v="Darryl Reuben Hall's THE DINNER Nat'l Premiere in NY Fest!"/>
    <s v="A 'tasty' new drama ~&quot;Booker T Washington of Tuskegee, Alabama, dined with the President (Roosevelt) last evening.&quot;~ the White House."/>
    <n v="6000"/>
    <n v="7015"/>
    <x v="0"/>
    <x v="0"/>
    <s v="USD"/>
    <n v="1436587140"/>
    <n v="1434069205"/>
    <x v="0"/>
    <x v="48"/>
    <x v="0"/>
    <s v="theater/plays"/>
    <n v="116.91666666666667"/>
    <n v="81.569767441860463"/>
    <x v="1"/>
    <x v="6"/>
    <x v="3527"/>
    <d v="2015-07-10T21:59:00"/>
  </r>
  <r>
    <n v="3528"/>
    <s v="World premiere of BIRTHDAY SUIT at the Old Red Lion"/>
    <s v="pluck. productions present their first four-week run - the world premiere of David K. Barnes' BIRTHDAY SUIT at the Old Red Lion."/>
    <n v="1650"/>
    <n v="1669"/>
    <x v="0"/>
    <x v="1"/>
    <s v="GBP"/>
    <n v="1484740918"/>
    <n v="1483012918"/>
    <x v="0"/>
    <x v="77"/>
    <x v="0"/>
    <s v="theater/plays"/>
    <n v="101.15151515151514"/>
    <n v="45.108108108108105"/>
    <x v="1"/>
    <x v="6"/>
    <x v="3528"/>
    <d v="2017-01-18T06:01:58"/>
  </r>
  <r>
    <n v="3529"/>
    <s v="Face Off Theatre Company Inaugural Season 2015-2016"/>
    <s v="Partners w/the Black Arts &amp; Cultural Center; we use theatre to EDUCATE &amp; EMPOWER through diverse expressions of the human experience."/>
    <n v="500"/>
    <n v="660"/>
    <x v="0"/>
    <x v="0"/>
    <s v="USD"/>
    <n v="1436749200"/>
    <n v="1434997018"/>
    <x v="0"/>
    <x v="59"/>
    <x v="0"/>
    <s v="theater/plays"/>
    <n v="132"/>
    <n v="36.666666666666664"/>
    <x v="1"/>
    <x v="6"/>
    <x v="3529"/>
    <d v="2015-07-12T19:00:00"/>
  </r>
  <r>
    <n v="3530"/>
    <s v="Far From Fiction"/>
    <s v="â€œFar From Fictionâ€ is a powerful play, written by Sally Willis, offering insights into a new understanding of  female psychology."/>
    <n v="2750"/>
    <n v="2750"/>
    <x v="0"/>
    <x v="1"/>
    <s v="GBP"/>
    <n v="1460318400"/>
    <n v="1457881057"/>
    <x v="0"/>
    <x v="19"/>
    <x v="0"/>
    <s v="theater/plays"/>
    <n v="100"/>
    <n v="125"/>
    <x v="1"/>
    <x v="6"/>
    <x v="3530"/>
    <d v="2016-04-10T14:00:00"/>
  </r>
  <r>
    <n v="3531"/>
    <s v="The Reinvention of Lily Johnson"/>
    <s v="A political comedy for a crazy election year"/>
    <n v="1000"/>
    <n v="1280"/>
    <x v="0"/>
    <x v="0"/>
    <s v="USD"/>
    <n v="1467301334"/>
    <n v="1464709334"/>
    <x v="0"/>
    <x v="55"/>
    <x v="0"/>
    <s v="theater/plays"/>
    <n v="128"/>
    <n v="49.230769230769234"/>
    <x v="1"/>
    <x v="6"/>
    <x v="3531"/>
    <d v="2016-06-30T09:42:14"/>
  </r>
  <r>
    <n v="3532"/>
    <s v="&quot;I Will Speak For Myself&quot;"/>
    <s v="Our goal: To produce a stirring one-woman show historically based on African-American womenâ€™s experiences, struggles, and journeys."/>
    <n v="960"/>
    <n v="1142"/>
    <x v="0"/>
    <x v="0"/>
    <s v="USD"/>
    <n v="1411012740"/>
    <n v="1409667827"/>
    <x v="0"/>
    <x v="74"/>
    <x v="0"/>
    <s v="theater/plays"/>
    <n v="118.95833333333334"/>
    <n v="42.296296296296298"/>
    <x v="1"/>
    <x v="6"/>
    <x v="3532"/>
    <d v="2014-09-17T21:59:00"/>
  </r>
  <r>
    <n v="3533"/>
    <s v="Young Philosophers Theater Company Winter Productions"/>
    <s v="Two shows! (we're feeling particularly ambitious). Help us produce Eurydice and The Effect of Gamma Rays on Man-in-the-Moon Marigolds!"/>
    <n v="500"/>
    <n v="631"/>
    <x v="0"/>
    <x v="0"/>
    <s v="USD"/>
    <n v="1447269367"/>
    <n v="1444673767"/>
    <x v="0"/>
    <x v="22"/>
    <x v="0"/>
    <s v="theater/plays"/>
    <n v="126.2"/>
    <n v="78.875"/>
    <x v="1"/>
    <x v="6"/>
    <x v="3533"/>
    <d v="2015-11-11T13:16:07"/>
  </r>
  <r>
    <n v="3534"/>
    <s v="Night of Ashes"/>
    <s v="A Theatrical Prequel to Hell's Rebels, the current Pathfinder Adventure Path from Paizo Publishing"/>
    <n v="5000"/>
    <n v="7810"/>
    <x v="0"/>
    <x v="0"/>
    <s v="USD"/>
    <n v="1443711623"/>
    <n v="1440687623"/>
    <x v="0"/>
    <x v="386"/>
    <x v="0"/>
    <s v="theater/plays"/>
    <n v="156.20000000000002"/>
    <n v="38.284313725490193"/>
    <x v="1"/>
    <x v="6"/>
    <x v="3534"/>
    <d v="2015-10-01T09:00:23"/>
  </r>
  <r>
    <n v="3535"/>
    <s v="Twelve Angry Women"/>
    <s v="On the 60th anniversary of Twelve Angry Men, 12 female writers create 12 short pieces about what makes them angry."/>
    <n v="2000"/>
    <n v="2063"/>
    <x v="0"/>
    <x v="1"/>
    <s v="GBP"/>
    <n v="1443808800"/>
    <n v="1441120910"/>
    <x v="0"/>
    <x v="67"/>
    <x v="0"/>
    <s v="theater/plays"/>
    <n v="103.15"/>
    <n v="44.847826086956523"/>
    <x v="1"/>
    <x v="6"/>
    <x v="3535"/>
    <d v="2015-10-02T12:00:00"/>
  </r>
  <r>
    <n v="3536"/>
    <s v="Paria Exchange at Dave's Leicester Comedy Festival"/>
    <s v="&quot;Inteligent, Inspired and Inimitable&quot; Nottingham's leading two man improv show is heading to Dave's Leicester Comedy Festival."/>
    <n v="150"/>
    <n v="230"/>
    <x v="0"/>
    <x v="1"/>
    <s v="GBP"/>
    <n v="1450612740"/>
    <n v="1448040425"/>
    <x v="0"/>
    <x v="57"/>
    <x v="0"/>
    <s v="theater/plays"/>
    <n v="153.33333333333334"/>
    <n v="13.529411764705882"/>
    <x v="1"/>
    <x v="6"/>
    <x v="3536"/>
    <d v="2015-12-20T05:59:00"/>
  </r>
  <r>
    <n v="3537"/>
    <s v="The Untold Tales of the Brothers Grimm"/>
    <s v="A fast-pace, zany comedy involving six actors performing seven usually untold Grimm Fairy Tales about giants, witches, demons and more!"/>
    <n v="675"/>
    <n v="1218"/>
    <x v="0"/>
    <x v="5"/>
    <s v="CAD"/>
    <n v="1416211140"/>
    <n v="1413016216"/>
    <x v="0"/>
    <x v="33"/>
    <x v="0"/>
    <s v="theater/plays"/>
    <n v="180.44444444444446"/>
    <n v="43.5"/>
    <x v="1"/>
    <x v="6"/>
    <x v="3537"/>
    <d v="2014-11-17T01:59:00"/>
  </r>
  <r>
    <n v="3538"/>
    <s v="'Mooring' - Vocal Point Theatre Project"/>
    <s v="A play about riverside homelessness, inspired by true events. Shows at Brunel Museum, 240 Project and similar community organisations."/>
    <n v="2000"/>
    <n v="2569"/>
    <x v="0"/>
    <x v="1"/>
    <s v="GBP"/>
    <n v="1471428340"/>
    <n v="1469009140"/>
    <x v="0"/>
    <x v="183"/>
    <x v="0"/>
    <s v="theater/plays"/>
    <n v="128.44999999999999"/>
    <n v="30.951807228915662"/>
    <x v="1"/>
    <x v="6"/>
    <x v="3538"/>
    <d v="2016-08-17T04:05:40"/>
  </r>
  <r>
    <n v="3539"/>
    <s v="Chokehold"/>
    <s v="A searing new play that takes  an unflinching look at the terrible costs of police shootings in the African American community."/>
    <n v="600"/>
    <n v="718"/>
    <x v="0"/>
    <x v="0"/>
    <s v="USD"/>
    <n v="1473358122"/>
    <n v="1471543722"/>
    <x v="0"/>
    <x v="62"/>
    <x v="0"/>
    <s v="theater/plays"/>
    <n v="119.66666666666667"/>
    <n v="55.230769230769234"/>
    <x v="1"/>
    <x v="6"/>
    <x v="3539"/>
    <d v="2016-09-08T12:08:42"/>
  </r>
  <r>
    <n v="3540"/>
    <s v="The Silence at the Song's End"/>
    <s v="A brand new stage adaptation of the Libby Purves/Nicholas Heiney book. A new work involving music, poetry and fajitas. #timetochange"/>
    <n v="300"/>
    <n v="369"/>
    <x v="0"/>
    <x v="1"/>
    <s v="GBP"/>
    <n v="1466899491"/>
    <n v="1464307491"/>
    <x v="0"/>
    <x v="22"/>
    <x v="0"/>
    <s v="theater/plays"/>
    <n v="123"/>
    <n v="46.125"/>
    <x v="1"/>
    <x v="6"/>
    <x v="3540"/>
    <d v="2016-06-25T18:04:51"/>
  </r>
  <r>
    <n v="3541"/>
    <s v="Twelfth Night or What You Will"/>
    <s v="Yellowbelly Theatre needs your help to bring this incredible play of love, lust and mistaken identity to life in our debut performance!"/>
    <n v="1200"/>
    <n v="1260"/>
    <x v="0"/>
    <x v="1"/>
    <s v="GBP"/>
    <n v="1441042275"/>
    <n v="1438882275"/>
    <x v="0"/>
    <x v="58"/>
    <x v="0"/>
    <s v="theater/plays"/>
    <n v="105"/>
    <n v="39.375"/>
    <x v="1"/>
    <x v="6"/>
    <x v="3541"/>
    <d v="2015-08-31T11:31:15"/>
  </r>
  <r>
    <n v="3542"/>
    <s v="Gifts of War"/>
    <s v="Ancient Greece. Giddy, champagne soaked debauchery celebrating the Trojan War's end leads to a shocking and deadly surprise."/>
    <n v="5500"/>
    <n v="5623"/>
    <x v="0"/>
    <x v="0"/>
    <s v="USD"/>
    <n v="1410099822"/>
    <n v="1404915822"/>
    <x v="0"/>
    <x v="268"/>
    <x v="0"/>
    <s v="theater/plays"/>
    <n v="102.23636363636363"/>
    <n v="66.152941176470591"/>
    <x v="1"/>
    <x v="6"/>
    <x v="3542"/>
    <d v="2014-09-07T08:23:42"/>
  </r>
  <r>
    <n v="3543"/>
    <s v="&quot;CIRQUE CAPRICIEUX, the greatest one woman show on earth&quot;"/>
    <s v="A circus theater show. An escaped carousel horse and a beautiful wire dancer let the fantasies run wild."/>
    <n v="1500"/>
    <n v="1570"/>
    <x v="0"/>
    <x v="12"/>
    <s v="EUR"/>
    <n v="1435255659"/>
    <n v="1432663659"/>
    <x v="0"/>
    <x v="60"/>
    <x v="0"/>
    <s v="theater/plays"/>
    <n v="104.66666666666666"/>
    <n v="54.137931034482762"/>
    <x v="1"/>
    <x v="6"/>
    <x v="3543"/>
    <d v="2015-06-25T12:07:39"/>
  </r>
  <r>
    <n v="3544"/>
    <s v="Gruoch, or Lady Macbeth"/>
    <s v="Death &amp; Pretzels presents the world premiere of Paul Pasulka's Gruoch, or Lady Macbeth"/>
    <n v="2500"/>
    <n v="2500"/>
    <x v="0"/>
    <x v="0"/>
    <s v="USD"/>
    <n v="1425758257"/>
    <n v="1423166257"/>
    <x v="0"/>
    <x v="54"/>
    <x v="0"/>
    <s v="theater/plays"/>
    <n v="100"/>
    <n v="104.16666666666667"/>
    <x v="1"/>
    <x v="6"/>
    <x v="3544"/>
    <d v="2015-03-07T13:57:37"/>
  </r>
  <r>
    <n v="3545"/>
    <s v="Shakespeare!! To fund or not to fund, that is the Question?"/>
    <s v="FUND our teens in Shakespeare's comedy &quot;The Merchant of Venice&quot;. Donating pays for our venue/insurance located in Woodland, CA."/>
    <n v="250"/>
    <n v="251"/>
    <x v="0"/>
    <x v="0"/>
    <s v="USD"/>
    <n v="1428780159"/>
    <n v="1426188159"/>
    <x v="0"/>
    <x v="22"/>
    <x v="0"/>
    <s v="theater/plays"/>
    <n v="100.4"/>
    <n v="31.375"/>
    <x v="1"/>
    <x v="6"/>
    <x v="3545"/>
    <d v="2015-04-11T13:22:39"/>
  </r>
  <r>
    <n v="3546"/>
    <s v="2015 Philadelphia Premier: Bonhoeffer's Cost"/>
    <s v="Help us produce this revealing play about Nazi-resistance member Dietrich Bonhoeffer and his final years of incarceration during WWII."/>
    <n v="1100"/>
    <n v="1125"/>
    <x v="0"/>
    <x v="0"/>
    <s v="USD"/>
    <n v="1427860740"/>
    <n v="1426002684"/>
    <x v="0"/>
    <x v="10"/>
    <x v="0"/>
    <s v="theater/plays"/>
    <n v="102.27272727272727"/>
    <n v="59.210526315789473"/>
    <x v="1"/>
    <x v="6"/>
    <x v="3546"/>
    <d v="2015-03-31T21:59:00"/>
  </r>
  <r>
    <n v="3547"/>
    <s v="Tommy and Me by Ray Didinger - Theatre Exile"/>
    <s v="Help to bring this heart warming story of Ray Didinger's relationship with his boyhood hero Tommy McDonald to life."/>
    <n v="35000"/>
    <n v="40043.25"/>
    <x v="0"/>
    <x v="0"/>
    <s v="USD"/>
    <n v="1463198340"/>
    <n v="1461117201"/>
    <x v="0"/>
    <x v="226"/>
    <x v="0"/>
    <s v="theater/plays"/>
    <n v="114.40928571428573"/>
    <n v="119.17633928571429"/>
    <x v="1"/>
    <x v="6"/>
    <x v="3547"/>
    <d v="2016-05-13T21:59:00"/>
  </r>
  <r>
    <n v="3548"/>
    <s v="THE UNDERSTUDY @ WORKING STAGE"/>
    <s v="We're putting together a production of THE UNDERSTUDY by Theresa Rebeck and hope you'll help us share this story."/>
    <n v="2100"/>
    <n v="2140"/>
    <x v="0"/>
    <x v="0"/>
    <s v="USD"/>
    <n v="1457139600"/>
    <n v="1455230214"/>
    <x v="0"/>
    <x v="62"/>
    <x v="0"/>
    <s v="theater/plays"/>
    <n v="101.9047619047619"/>
    <n v="164.61538461538461"/>
    <x v="1"/>
    <x v="6"/>
    <x v="3548"/>
    <d v="2016-03-04T19:00:00"/>
  </r>
  <r>
    <n v="3549"/>
    <s v="The Munitionettes"/>
    <s v="Help us bring to life tales of hardship, danger and community of extraordinary women working in WW1 munitions factories."/>
    <n v="1000"/>
    <n v="1020"/>
    <x v="0"/>
    <x v="1"/>
    <s v="GBP"/>
    <n v="1441358873"/>
    <n v="1438939673"/>
    <x v="0"/>
    <x v="288"/>
    <x v="0"/>
    <s v="theater/plays"/>
    <n v="102"/>
    <n v="24.285714285714285"/>
    <x v="1"/>
    <x v="6"/>
    <x v="3549"/>
    <d v="2015-09-04T03:27:53"/>
  </r>
  <r>
    <n v="3550"/>
    <s v="MOONFACE"/>
    <s v="MOONFACE explores the formative f***k-ups of adolescence. Fresh, incisive new writing. Monologue, movement and striking naturalism."/>
    <n v="2500"/>
    <n v="2620"/>
    <x v="0"/>
    <x v="1"/>
    <s v="GBP"/>
    <n v="1462224398"/>
    <n v="1459632398"/>
    <x v="0"/>
    <x v="31"/>
    <x v="0"/>
    <s v="theater/plays"/>
    <n v="104.80000000000001"/>
    <n v="40.9375"/>
    <x v="1"/>
    <x v="6"/>
    <x v="3550"/>
    <d v="2016-05-02T15:26:38"/>
  </r>
  <r>
    <n v="3551"/>
    <s v="2014 UASPA Theatre Showcase"/>
    <s v="UASPA is a performing arts high school producing its 2014 Theatre Showcase featuring our strongest performances and original work."/>
    <n v="1500"/>
    <n v="1527.5"/>
    <x v="0"/>
    <x v="0"/>
    <s v="USD"/>
    <n v="1400796420"/>
    <n v="1398342170"/>
    <x v="0"/>
    <x v="20"/>
    <x v="0"/>
    <s v="theater/plays"/>
    <n v="101.83333333333333"/>
    <n v="61.1"/>
    <x v="1"/>
    <x v="6"/>
    <x v="3551"/>
    <d v="2014-05-22T16:07:00"/>
  </r>
  <r>
    <n v="3552"/>
    <s v="Lock&amp;Key Theatre present 'Timon of Athens'"/>
    <s v="Support Lock&amp;Key Theatre's 'Timon of Athens' by donating to our printing! Every penny goes to posters, programmes, flyers and scripts."/>
    <n v="773"/>
    <n v="773"/>
    <x v="0"/>
    <x v="1"/>
    <s v="GBP"/>
    <n v="1403964324"/>
    <n v="1401372324"/>
    <x v="0"/>
    <x v="9"/>
    <x v="0"/>
    <s v="theater/plays"/>
    <n v="100"/>
    <n v="38.65"/>
    <x v="1"/>
    <x v="6"/>
    <x v="3552"/>
    <d v="2014-06-28T08:05:24"/>
  </r>
  <r>
    <n v="3553"/>
    <s v="Coming Home"/>
    <s v="Professional actors bring to life the true stories of 5 African-Americans struggling with mental health and their search for healing."/>
    <n v="5500"/>
    <n v="5845"/>
    <x v="0"/>
    <x v="0"/>
    <s v="USD"/>
    <n v="1439337600"/>
    <n v="1436575280"/>
    <x v="0"/>
    <x v="201"/>
    <x v="0"/>
    <s v="theater/plays"/>
    <n v="106.27272727272728"/>
    <n v="56.20192307692308"/>
    <x v="1"/>
    <x v="6"/>
    <x v="3553"/>
    <d v="2015-08-11T18:00:00"/>
  </r>
  <r>
    <n v="3554"/>
    <s v="MASKS: Off-Broadway Debut"/>
    <s v="MASKS is a dramedy dealing with what it means to be alive, the reliability of identity, and what it means to suffer."/>
    <n v="5000"/>
    <n v="5671.11"/>
    <x v="0"/>
    <x v="0"/>
    <s v="USD"/>
    <n v="1423674000"/>
    <n v="1421025159"/>
    <x v="0"/>
    <x v="28"/>
    <x v="0"/>
    <s v="theater/plays"/>
    <n v="113.42219999999999"/>
    <n v="107.00207547169811"/>
    <x v="1"/>
    <x v="6"/>
    <x v="3554"/>
    <d v="2015-02-11T11:00:00"/>
  </r>
  <r>
    <n v="3555"/>
    <s v="Free Theatre for Kids: Baby Living Room"/>
    <s v="Baby Living Room is a project created by Spazio Farma Mestre for children: free theatre for kids as sustainable education for families"/>
    <n v="2400"/>
    <n v="2400"/>
    <x v="0"/>
    <x v="13"/>
    <s v="EUR"/>
    <n v="1479382594"/>
    <n v="1476786994"/>
    <x v="0"/>
    <x v="25"/>
    <x v="0"/>
    <s v="theater/plays"/>
    <n v="100"/>
    <n v="171.42857142857142"/>
    <x v="1"/>
    <x v="6"/>
    <x v="3555"/>
    <d v="2016-11-17T05:36:34"/>
  </r>
  <r>
    <n v="3556"/>
    <s v="Immortal"/>
    <s v="'Immortal', a play about five English Air Bombers in WW2, is an exciting first project for the brand new Production Company, GreanTea."/>
    <n v="2200"/>
    <n v="2210"/>
    <x v="0"/>
    <x v="1"/>
    <s v="GBP"/>
    <n v="1408289724"/>
    <n v="1403105724"/>
    <x v="0"/>
    <x v="9"/>
    <x v="0"/>
    <s v="theater/plays"/>
    <n v="100.45454545454547"/>
    <n v="110.5"/>
    <x v="1"/>
    <x v="6"/>
    <x v="3556"/>
    <d v="2014-08-17T09:35:24"/>
  </r>
  <r>
    <n v="3557"/>
    <s v="Good Bread Alley"/>
    <s v="A play by April Yvette Thompson. A Gullah Healer Woman and an Afro-Cuban Priest forge a new world of magic &amp; dreams in Jim Crow Miami."/>
    <n v="100000"/>
    <n v="100036"/>
    <x v="0"/>
    <x v="0"/>
    <s v="USD"/>
    <n v="1399271911"/>
    <n v="1396334311"/>
    <x v="0"/>
    <x v="501"/>
    <x v="0"/>
    <s v="theater/plays"/>
    <n v="100.03599999999999"/>
    <n v="179.27598566308242"/>
    <x v="1"/>
    <x v="6"/>
    <x v="3557"/>
    <d v="2014-05-05T00:38:31"/>
  </r>
  <r>
    <n v="3558"/>
    <s v="SPILL - A verbatim show about sex"/>
    <s v="We're making a show about sex. Because it's important, everyone wants to talk about it and it's at the start of everything."/>
    <n v="350"/>
    <n v="504"/>
    <x v="0"/>
    <x v="1"/>
    <s v="GBP"/>
    <n v="1435352400"/>
    <n v="1431718575"/>
    <x v="0"/>
    <x v="19"/>
    <x v="0"/>
    <s v="theater/plays"/>
    <n v="144"/>
    <n v="22.90909090909091"/>
    <x v="1"/>
    <x v="6"/>
    <x v="3558"/>
    <d v="2015-06-26T15:00:00"/>
  </r>
  <r>
    <n v="3559"/>
    <s v="Let's Launch Disco Turtle Productions"/>
    <s v="A theatre company designed to help young people to come out of their shell. Offering workshops and original shows directly to schools."/>
    <n v="1000"/>
    <n v="1035"/>
    <x v="0"/>
    <x v="2"/>
    <s v="AUD"/>
    <n v="1438333080"/>
    <n v="1436408308"/>
    <x v="0"/>
    <x v="54"/>
    <x v="0"/>
    <s v="theater/plays"/>
    <n v="103.49999999999999"/>
    <n v="43.125"/>
    <x v="1"/>
    <x v="6"/>
    <x v="3559"/>
    <d v="2015-07-31T02:58:00"/>
  </r>
  <r>
    <n v="3560"/>
    <s v="Book Club: A Comedy"/>
    <s v="The world premiere of an endearing play about love, friendship, men's styling putty, Dungeons &amp; Dragons &amp; our capacity for forbearance."/>
    <n v="3200"/>
    <n v="3470"/>
    <x v="0"/>
    <x v="5"/>
    <s v="CAD"/>
    <n v="1432694700"/>
    <n v="1429651266"/>
    <x v="0"/>
    <x v="142"/>
    <x v="0"/>
    <s v="theater/plays"/>
    <n v="108.43750000000001"/>
    <n v="46.891891891891895"/>
    <x v="1"/>
    <x v="6"/>
    <x v="3560"/>
    <d v="2015-05-26T20:45:00"/>
  </r>
  <r>
    <n v="3561"/>
    <s v="How You Kiss Me... at FringeNYC 2015"/>
    <s v="How You Kiss Me Is Not How I Like To Be Kissed_x000a__x000a_a new play by Dan Giles_x000a__x000a_coming to FringeNYC 2015_x000a__x000a_www.howyoukissme.com"/>
    <n v="2500"/>
    <n v="2560"/>
    <x v="0"/>
    <x v="0"/>
    <s v="USD"/>
    <n v="1438799760"/>
    <n v="1437236378"/>
    <x v="0"/>
    <x v="241"/>
    <x v="0"/>
    <s v="theater/plays"/>
    <n v="102.4"/>
    <n v="47.407407407407405"/>
    <x v="1"/>
    <x v="6"/>
    <x v="3561"/>
    <d v="2015-08-05T12:36:00"/>
  </r>
  <r>
    <n v="3562"/>
    <s v="ThreeWay - A new play about dating and relationships."/>
    <s v="ThreeWay is a part-verbatim play that explores dating &amp; what happens when someone finds the love of their life, except itâ€™s two people."/>
    <n v="315"/>
    <n v="469"/>
    <x v="0"/>
    <x v="1"/>
    <s v="GBP"/>
    <n v="1457906400"/>
    <n v="1457115427"/>
    <x v="0"/>
    <x v="162"/>
    <x v="0"/>
    <s v="theater/plays"/>
    <n v="148.88888888888889"/>
    <n v="15.129032258064516"/>
    <x v="1"/>
    <x v="6"/>
    <x v="3562"/>
    <d v="2016-03-13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x v="20"/>
    <x v="0"/>
    <s v="theater/plays"/>
    <n v="105.49000000000002"/>
    <n v="21.098000000000003"/>
    <x v="1"/>
    <x v="6"/>
    <x v="3563"/>
    <d v="2016-08-01T13:00:00"/>
  </r>
  <r>
    <n v="3564"/>
    <s v="The Pillowman Aberdeen"/>
    <s v="Multi Award-Winng play THE PILLOWMAN coming to the Arts Centre Theatre, Aberdeen"/>
    <n v="1000"/>
    <n v="1005"/>
    <x v="0"/>
    <x v="1"/>
    <s v="GBP"/>
    <n v="1444060800"/>
    <n v="1440082649"/>
    <x v="0"/>
    <x v="57"/>
    <x v="0"/>
    <s v="theater/plays"/>
    <n v="100.49999999999999"/>
    <n v="59.117647058823529"/>
    <x v="1"/>
    <x v="6"/>
    <x v="3564"/>
    <d v="2015-10-05T10:00:00"/>
  </r>
  <r>
    <n v="3565"/>
    <s v="The Honeymoon is Over - An Original Play by Zakry Fin"/>
    <s v="The Honeymoon is Over is a romantic comedy about a recently eloped couple learning the dynamics of living together for the first time."/>
    <n v="900"/>
    <n v="1175"/>
    <x v="0"/>
    <x v="0"/>
    <s v="USD"/>
    <n v="1420048208"/>
    <n v="1417456208"/>
    <x v="0"/>
    <x v="8"/>
    <x v="0"/>
    <s v="theater/plays"/>
    <n v="130.55555555555557"/>
    <n v="97.916666666666671"/>
    <x v="1"/>
    <x v="6"/>
    <x v="3565"/>
    <d v="2014-12-31T11:50:08"/>
  </r>
  <r>
    <n v="3566"/>
    <s v="VANITY BITES BACK by Helen Duff"/>
    <s v="A &quot;bold, subversive and very funny&quot; clown cookery show about searching for self worth in a cheesecake - VAULT Festival &amp; Tour 2015"/>
    <n v="2000"/>
    <n v="2095"/>
    <x v="0"/>
    <x v="1"/>
    <s v="GBP"/>
    <n v="1422015083"/>
    <n v="1419423083"/>
    <x v="0"/>
    <x v="44"/>
    <x v="0"/>
    <s v="theater/plays"/>
    <n v="104.75000000000001"/>
    <n v="55.131578947368418"/>
    <x v="1"/>
    <x v="6"/>
    <x v="3566"/>
    <d v="2015-01-23T06:11:23"/>
  </r>
  <r>
    <n v="3567"/>
    <s v="Back To Blackbrick- A new play with live music"/>
    <s v="First stage adaptation of Sarah Moore Fitzgerald's beautiful novel about Alzheimer's and time travel with a live folk score."/>
    <n v="1000"/>
    <n v="1088"/>
    <x v="0"/>
    <x v="1"/>
    <s v="GBP"/>
    <n v="1433964444"/>
    <n v="1431372444"/>
    <x v="0"/>
    <x v="14"/>
    <x v="0"/>
    <s v="theater/plays"/>
    <n v="108.80000000000001"/>
    <n v="26.536585365853657"/>
    <x v="1"/>
    <x v="6"/>
    <x v="3567"/>
    <d v="2015-06-10T13:27:24"/>
  </r>
  <r>
    <n v="3568"/>
    <s v="The Fairy Tale: A Little Daylight"/>
    <s v="GK. Jr (for student actors 12 and under) will bring George Macdonald's story to life. 10+ speaking parts &amp; many non-speaking parts!"/>
    <n v="1000"/>
    <n v="1110"/>
    <x v="0"/>
    <x v="0"/>
    <s v="USD"/>
    <n v="1410975994"/>
    <n v="1408383994"/>
    <x v="0"/>
    <x v="10"/>
    <x v="0"/>
    <s v="theater/plays"/>
    <n v="111.00000000000001"/>
    <n v="58.421052631578945"/>
    <x v="1"/>
    <x v="6"/>
    <x v="3568"/>
    <d v="2014-09-17T11:46:34"/>
  </r>
  <r>
    <n v="3569"/>
    <s v="Green Light Productions produces theatre created by women"/>
    <s v="In 2015, Green Light is producing 3 shows of new plays exclusively written, directed and created by women- help make it happen!"/>
    <n v="5000"/>
    <n v="5024"/>
    <x v="0"/>
    <x v="0"/>
    <s v="USD"/>
    <n v="1420734696"/>
    <n v="1418142696"/>
    <x v="0"/>
    <x v="14"/>
    <x v="0"/>
    <s v="theater/plays"/>
    <n v="100.47999999999999"/>
    <n v="122.53658536585365"/>
    <x v="1"/>
    <x v="6"/>
    <x v="3569"/>
    <d v="2015-01-08T10:31:36"/>
  </r>
  <r>
    <n v="3570"/>
    <s v="The Lower Depths"/>
    <s v="Theatre Machine presents an all-new adaptation of Maxim Gorky's classic of Russian theatre, The Lower Depths."/>
    <n v="2000"/>
    <n v="2287"/>
    <x v="0"/>
    <x v="0"/>
    <s v="USD"/>
    <n v="1420009200"/>
    <n v="1417593483"/>
    <x v="0"/>
    <x v="55"/>
    <x v="0"/>
    <s v="theater/plays"/>
    <n v="114.35"/>
    <n v="87.961538461538467"/>
    <x v="1"/>
    <x v="6"/>
    <x v="3570"/>
    <d v="2014-12-31T01:00:00"/>
  </r>
  <r>
    <n v="3571"/>
    <s v="Cans at Theatre503"/>
    <s v="Support Kuleshovâ€™s first full length production; help to build the set and bring a fierce and important new play to life"/>
    <n v="1500"/>
    <n v="1831"/>
    <x v="0"/>
    <x v="1"/>
    <s v="GBP"/>
    <n v="1414701413"/>
    <n v="1412109413"/>
    <x v="0"/>
    <x v="20"/>
    <x v="0"/>
    <s v="theater/plays"/>
    <n v="122.06666666666666"/>
    <n v="73.239999999999995"/>
    <x v="1"/>
    <x v="6"/>
    <x v="3571"/>
    <d v="2014-10-30T14:36:53"/>
  </r>
  <r>
    <n v="3572"/>
    <s v="Monster"/>
    <s v="A darkly comic one woman show by Abram Rooney as part of The Camden Fringe 2015."/>
    <n v="500"/>
    <n v="500"/>
    <x v="0"/>
    <x v="1"/>
    <s v="GBP"/>
    <n v="1434894082"/>
    <n v="1432302082"/>
    <x v="0"/>
    <x v="82"/>
    <x v="0"/>
    <s v="theater/plays"/>
    <n v="100"/>
    <n v="55.555555555555557"/>
    <x v="1"/>
    <x v="6"/>
    <x v="3572"/>
    <d v="2015-06-21T07:41:22"/>
  </r>
  <r>
    <n v="3573"/>
    <s v="Licensed To Ill"/>
    <s v="London based theatre makers collaborating to create a new show about the history of HipHop."/>
    <n v="3000"/>
    <n v="3084"/>
    <x v="0"/>
    <x v="1"/>
    <s v="GBP"/>
    <n v="1415440846"/>
    <n v="1412845246"/>
    <x v="0"/>
    <x v="76"/>
    <x v="0"/>
    <s v="theater/plays"/>
    <n v="102.8"/>
    <n v="39.53846153846154"/>
    <x v="1"/>
    <x v="6"/>
    <x v="3573"/>
    <d v="2014-11-08T04:00:46"/>
  </r>
  <r>
    <n v="3574"/>
    <s v="Galli Theater Fresh Start Fundraiser"/>
    <s v="Help Galli Theater continue to bring fairytales to children in English &amp; German in our theater and to institutions serving children."/>
    <n v="5800"/>
    <n v="6155"/>
    <x v="0"/>
    <x v="0"/>
    <s v="USD"/>
    <n v="1415921848"/>
    <n v="1413326248"/>
    <x v="0"/>
    <x v="43"/>
    <x v="0"/>
    <s v="theater/plays"/>
    <n v="106.12068965517241"/>
    <n v="136.77777777777777"/>
    <x v="1"/>
    <x v="6"/>
    <x v="3574"/>
    <d v="2014-11-13T17:37:28"/>
  </r>
  <r>
    <n v="3575"/>
    <s v="AnaiÌˆs Nin Goes to Hell"/>
    <s v="An island in hell. Cleopatra, Joan of Arc, &amp; Queen Victoria wait, trapped in the memory of who they were... until AnaiÌˆs Nin shows up."/>
    <n v="10000"/>
    <n v="10133"/>
    <x v="0"/>
    <x v="0"/>
    <s v="USD"/>
    <n v="1470887940"/>
    <n v="1468176527"/>
    <x v="0"/>
    <x v="332"/>
    <x v="0"/>
    <s v="theater/plays"/>
    <n v="101.33000000000001"/>
    <n v="99.343137254901961"/>
    <x v="1"/>
    <x v="6"/>
    <x v="3575"/>
    <d v="2016-08-10T21:59:00"/>
  </r>
  <r>
    <n v="3576"/>
    <s v="Vote for Next Season's Shows!"/>
    <s v="Vote here for whatever show you want to see next year! No gimmick, no stretch goals, just a simple vote and a free ticket."/>
    <n v="100"/>
    <n v="100"/>
    <x v="0"/>
    <x v="0"/>
    <s v="USD"/>
    <n v="1480947054"/>
    <n v="1475759454"/>
    <x v="0"/>
    <x v="81"/>
    <x v="0"/>
    <s v="theater/plays"/>
    <n v="100"/>
    <n v="20"/>
    <x v="1"/>
    <x v="6"/>
    <x v="3576"/>
    <d v="2016-12-05T08:10:54"/>
  </r>
  <r>
    <n v="3577"/>
    <s v="The Laramie Project in Utah County"/>
    <s v="Our goal is to bring this story of one town's processing of tragedy and their own community identity to Utah County."/>
    <n v="600"/>
    <n v="780"/>
    <x v="0"/>
    <x v="0"/>
    <s v="USD"/>
    <n v="1430029680"/>
    <n v="1427741583"/>
    <x v="0"/>
    <x v="74"/>
    <x v="0"/>
    <s v="theater/plays"/>
    <n v="130"/>
    <n v="28.888888888888889"/>
    <x v="1"/>
    <x v="6"/>
    <x v="3577"/>
    <d v="2015-04-26T00:28:00"/>
  </r>
  <r>
    <n v="3578"/>
    <s v="Home"/>
    <s v="An unsparing, slightly surreal look at the effects of the private rented sector on two young women. Based on real events."/>
    <n v="1500"/>
    <n v="1500.2"/>
    <x v="0"/>
    <x v="1"/>
    <s v="GBP"/>
    <n v="1462037777"/>
    <n v="1459445777"/>
    <x v="0"/>
    <x v="77"/>
    <x v="0"/>
    <s v="theater/plays"/>
    <n v="100.01333333333334"/>
    <n v="40.545945945945945"/>
    <x v="1"/>
    <x v="6"/>
    <x v="3578"/>
    <d v="2016-04-30T11: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x v="25"/>
    <x v="0"/>
    <s v="theater/plays"/>
    <n v="100"/>
    <n v="35.714285714285715"/>
    <x v="1"/>
    <x v="6"/>
    <x v="3579"/>
    <d v="2016-03-31T11:17:36"/>
  </r>
  <r>
    <n v="3580"/>
    <s v="Annabel Lost"/>
    <s v="Annabel Lost combines visual art and performance poetry to tell the story of two orphaned refugees, Quetzal and Rhime."/>
    <n v="900"/>
    <n v="1025"/>
    <x v="0"/>
    <x v="0"/>
    <s v="USD"/>
    <n v="1425185940"/>
    <n v="1421900022"/>
    <x v="0"/>
    <x v="74"/>
    <x v="0"/>
    <s v="theater/plays"/>
    <n v="113.88888888888889"/>
    <n v="37.962962962962962"/>
    <x v="1"/>
    <x v="6"/>
    <x v="3580"/>
    <d v="2015-02-28T22:59:00"/>
  </r>
  <r>
    <n v="3581"/>
    <s v="Get FREAK to the Edinburgh Fringe"/>
    <s v="An extraordinary, punchy and provocative new play, providing a voice for women to address their sexuality and self worth. #EDFREAK"/>
    <n v="1500"/>
    <n v="1500"/>
    <x v="0"/>
    <x v="1"/>
    <s v="GBP"/>
    <n v="1406719110"/>
    <n v="1405509510"/>
    <x v="0"/>
    <x v="43"/>
    <x v="0"/>
    <s v="theater/plays"/>
    <n v="100"/>
    <n v="33.333333333333336"/>
    <x v="1"/>
    <x v="6"/>
    <x v="3581"/>
    <d v="2014-07-30T05:18:30"/>
  </r>
  <r>
    <n v="3582"/>
    <s v="REALLY REALLY"/>
    <s v="A contemporary American play touching on the scorching realities of growing up in the Millennial generation."/>
    <n v="1000"/>
    <n v="2870"/>
    <x v="0"/>
    <x v="0"/>
    <s v="USD"/>
    <n v="1459822682"/>
    <n v="1458613082"/>
    <x v="0"/>
    <x v="72"/>
    <x v="0"/>
    <s v="theater/plays"/>
    <n v="287"/>
    <n v="58.571428571428569"/>
    <x v="1"/>
    <x v="6"/>
    <x v="3582"/>
    <d v="2016-04-04T20:18:02"/>
  </r>
  <r>
    <n v="3583"/>
    <s v="The Tragedy of Mario and Juliet"/>
    <s v="Bumbling architect Romeo and handsome contractor Mario meet their match while building a balcony for Verona, NJ siren, Juliet."/>
    <n v="3000"/>
    <n v="3255"/>
    <x v="0"/>
    <x v="0"/>
    <s v="USD"/>
    <n v="1460970805"/>
    <n v="1455790405"/>
    <x v="0"/>
    <x v="54"/>
    <x v="0"/>
    <s v="theater/plays"/>
    <n v="108.5"/>
    <n v="135.625"/>
    <x v="1"/>
    <x v="6"/>
    <x v="3583"/>
    <d v="2016-04-18T03:13:25"/>
  </r>
  <r>
    <n v="3584"/>
    <s v="Pramkicker - Edinburgh and Beyond"/>
    <s v="Critically-acclaimed Old Trunk are back with their new play. _x000a_PRAMKICKER. _x000a__x000a_Written by Sadie Hasler &amp; directed by Sarah Mayhew."/>
    <n v="3000"/>
    <n v="3465"/>
    <x v="0"/>
    <x v="1"/>
    <s v="GBP"/>
    <n v="1436772944"/>
    <n v="1434180944"/>
    <x v="0"/>
    <x v="300"/>
    <x v="0"/>
    <s v="theater/plays"/>
    <n v="115.5"/>
    <n v="30.9375"/>
    <x v="1"/>
    <x v="6"/>
    <x v="3584"/>
    <d v="2015-07-13T01:35:44"/>
  </r>
  <r>
    <n v="3585"/>
    <s v="The Lost Boy (a play)"/>
    <s v="The world premiere of a play, a true story about love, loss, and a man reaching back in time as the only way to move forward."/>
    <n v="3400"/>
    <n v="4050"/>
    <x v="0"/>
    <x v="0"/>
    <s v="USD"/>
    <n v="1419181890"/>
    <n v="1416589890"/>
    <x v="0"/>
    <x v="23"/>
    <x v="0"/>
    <s v="theater/plays"/>
    <n v="119.11764705882352"/>
    <n v="176.08695652173913"/>
    <x v="1"/>
    <x v="6"/>
    <x v="3585"/>
    <d v="2014-12-21T11:11:30"/>
  </r>
  <r>
    <n v="3586"/>
    <s v="Actors &amp; Musicians who are Blind or Autistic"/>
    <s v="See Theatre In A New Light"/>
    <n v="7500"/>
    <n v="8207"/>
    <x v="0"/>
    <x v="0"/>
    <s v="USD"/>
    <n v="1474649070"/>
    <n v="1469465070"/>
    <x v="0"/>
    <x v="241"/>
    <x v="0"/>
    <s v="theater/plays"/>
    <n v="109.42666666666668"/>
    <n v="151.9814814814815"/>
    <x v="1"/>
    <x v="6"/>
    <x v="3586"/>
    <d v="2016-09-23T10:44:30"/>
  </r>
  <r>
    <n v="3587"/>
    <s v="Blue Stockings @ The Cockpit Theatre"/>
    <s v="The GSA BA (Hons) Acting class of 2016 are taking a transfer of their GSA Production to The Cockpit Theatre in London"/>
    <n v="500"/>
    <n v="633"/>
    <x v="0"/>
    <x v="1"/>
    <s v="GBP"/>
    <n v="1467054000"/>
    <n v="1463144254"/>
    <x v="0"/>
    <x v="33"/>
    <x v="0"/>
    <s v="theater/plays"/>
    <n v="126.6"/>
    <n v="22.607142857142858"/>
    <x v="1"/>
    <x v="6"/>
    <x v="3587"/>
    <d v="2016-06-27T13:00:00"/>
  </r>
  <r>
    <n v="3588"/>
    <s v="MENTAL Play short-tour 2015!"/>
    <s v="Touring the fast-paced, playful and poignant story of three twenty-somethings in a mental-health support group."/>
    <n v="200"/>
    <n v="201"/>
    <x v="0"/>
    <x v="1"/>
    <s v="GBP"/>
    <n v="1430348400"/>
    <n v="1428436410"/>
    <x v="0"/>
    <x v="202"/>
    <x v="0"/>
    <s v="theater/plays"/>
    <n v="100.49999999999999"/>
    <n v="18.272727272727273"/>
    <x v="1"/>
    <x v="6"/>
    <x v="3588"/>
    <d v="2015-04-29T17:00:00"/>
  </r>
  <r>
    <n v="3589"/>
    <s v="God is a Woman (The Untitled Mitchell Buckley Project)"/>
    <s v="After being officially selected for the 2015 FringeNYC Festival, we are looking for your help to put on this new and exciting play!"/>
    <n v="4000"/>
    <n v="5100"/>
    <x v="0"/>
    <x v="0"/>
    <s v="USD"/>
    <n v="1432654347"/>
    <n v="1430494347"/>
    <x v="0"/>
    <x v="95"/>
    <x v="0"/>
    <s v="theater/plays"/>
    <n v="127.49999999999999"/>
    <n v="82.258064516129039"/>
    <x v="1"/>
    <x v="6"/>
    <x v="3589"/>
    <d v="2015-05-26T09:32:27"/>
  </r>
  <r>
    <n v="3590"/>
    <s v="The Glasshouse"/>
    <s v="Two men on trial for desertion, confined within a Glasshouse. How long can friendship last? How much can a man stand before he breaks?"/>
    <n v="5000"/>
    <n v="5003"/>
    <x v="0"/>
    <x v="1"/>
    <s v="GBP"/>
    <n v="1413792034"/>
    <n v="1411200034"/>
    <x v="0"/>
    <x v="196"/>
    <x v="0"/>
    <s v="theater/plays"/>
    <n v="100.05999999999999"/>
    <n v="68.534246575342465"/>
    <x v="1"/>
    <x v="6"/>
    <x v="3590"/>
    <d v="2014-10-20T02:00:34"/>
  </r>
  <r>
    <n v="3591"/>
    <s v="The Boy at the Edge of Everything NEXT STAGE RESIDENT SHOW"/>
    <s v="We are trying to produce a kid friendly show about an imaginative journey through space and time. Help us create our wonderland!!"/>
    <n v="700"/>
    <n v="1225"/>
    <x v="0"/>
    <x v="0"/>
    <s v="USD"/>
    <n v="1422075540"/>
    <n v="1419979544"/>
    <x v="0"/>
    <x v="59"/>
    <x v="0"/>
    <s v="theater/plays"/>
    <n v="175"/>
    <n v="68.055555555555557"/>
    <x v="1"/>
    <x v="6"/>
    <x v="3591"/>
    <d v="2015-01-23T22:59:00"/>
  </r>
  <r>
    <n v="3592"/>
    <s v="boom- a play by Peter Sinn Nachtrieb"/>
    <s v="Sex. Fish. A COMET THAT DESTROYS THE WORLD. boom a play by Peter Sinn Nachtrieb- Feb 19-21 at The Bridge in NYC."/>
    <n v="2000"/>
    <n v="2545"/>
    <x v="0"/>
    <x v="0"/>
    <s v="USD"/>
    <n v="1423630740"/>
    <n v="1418673307"/>
    <x v="0"/>
    <x v="2"/>
    <x v="0"/>
    <s v="theater/plays"/>
    <n v="127.25"/>
    <n v="72.714285714285708"/>
    <x v="1"/>
    <x v="6"/>
    <x v="3592"/>
    <d v="2015-02-10T22:59:00"/>
  </r>
  <r>
    <n v="3593"/>
    <s v="&quot;Lucy &amp; Vincente&quot; A New Play about Lucille Ball"/>
    <s v="A staged reading for &quot;Lucy &amp; Vincente&quot; in NYC. A new play about Lucille Ball &amp; Vincente Minnelli in Hollywood, 1953."/>
    <n v="3000"/>
    <n v="3319"/>
    <x v="0"/>
    <x v="0"/>
    <s v="USD"/>
    <n v="1420489560"/>
    <n v="1417469639"/>
    <x v="0"/>
    <x v="68"/>
    <x v="0"/>
    <s v="theater/plays"/>
    <n v="110.63333333333334"/>
    <n v="77.186046511627907"/>
    <x v="1"/>
    <x v="6"/>
    <x v="3593"/>
    <d v="2015-01-05T14:26:00"/>
  </r>
  <r>
    <n v="3594"/>
    <s v="HEDDA"/>
    <s v="An adaptation that realizes the internal struggle of Ibsenâ€™s most renowned protagonist as she traverses a claustrophobic social world"/>
    <n v="1600"/>
    <n v="2015"/>
    <x v="0"/>
    <x v="0"/>
    <s v="USD"/>
    <n v="1472952982"/>
    <n v="1470792982"/>
    <x v="0"/>
    <x v="17"/>
    <x v="0"/>
    <s v="theater/plays"/>
    <n v="125.93749999999999"/>
    <n v="55.972222222222221"/>
    <x v="1"/>
    <x v="6"/>
    <x v="3594"/>
    <d v="2016-09-03T19:36:22"/>
  </r>
  <r>
    <n v="3595"/>
    <s v="The Flu Season"/>
    <s v="A new theatre company staging Will Eno's The Flu Season in Seattle"/>
    <n v="2600"/>
    <n v="3081"/>
    <x v="0"/>
    <x v="0"/>
    <s v="USD"/>
    <n v="1426229940"/>
    <n v="1423959123"/>
    <x v="0"/>
    <x v="95"/>
    <x v="0"/>
    <s v="theater/plays"/>
    <n v="118.5"/>
    <n v="49.693548387096776"/>
    <x v="1"/>
    <x v="6"/>
    <x v="3595"/>
    <d v="2015-03-13T00:59:00"/>
  </r>
  <r>
    <n v="3596"/>
    <s v="SHADFLY - NEW PLAY AT THE ARTS PROJECT"/>
    <s v="A play about the last eight years of the life of Egon Schiele, one of the most influential Austrian Expressionist artists."/>
    <n v="1100"/>
    <n v="1185"/>
    <x v="0"/>
    <x v="5"/>
    <s v="CAD"/>
    <n v="1409072982"/>
    <n v="1407258582"/>
    <x v="0"/>
    <x v="41"/>
    <x v="0"/>
    <s v="theater/plays"/>
    <n v="107.72727272727273"/>
    <n v="79"/>
    <x v="1"/>
    <x v="6"/>
    <x v="3596"/>
    <d v="2014-08-26T11:09:42"/>
  </r>
  <r>
    <n v="3597"/>
    <s v="Akvavit Theatre presents NOTHING OF ME by Arne Lygre"/>
    <s v="&quot;I think that I have my own will. I can stop this, I tell myself. But it's not true.&quot;"/>
    <n v="2500"/>
    <n v="2565"/>
    <x v="0"/>
    <x v="0"/>
    <s v="USD"/>
    <n v="1456984740"/>
    <n v="1455717790"/>
    <x v="0"/>
    <x v="51"/>
    <x v="0"/>
    <s v="theater/plays"/>
    <n v="102.60000000000001"/>
    <n v="77.727272727272734"/>
    <x v="1"/>
    <x v="6"/>
    <x v="3597"/>
    <d v="2016-03-02T23:59:00"/>
  </r>
  <r>
    <n v="3598"/>
    <s v="Cinderella"/>
    <s v="River City Theatre Company needs your support as we embark on our thirteenth production, CINDERELLA!"/>
    <n v="1000"/>
    <n v="1101"/>
    <x v="0"/>
    <x v="0"/>
    <s v="USD"/>
    <n v="1409720340"/>
    <n v="1408129822"/>
    <x v="0"/>
    <x v="74"/>
    <x v="0"/>
    <s v="theater/plays"/>
    <n v="110.1"/>
    <n v="40.777777777777779"/>
    <x v="1"/>
    <x v="6"/>
    <x v="3598"/>
    <d v="2014-09-02T22:59:00"/>
  </r>
  <r>
    <n v="3599"/>
    <s v="Promised Land"/>
    <s v="Help Chrysalis get this production off the ground!  An original play, we only need $500 to get this production on its feet!"/>
    <n v="500"/>
    <n v="1010"/>
    <x v="0"/>
    <x v="0"/>
    <s v="USD"/>
    <n v="1440892800"/>
    <n v="1438715077"/>
    <x v="0"/>
    <x v="57"/>
    <x v="0"/>
    <s v="theater/plays"/>
    <n v="202"/>
    <n v="59.411764705882355"/>
    <x v="1"/>
    <x v="6"/>
    <x v="3599"/>
    <d v="2015-08-29T18:00:00"/>
  </r>
  <r>
    <n v="3600"/>
    <s v="Pariah"/>
    <s v="The First Play From The Man Who Brought You The Black James Bond!"/>
    <n v="10"/>
    <n v="13"/>
    <x v="0"/>
    <x v="0"/>
    <s v="USD"/>
    <n v="1476390164"/>
    <n v="1473970964"/>
    <x v="0"/>
    <x v="80"/>
    <x v="0"/>
    <s v="theater/plays"/>
    <n v="130"/>
    <n v="3.25"/>
    <x v="1"/>
    <x v="6"/>
    <x v="3600"/>
    <d v="2016-10-13T14:22:44"/>
  </r>
  <r>
    <n v="3601"/>
    <s v="Pink Confetti at The Courtyard Theatre, Hoxton"/>
    <s v="New play 'Pink Confetti' by Paul Roberts at The Courtyard Theatre produced by Etch and directed by Oliver Dawe."/>
    <n v="2000"/>
    <n v="2087"/>
    <x v="0"/>
    <x v="1"/>
    <s v="GBP"/>
    <n v="1421452682"/>
    <n v="1418860682"/>
    <x v="0"/>
    <x v="28"/>
    <x v="0"/>
    <s v="theater/plays"/>
    <n v="104.35000000000001"/>
    <n v="39.377358490566039"/>
    <x v="1"/>
    <x v="6"/>
    <x v="3601"/>
    <d v="2015-01-16T17:58:02"/>
  </r>
  <r>
    <n v="3602"/>
    <s v="Red Lion Theatre Presents Shakespeare's Macbeth"/>
    <s v="A student directed and student performed production of Shakespeare's Macbeth in Milwaukee's beautiful Lake Park on June 3rd &amp; 4th"/>
    <n v="4000"/>
    <n v="4002"/>
    <x v="0"/>
    <x v="0"/>
    <s v="USD"/>
    <n v="1463520479"/>
    <n v="1458336479"/>
    <x v="0"/>
    <x v="72"/>
    <x v="0"/>
    <s v="theater/plays"/>
    <n v="100.05"/>
    <n v="81.673469387755105"/>
    <x v="1"/>
    <x v="6"/>
    <x v="3602"/>
    <d v="2016-05-17T15:27:59"/>
  </r>
  <r>
    <n v="3603"/>
    <s v="Thank You For Waiting"/>
    <s v="Help produce &quot;Thank You For Waiting,&quot; a new play that explores friendship, loss, and mental illness, at the 2016 Frigid Festival!"/>
    <n v="1500"/>
    <n v="2560"/>
    <x v="0"/>
    <x v="0"/>
    <s v="USD"/>
    <n v="1446759880"/>
    <n v="1444164280"/>
    <x v="0"/>
    <x v="7"/>
    <x v="0"/>
    <s v="theater/plays"/>
    <n v="170.66666666666669"/>
    <n v="44.912280701754383"/>
    <x v="1"/>
    <x v="6"/>
    <x v="3603"/>
    <d v="2015-11-05T15:44:40"/>
  </r>
  <r>
    <n v="3604"/>
    <s v="Suddenly Split &amp; Swiping Over"/>
    <s v="â€œSuddenly Split &amp; Swiping Overâ€ is a sassy and heartfelt one-woman show about ending a longterm relationship and starting over."/>
    <n v="3000"/>
    <n v="3385"/>
    <x v="0"/>
    <x v="0"/>
    <s v="USD"/>
    <n v="1461913140"/>
    <n v="1461370956"/>
    <x v="0"/>
    <x v="50"/>
    <x v="0"/>
    <s v="theater/plays"/>
    <n v="112.83333333333334"/>
    <n v="49.05797101449275"/>
    <x v="1"/>
    <x v="6"/>
    <x v="3604"/>
    <d v="2016-04-29T00:59:00"/>
  </r>
  <r>
    <n v="3605"/>
    <s v="Amateur production of The Blue Room by David Hare"/>
    <s v="We are a new Theatre Company who are fundraising to put on a new production of the play 'The Blue Room' in High Wycombe and Maidenhead"/>
    <n v="250"/>
    <n v="460"/>
    <x v="0"/>
    <x v="1"/>
    <s v="GBP"/>
    <n v="1455390126"/>
    <n v="1452798126"/>
    <x v="0"/>
    <x v="41"/>
    <x v="0"/>
    <s v="theater/plays"/>
    <n v="184"/>
    <n v="30.666666666666668"/>
    <x v="1"/>
    <x v="6"/>
    <x v="3605"/>
    <d v="2016-02-13T13:02:06"/>
  </r>
  <r>
    <n v="3606"/>
    <s v="Critical Ambition - BLINK by Phil Porter"/>
    <s v="Support Swansea's youngest theatre company Critical Ambition, in their co-production of BLINK with Volcano and The Other Room."/>
    <n v="3000"/>
    <n v="3908"/>
    <x v="0"/>
    <x v="1"/>
    <s v="GBP"/>
    <n v="1471185057"/>
    <n v="1468593057"/>
    <x v="0"/>
    <x v="31"/>
    <x v="0"/>
    <s v="theater/plays"/>
    <n v="130.26666666666665"/>
    <n v="61.0625"/>
    <x v="1"/>
    <x v="6"/>
    <x v="3606"/>
    <d v="2016-08-14T08:30:57"/>
  </r>
  <r>
    <n v="3607"/>
    <s v="E15 at The Pleasance and CPT"/>
    <s v="'E15' is a verbatim project that looks at the story of the Focus E15 Campaign"/>
    <n v="550"/>
    <n v="580"/>
    <x v="0"/>
    <x v="1"/>
    <s v="GBP"/>
    <n v="1450137600"/>
    <n v="1448924882"/>
    <x v="0"/>
    <x v="9"/>
    <x v="0"/>
    <s v="theater/plays"/>
    <n v="105.45454545454544"/>
    <n v="29"/>
    <x v="1"/>
    <x v="6"/>
    <x v="3607"/>
    <d v="2015-12-14T18:00:00"/>
  </r>
  <r>
    <n v="3608"/>
    <s v="Petrification"/>
    <s v="Help us get the show on the road! Petrification is a new play about home, memory and identity and we need your help to tour."/>
    <n v="800"/>
    <n v="800"/>
    <x v="0"/>
    <x v="1"/>
    <s v="GBP"/>
    <n v="1466172000"/>
    <n v="1463418090"/>
    <x v="0"/>
    <x v="74"/>
    <x v="0"/>
    <s v="theater/plays"/>
    <n v="100"/>
    <n v="29.62962962962963"/>
    <x v="1"/>
    <x v="6"/>
    <x v="3608"/>
    <d v="2016-06-17T08:00:00"/>
  </r>
  <r>
    <n v="3609"/>
    <s v="KHOJALY - Giving a voice to refugees across the world"/>
    <s v="KHOJALY is a new play that gives a voice to refugees the world over, telling the story of the survivors of the 1992 massacre in Khojaly"/>
    <n v="1960"/>
    <n v="3005"/>
    <x v="0"/>
    <x v="1"/>
    <s v="GBP"/>
    <n v="1459378085"/>
    <n v="1456789685"/>
    <x v="0"/>
    <x v="64"/>
    <x v="0"/>
    <s v="theater/plays"/>
    <n v="153.31632653061226"/>
    <n v="143.0952380952381"/>
    <x v="1"/>
    <x v="6"/>
    <x v="3609"/>
    <d v="2016-03-30T16:48:05"/>
  </r>
  <r>
    <n v="3610"/>
    <s v="The Florence Company presents 'America'"/>
    <s v="The Florence Company premieres its first stage play at the Chelsea Theatre in London with an original piece of writing"/>
    <n v="1000"/>
    <n v="1623"/>
    <x v="0"/>
    <x v="1"/>
    <s v="GBP"/>
    <n v="1439806936"/>
    <n v="1437214936"/>
    <x v="0"/>
    <x v="162"/>
    <x v="0"/>
    <s v="theater/plays"/>
    <n v="162.30000000000001"/>
    <n v="52.354838709677416"/>
    <x v="1"/>
    <x v="6"/>
    <x v="3610"/>
    <d v="2015-08-17T04:22:16"/>
  </r>
  <r>
    <n v="3611"/>
    <s v="Xavier Project: Leftovers"/>
    <s v="How do you retain a sense identity after losing your home, your family and your country? Leftovers is a play about refugees in Nairobi."/>
    <n v="2500"/>
    <n v="3400"/>
    <x v="0"/>
    <x v="1"/>
    <s v="GBP"/>
    <n v="1428483201"/>
    <n v="1425891201"/>
    <x v="0"/>
    <x v="13"/>
    <x v="0"/>
    <s v="theater/plays"/>
    <n v="136"/>
    <n v="66.666666666666671"/>
    <x v="1"/>
    <x v="6"/>
    <x v="3611"/>
    <d v="2015-04-08T02:53:21"/>
  </r>
  <r>
    <n v="3612"/>
    <s v="Welcome Back To Harlem: A Hellfighter's Story"/>
    <s v="A Harlem Hellfighter struggles to re-integrate into his community after heroically fighting for his country in WW1."/>
    <n v="5000"/>
    <n v="7220"/>
    <x v="0"/>
    <x v="5"/>
    <s v="CAD"/>
    <n v="1402334811"/>
    <n v="1401470811"/>
    <x v="0"/>
    <x v="7"/>
    <x v="0"/>
    <s v="theater/plays"/>
    <n v="144.4"/>
    <n v="126.66666666666667"/>
    <x v="1"/>
    <x v="6"/>
    <x v="3612"/>
    <d v="2014-06-09T11:26:51"/>
  </r>
  <r>
    <n v="3613"/>
    <s v="HIS NAME IS ARTHUR HOLMBERG"/>
    <s v="a woman walks into a bar except she looks like a man and no one's serving drinks. one night only"/>
    <n v="1250"/>
    <n v="1250"/>
    <x v="0"/>
    <x v="0"/>
    <s v="USD"/>
    <n v="1403964574"/>
    <n v="1401372574"/>
    <x v="0"/>
    <x v="9"/>
    <x v="0"/>
    <s v="theater/plays"/>
    <n v="100"/>
    <n v="62.5"/>
    <x v="1"/>
    <x v="6"/>
    <x v="3613"/>
    <d v="2014-06-28T08:09:34"/>
  </r>
  <r>
    <n v="3614"/>
    <s v="Gruesome Playground Injuries"/>
    <s v="A production of &quot;Gruesome Playground Injuries&quot; by Rajiv Joseph July 24th-August 9th at The Bakery in Denver, CO."/>
    <n v="2500"/>
    <n v="2520"/>
    <x v="0"/>
    <x v="0"/>
    <s v="USD"/>
    <n v="1434675616"/>
    <n v="1432083616"/>
    <x v="0"/>
    <x v="26"/>
    <x v="0"/>
    <s v="theater/plays"/>
    <n v="100.8"/>
    <n v="35.492957746478872"/>
    <x v="1"/>
    <x v="6"/>
    <x v="3614"/>
    <d v="2015-06-18T19:00:16"/>
  </r>
  <r>
    <n v="3615"/>
    <s v="See Bob Run by Daniel MacIvor"/>
    <s v="Bob is on the road. Bob is on the run. But from what? Will she make it to her destination and what will she find whens she gets there?"/>
    <n v="2500"/>
    <n v="2670"/>
    <x v="0"/>
    <x v="1"/>
    <s v="GBP"/>
    <n v="1449756896"/>
    <n v="1447164896"/>
    <x v="0"/>
    <x v="250"/>
    <x v="0"/>
    <s v="theater/plays"/>
    <n v="106.80000000000001"/>
    <n v="37.083333333333336"/>
    <x v="1"/>
    <x v="6"/>
    <x v="3615"/>
    <d v="2015-12-10T08:14:56"/>
  </r>
  <r>
    <n v="3616"/>
    <s v="Taming of the Shrew - New Wimbledon Theatre"/>
    <s v="A vibrant, gender-inverted film-noir adaptation of Shakespeare's brutal comedy Taming of the Shrew, a visceral physical spectacle."/>
    <n v="2500"/>
    <n v="3120"/>
    <x v="0"/>
    <x v="1"/>
    <s v="GBP"/>
    <n v="1426801664"/>
    <n v="1424213264"/>
    <x v="0"/>
    <x v="43"/>
    <x v="0"/>
    <s v="theater/plays"/>
    <n v="124.8"/>
    <n v="69.333333333333329"/>
    <x v="1"/>
    <x v="6"/>
    <x v="3616"/>
    <d v="2015-03-19T15:47:44"/>
  </r>
  <r>
    <n v="3617"/>
    <s v="One Good Night by Aisling Caffrey"/>
    <s v="Venue hire and payment of designer for a darkly comic, all female play about power - losing it, wanting it and fighting to get it back"/>
    <n v="740"/>
    <n v="880"/>
    <x v="0"/>
    <x v="1"/>
    <s v="GBP"/>
    <n v="1488240000"/>
    <n v="1486996729"/>
    <x v="0"/>
    <x v="13"/>
    <x v="0"/>
    <s v="theater/plays"/>
    <n v="118.91891891891892"/>
    <n v="17.254901960784313"/>
    <x v="1"/>
    <x v="6"/>
    <x v="3617"/>
    <d v="2017-02-27T18:00:00"/>
  </r>
  <r>
    <n v="3618"/>
    <s v="Checkpoint 22"/>
    <s v="The play yet to be described as &quot;A surefire Edinburgh Fringe Festival Cult Hit&quot;. Coming to the Underbelly, Edinburgh, 5th-30th August."/>
    <n v="2000"/>
    <n v="2020"/>
    <x v="0"/>
    <x v="1"/>
    <s v="GBP"/>
    <n v="1433343850"/>
    <n v="1430751850"/>
    <x v="0"/>
    <x v="66"/>
    <x v="0"/>
    <s v="theater/plays"/>
    <n v="101"/>
    <n v="36.071428571428569"/>
    <x v="1"/>
    <x v="6"/>
    <x v="3618"/>
    <d v="2015-06-03T09:04:10"/>
  </r>
  <r>
    <n v="3619"/>
    <s v="VST presents Sincerity Forever"/>
    <s v="We are a fledgling theatre company based in Atlanta looking to fund our first show, Sincerity Forever by playwright Mac Wellman."/>
    <n v="1000"/>
    <n v="1130"/>
    <x v="0"/>
    <x v="0"/>
    <s v="USD"/>
    <n v="1479592800"/>
    <n v="1476760226"/>
    <x v="0"/>
    <x v="57"/>
    <x v="0"/>
    <s v="theater/plays"/>
    <n v="112.99999999999999"/>
    <n v="66.470588235294116"/>
    <x v="1"/>
    <x v="6"/>
    <x v="3619"/>
    <d v="2016-11-19T16:00:00"/>
  </r>
  <r>
    <n v="3620"/>
    <s v="The Irish play MISTERMAN by Enda Walsh, heads to Boulder"/>
    <s v="An Irish show about mental illness though the eyes of the man experiencing it. Support this show and help get it to Boulder and NYC."/>
    <n v="10500"/>
    <n v="11045"/>
    <x v="0"/>
    <x v="0"/>
    <s v="USD"/>
    <n v="1425528000"/>
    <n v="1422916261"/>
    <x v="0"/>
    <x v="438"/>
    <x v="0"/>
    <s v="theater/plays"/>
    <n v="105.19047619047619"/>
    <n v="56.065989847715734"/>
    <x v="1"/>
    <x v="6"/>
    <x v="3620"/>
    <d v="2015-03-04T22:00:00"/>
  </r>
  <r>
    <n v="3621"/>
    <s v="EverScape"/>
    <s v="Bare Theatre and Sonorous Road collaborate on the NC debut of  Allan Maule's gamer fantasy play that was extended in New York."/>
    <n v="3000"/>
    <n v="3292"/>
    <x v="0"/>
    <x v="0"/>
    <s v="USD"/>
    <n v="1475269200"/>
    <n v="1473200844"/>
    <x v="0"/>
    <x v="16"/>
    <x v="0"/>
    <s v="theater/plays"/>
    <n v="109.73333333333332"/>
    <n v="47.028571428571432"/>
    <x v="1"/>
    <x v="6"/>
    <x v="3621"/>
    <d v="2016-09-30T15:00:00"/>
  </r>
  <r>
    <n v="3622"/>
    <s v="Shakespeare's Pericles, Prince of Tyre"/>
    <s v="5 actors. 39 characters. 1 epic adventure. Presented by the Cradle Theatre Company."/>
    <n v="1000"/>
    <n v="1000.99"/>
    <x v="0"/>
    <x v="0"/>
    <s v="USD"/>
    <n v="1411874580"/>
    <n v="1409030371"/>
    <x v="0"/>
    <x v="64"/>
    <x v="0"/>
    <s v="theater/plays"/>
    <n v="100.099"/>
    <n v="47.666190476190479"/>
    <x v="1"/>
    <x v="6"/>
    <x v="3622"/>
    <d v="2014-09-27T21:23:00"/>
  </r>
  <r>
    <n v="3623"/>
    <s v="Since I've Been Here"/>
    <s v="An original play exploring the complications of romantic relationships in all forms."/>
    <n v="2500"/>
    <n v="3000"/>
    <x v="0"/>
    <x v="0"/>
    <s v="USD"/>
    <n v="1406358000"/>
    <n v="1404841270"/>
    <x v="0"/>
    <x v="69"/>
    <x v="0"/>
    <s v="theater/plays"/>
    <n v="120"/>
    <n v="88.235294117647058"/>
    <x v="1"/>
    <x v="6"/>
    <x v="3623"/>
    <d v="2014-07-26T01:00:00"/>
  </r>
  <r>
    <n v="3624"/>
    <s v="&quot;The Next Event&quot;"/>
    <s v="â€œThe Event of a Lifetimeâ€¦â€_x000a__x000a_After the books stopped selling, and family disappears..the next event is closer than expected for him."/>
    <n v="3000"/>
    <n v="3148"/>
    <x v="0"/>
    <x v="0"/>
    <s v="USD"/>
    <n v="1471977290"/>
    <n v="1466793290"/>
    <x v="0"/>
    <x v="70"/>
    <x v="0"/>
    <s v="theater/plays"/>
    <n v="104.93333333333332"/>
    <n v="80.717948717948715"/>
    <x v="1"/>
    <x v="6"/>
    <x v="3624"/>
    <d v="2016-08-23T12:34:50"/>
  </r>
  <r>
    <n v="3625"/>
    <s v="Village Pub Theatre- FRINGE 2015"/>
    <s v="Help us run Leithâ€™s acclaimed, year round pub theatre VPT as part of Edinburgh Fringe 2015. Presenting 72 short plays over two weeks."/>
    <n v="3000"/>
    <n v="3080"/>
    <x v="0"/>
    <x v="1"/>
    <s v="GBP"/>
    <n v="1435851577"/>
    <n v="1433259577"/>
    <x v="0"/>
    <x v="76"/>
    <x v="0"/>
    <s v="theater/plays"/>
    <n v="102.66666666666666"/>
    <n v="39.487179487179489"/>
    <x v="1"/>
    <x v="6"/>
    <x v="3625"/>
    <d v="2015-07-02T09:39:37"/>
  </r>
  <r>
    <n v="3626"/>
    <s v="These are your lives."/>
    <s v="The first four-week performance run for our dance-theatre company, Geste Records, to be performed at The Yard Theatre in September."/>
    <n v="4000"/>
    <n v="4073"/>
    <x v="0"/>
    <x v="1"/>
    <s v="GBP"/>
    <n v="1408204857"/>
    <n v="1406390457"/>
    <x v="0"/>
    <x v="53"/>
    <x v="0"/>
    <s v="theater/plays"/>
    <n v="101.82500000000002"/>
    <n v="84.854166666666671"/>
    <x v="1"/>
    <x v="6"/>
    <x v="3626"/>
    <d v="2014-08-16T10:00:57"/>
  </r>
  <r>
    <n v="3627"/>
    <s v="One Shot Theatre Company"/>
    <s v="One Shot Theatre Company is an organization that promotes youth theatre for social change, putting on shows that open a social dialogue"/>
    <n v="2000"/>
    <n v="2000"/>
    <x v="0"/>
    <x v="0"/>
    <s v="USD"/>
    <n v="1463803140"/>
    <n v="1459446487"/>
    <x v="0"/>
    <x v="60"/>
    <x v="0"/>
    <s v="theater/plays"/>
    <n v="100"/>
    <n v="68.965517241379317"/>
    <x v="1"/>
    <x v="6"/>
    <x v="3627"/>
    <d v="2016-05-20T21:59:00"/>
  </r>
  <r>
    <n v="3628"/>
    <s v="Blast From the Past"/>
    <s v="I am asking for public funding to help put together a musical tribute titled &quot;Blast From The Past&quot; reenacting famous HipHop, RnB acts."/>
    <n v="100000"/>
    <n v="0"/>
    <x v="2"/>
    <x v="0"/>
    <s v="USD"/>
    <n v="1450040396"/>
    <n v="1444852796"/>
    <x v="0"/>
    <x v="78"/>
    <x v="1"/>
    <s v="theater/musical"/>
    <n v="0"/>
    <n v="0"/>
    <x v="1"/>
    <x v="40"/>
    <x v="3628"/>
    <d v="2015-12-13T14:59:56"/>
  </r>
  <r>
    <n v="3629"/>
    <s v="Capricorn Horn- Entertainment for the World's Finest Gents"/>
    <s v="Introducing a high class environmentally friendly, vegan, adult cabaret theater in Chicago with unique on, and off stage entertainment."/>
    <n v="1000000"/>
    <n v="2"/>
    <x v="2"/>
    <x v="0"/>
    <s v="USD"/>
    <n v="1462467600"/>
    <n v="1457403364"/>
    <x v="0"/>
    <x v="84"/>
    <x v="1"/>
    <s v="theater/musical"/>
    <n v="1.9999999999999998E-4"/>
    <n v="1"/>
    <x v="1"/>
    <x v="40"/>
    <x v="3629"/>
    <d v="2016-05-05T11:00:00"/>
  </r>
  <r>
    <n v="3630"/>
    <s v="Jeremy Kyle- The Opera"/>
    <s v="The Jeremy Kyle Show offers so much subject matter to create an opera with.  Along with his brilliant put downs it could be excellent!"/>
    <n v="3000"/>
    <n v="1"/>
    <x v="2"/>
    <x v="1"/>
    <s v="GBP"/>
    <n v="1417295990"/>
    <n v="1414700390"/>
    <x v="0"/>
    <x v="29"/>
    <x v="1"/>
    <s v="theater/musical"/>
    <n v="3.3333333333333333E-2"/>
    <n v="1"/>
    <x v="1"/>
    <x v="40"/>
    <x v="3630"/>
    <d v="2014-11-29T15:19:50"/>
  </r>
  <r>
    <n v="3631"/>
    <s v="Evo: An Original Rock Opera"/>
    <s v="A revival of Shadowbox Live's Off-Broadway Rock Opera to uncompromisingly explore the darker urges of humankind. But we need your help!"/>
    <n v="17100"/>
    <n v="8725"/>
    <x v="2"/>
    <x v="0"/>
    <s v="USD"/>
    <n v="1411444740"/>
    <n v="1409335497"/>
    <x v="0"/>
    <x v="211"/>
    <x v="1"/>
    <s v="theater/musical"/>
    <n v="51.023391812865491"/>
    <n v="147.88135593220338"/>
    <x v="1"/>
    <x v="40"/>
    <x v="3631"/>
    <d v="2014-09-22T21:59:00"/>
  </r>
  <r>
    <n v="3632"/>
    <s v="Some Enchanted Evening UK TOUR"/>
    <s v="A professional musical revue. First performed in 2013 as a short tour, to be embarking on a full length tour across the UK in 2015!"/>
    <n v="500"/>
    <n v="100"/>
    <x v="2"/>
    <x v="1"/>
    <s v="GBP"/>
    <n v="1416781749"/>
    <n v="1415053749"/>
    <x v="0"/>
    <x v="29"/>
    <x v="1"/>
    <s v="theater/musical"/>
    <n v="20"/>
    <n v="100"/>
    <x v="1"/>
    <x v="40"/>
    <x v="3632"/>
    <d v="2014-11-23T16:29:09"/>
  </r>
  <r>
    <n v="3633"/>
    <s v="SMOKEY AND THE BANDIT: THE MUSICAL"/>
    <s v="SMOKEY AND THE BANDIT: THE MUSICAL_x000a_The classic film, characters and music you love, on stage, LIVE!"/>
    <n v="5000"/>
    <n v="1762"/>
    <x v="2"/>
    <x v="0"/>
    <s v="USD"/>
    <n v="1479517200"/>
    <n v="1475765867"/>
    <x v="0"/>
    <x v="162"/>
    <x v="1"/>
    <s v="theater/musical"/>
    <n v="35.24"/>
    <n v="56.838709677419352"/>
    <x v="1"/>
    <x v="40"/>
    <x v="3633"/>
    <d v="2016-11-18T19:00:00"/>
  </r>
  <r>
    <n v="3634"/>
    <s v="Alice - A New Musical"/>
    <s v="Alice is an original musical for all ages with a unique new story based on Alice's Adventures in Wonderland, premiering in summer 2017."/>
    <n v="75000"/>
    <n v="3185"/>
    <x v="2"/>
    <x v="5"/>
    <s v="CAD"/>
    <n v="1484366340"/>
    <n v="1480219174"/>
    <x v="0"/>
    <x v="59"/>
    <x v="1"/>
    <s v="theater/musical"/>
    <n v="4.246666666666667"/>
    <n v="176.94444444444446"/>
    <x v="1"/>
    <x v="40"/>
    <x v="3634"/>
    <d v="2017-01-13T21:59:00"/>
  </r>
  <r>
    <n v="3635"/>
    <s v="Mary's Son"/>
    <s v="Mary's Son is a pop opera about Jesus and the hope he brings to all people."/>
    <n v="3500"/>
    <n v="1276"/>
    <x v="2"/>
    <x v="0"/>
    <s v="USD"/>
    <n v="1461186676"/>
    <n v="1458594676"/>
    <x v="0"/>
    <x v="73"/>
    <x v="1"/>
    <s v="theater/musical"/>
    <n v="36.457142857142856"/>
    <n v="127.6"/>
    <x v="1"/>
    <x v="40"/>
    <x v="3635"/>
    <d v="2016-04-20T15:11:16"/>
  </r>
  <r>
    <n v="3636"/>
    <s v="The Brother's of B-Block"/>
    <s v="The Brotherâ€™s of B-block is a musical play. A new take on &quot;OZ&quot; _x000a_The Wizard of OZ meets HBO's OZ."/>
    <n v="150000"/>
    <n v="0"/>
    <x v="2"/>
    <x v="0"/>
    <s v="USD"/>
    <n v="1442248829"/>
    <n v="1439224829"/>
    <x v="0"/>
    <x v="78"/>
    <x v="1"/>
    <s v="theater/musical"/>
    <n v="0"/>
    <n v="0"/>
    <x v="1"/>
    <x v="40"/>
    <x v="3636"/>
    <d v="2015-09-14T10:40:29"/>
  </r>
  <r>
    <n v="3637"/>
    <s v="The Ballad of Downtown Jake"/>
    <s v="THE BALLAD OF DOWNTOWN JAKE is a newly created contemporary music drama that is schedule to premiere in Phoenix, AZ in March 2015."/>
    <n v="3000"/>
    <n v="926"/>
    <x v="2"/>
    <x v="0"/>
    <s v="USD"/>
    <n v="1420130935"/>
    <n v="1417538935"/>
    <x v="0"/>
    <x v="25"/>
    <x v="1"/>
    <s v="theater/musical"/>
    <n v="30.866666666666664"/>
    <n v="66.142857142857139"/>
    <x v="1"/>
    <x v="40"/>
    <x v="3637"/>
    <d v="2015-01-01T10:48:55"/>
  </r>
  <r>
    <n v="3638"/>
    <s v="Project Hedwig and the Angry Inch"/>
    <s v="A rock and roll journey that explores love, loss, redemption, duality and ascension."/>
    <n v="3300"/>
    <n v="216"/>
    <x v="2"/>
    <x v="5"/>
    <s v="CAD"/>
    <n v="1429456132"/>
    <n v="1424275732"/>
    <x v="0"/>
    <x v="84"/>
    <x v="1"/>
    <s v="theater/musical"/>
    <n v="6.5454545454545459"/>
    <n v="108"/>
    <x v="1"/>
    <x v="40"/>
    <x v="3638"/>
    <d v="2015-04-19T09:08:52"/>
  </r>
  <r>
    <n v="3639"/>
    <s v="POE!"/>
    <s v="POE is a tragicomic musical about the life and works of Edgar Poe, with Death as his therapist helping him find peace in the beyond."/>
    <n v="25000"/>
    <n v="1"/>
    <x v="2"/>
    <x v="0"/>
    <s v="USD"/>
    <n v="1475853060"/>
    <n v="1470672906"/>
    <x v="0"/>
    <x v="29"/>
    <x v="1"/>
    <s v="theater/musical"/>
    <n v="4.0000000000000001E-3"/>
    <n v="1"/>
    <x v="1"/>
    <x v="40"/>
    <x v="3639"/>
    <d v="2016-10-07T09:11:00"/>
  </r>
  <r>
    <n v="3640"/>
    <s v="Spring Awakening Presented by Catoctin Mountain Players"/>
    <s v="Help us bring the SPRING AWAKENING to Frederick, MD! _x000a__x000a_We're producing a project for young adults and could use your help."/>
    <n v="1000"/>
    <n v="55"/>
    <x v="2"/>
    <x v="0"/>
    <s v="USD"/>
    <n v="1431283530"/>
    <n v="1428691530"/>
    <x v="0"/>
    <x v="83"/>
    <x v="1"/>
    <s v="theater/musical"/>
    <n v="5.5"/>
    <n v="18.333333333333332"/>
    <x v="1"/>
    <x v="40"/>
    <x v="3640"/>
    <d v="2015-05-10T12:45:30"/>
  </r>
  <r>
    <n v="3641"/>
    <s v="THE PRYOR EMPIRE: A RICHARD PRYOR TRIBUTE"/>
    <s v="See Pryor from his teenage years to his last breath featuring his past wives, closest friends. &amp; his fan favorite character Mudbone."/>
    <n v="3000"/>
    <n v="0"/>
    <x v="2"/>
    <x v="0"/>
    <s v="USD"/>
    <n v="1412485200"/>
    <n v="1410966179"/>
    <x v="0"/>
    <x v="78"/>
    <x v="1"/>
    <s v="theater/musical"/>
    <n v="0"/>
    <n v="0"/>
    <x v="1"/>
    <x v="40"/>
    <x v="3641"/>
    <d v="2014-10-04T23:00:00"/>
  </r>
  <r>
    <n v="3642"/>
    <s v="My own musical"/>
    <s v="All the world's a stage..._x000a_It is my biggest dream to perform my own, selfcreated musical with lots of kids as big as I am able to."/>
    <n v="700"/>
    <n v="15"/>
    <x v="2"/>
    <x v="12"/>
    <s v="EUR"/>
    <n v="1448902800"/>
    <n v="1445369727"/>
    <x v="0"/>
    <x v="84"/>
    <x v="1"/>
    <s v="theater/musical"/>
    <n v="2.1428571428571428"/>
    <n v="7.5"/>
    <x v="1"/>
    <x v="40"/>
    <x v="3642"/>
    <d v="2015-11-30T11:00:00"/>
  </r>
  <r>
    <n v="3643"/>
    <s v="Puberty: The Musical"/>
    <s v="It feels like the first time. Like the very first time everyone's coming-of-age comes to the stage. Think 'Wicked', with bad acne."/>
    <n v="25000"/>
    <n v="0"/>
    <x v="2"/>
    <x v="0"/>
    <s v="USD"/>
    <n v="1447734439"/>
    <n v="1444274839"/>
    <x v="0"/>
    <x v="78"/>
    <x v="1"/>
    <s v="theater/musical"/>
    <n v="0"/>
    <n v="0"/>
    <x v="1"/>
    <x v="40"/>
    <x v="3643"/>
    <d v="2015-11-16T22:27:19"/>
  </r>
  <r>
    <n v="3644"/>
    <s v="SHS presents Rodgers and Hammerstein's Cinderella"/>
    <s v="We are the Saugerties High School drama club. Please help us create our musical to keep theater alive!"/>
    <n v="5000"/>
    <n v="821"/>
    <x v="2"/>
    <x v="0"/>
    <s v="USD"/>
    <n v="1457413140"/>
    <n v="1454996887"/>
    <x v="0"/>
    <x v="8"/>
    <x v="1"/>
    <s v="theater/musical"/>
    <n v="16.420000000000002"/>
    <n v="68.416666666666671"/>
    <x v="1"/>
    <x v="40"/>
    <x v="3644"/>
    <d v="2016-03-07T22:59:00"/>
  </r>
  <r>
    <n v="3645"/>
    <s v="If the Shoe Fits"/>
    <s v="This new musical comedy empowers women and girls of all ages to be themselves in their shoes, whatever shoes they choose."/>
    <n v="1000"/>
    <n v="1"/>
    <x v="2"/>
    <x v="5"/>
    <s v="CAD"/>
    <n v="1479773838"/>
    <n v="1477178238"/>
    <x v="0"/>
    <x v="29"/>
    <x v="1"/>
    <s v="theater/musical"/>
    <n v="0.1"/>
    <n v="1"/>
    <x v="1"/>
    <x v="40"/>
    <x v="3645"/>
    <d v="2016-11-21T18:17:18"/>
  </r>
  <r>
    <n v="3646"/>
    <s v="Our Sacred Honor"/>
    <s v="Develop demo materials for new, true story of teen Revolutionary War heroes - for hybrid film/live stage musical"/>
    <n v="10000"/>
    <n v="481"/>
    <x v="2"/>
    <x v="0"/>
    <s v="USD"/>
    <n v="1434497400"/>
    <n v="1431770802"/>
    <x v="0"/>
    <x v="22"/>
    <x v="1"/>
    <s v="theater/musical"/>
    <n v="4.8099999999999996"/>
    <n v="60.125"/>
    <x v="1"/>
    <x v="40"/>
    <x v="3646"/>
    <d v="2015-06-16T17:30:00"/>
  </r>
  <r>
    <n v="3647"/>
    <s v="Zachariah Sheldon: A musical to chill your blood"/>
    <s v="Zachariah Sheldon is a brilliant, darkly twisted brand new musical with music from Mark Newton and script by Anthony Wilkes"/>
    <n v="500"/>
    <n v="30"/>
    <x v="2"/>
    <x v="1"/>
    <s v="GBP"/>
    <n v="1475258327"/>
    <n v="1471370327"/>
    <x v="0"/>
    <x v="84"/>
    <x v="1"/>
    <s v="theater/musical"/>
    <n v="6"/>
    <n v="15"/>
    <x v="1"/>
    <x v="40"/>
    <x v="3647"/>
    <d v="2016-09-30T11:58:47"/>
  </r>
  <r>
    <n v="3648"/>
    <s v="Moth Theater Lives"/>
    <s v="Help Moth Live! Support Moth and its artist collective to achieve its 2014/15 season."/>
    <n v="40000"/>
    <n v="40153"/>
    <x v="0"/>
    <x v="0"/>
    <s v="USD"/>
    <n v="1412492445"/>
    <n v="1409900445"/>
    <x v="0"/>
    <x v="196"/>
    <x v="0"/>
    <s v="theater/plays"/>
    <n v="100.38249999999999"/>
    <n v="550.04109589041093"/>
    <x v="1"/>
    <x v="6"/>
    <x v="3648"/>
    <d v="2014-10-05T01:00:45"/>
  </r>
  <r>
    <n v="3649"/>
    <s v="Honest Aesop's Fables - Tall tales for short people"/>
    <s v="Monies raised will help offset production costs of  transportation of set and actors, theatre rental and advertising costs."/>
    <n v="750"/>
    <n v="780"/>
    <x v="0"/>
    <x v="5"/>
    <s v="CAD"/>
    <n v="1402938394"/>
    <n v="1400691994"/>
    <x v="0"/>
    <x v="22"/>
    <x v="0"/>
    <s v="theater/plays"/>
    <n v="104"/>
    <n v="97.5"/>
    <x v="1"/>
    <x v="6"/>
    <x v="3649"/>
    <d v="2014-06-16T11:06:34"/>
  </r>
  <r>
    <n v="3650"/>
    <s v="Weald at The Finborough Theatre"/>
    <s v="A terse and delicate dissection of male emotions from a rural perspective: fathers and sons, legacy and heritage, molasses and mud."/>
    <n v="500"/>
    <n v="500"/>
    <x v="0"/>
    <x v="1"/>
    <s v="GBP"/>
    <n v="1454412584"/>
    <n v="1452598184"/>
    <x v="0"/>
    <x v="57"/>
    <x v="0"/>
    <s v="theater/plays"/>
    <n v="100"/>
    <n v="29.411764705882351"/>
    <x v="1"/>
    <x v="6"/>
    <x v="3650"/>
    <d v="2016-02-02T05:29:44"/>
  </r>
  <r>
    <n v="3651"/>
    <s v="Staged Reading of &quot;The Rise and Fall of Little Voice&quot;"/>
    <s v="A Chicago staged reading of Jim Cartwright's 1992 play-with-music, &quot;The Rise and Fall of Little Voice.&quot;"/>
    <n v="500"/>
    <n v="520"/>
    <x v="0"/>
    <x v="0"/>
    <s v="USD"/>
    <n v="1407686340"/>
    <n v="1404833442"/>
    <x v="0"/>
    <x v="82"/>
    <x v="0"/>
    <s v="theater/plays"/>
    <n v="104"/>
    <n v="57.777777777777779"/>
    <x v="1"/>
    <x v="6"/>
    <x v="3651"/>
    <d v="2014-08-10T09:59:00"/>
  </r>
  <r>
    <n v="3652"/>
    <s v="A Midsummer Night's Dream"/>
    <s v="A new take on a classic. Under the direction of Rosanna Saracino, We are exploring the darker elements of A Midsummer Night's Dream."/>
    <n v="300"/>
    <n v="752"/>
    <x v="0"/>
    <x v="5"/>
    <s v="CAD"/>
    <n v="1472097540"/>
    <n v="1471188502"/>
    <x v="0"/>
    <x v="57"/>
    <x v="0"/>
    <s v="theater/plays"/>
    <n v="250.66666666666669"/>
    <n v="44.235294117647058"/>
    <x v="1"/>
    <x v="6"/>
    <x v="3652"/>
    <d v="2016-08-24T21:59:00"/>
  </r>
  <r>
    <n v="3653"/>
    <s v="ALLIE"/>
    <s v="ALLIE is a new dark comedy play which will premiere at the Edinburgh Festival Fringe 2015. Written and produced by Ruaraidh Murray."/>
    <n v="2000"/>
    <n v="2010"/>
    <x v="0"/>
    <x v="1"/>
    <s v="GBP"/>
    <n v="1438764207"/>
    <n v="1436172207"/>
    <x v="0"/>
    <x v="51"/>
    <x v="0"/>
    <s v="theater/plays"/>
    <n v="100.49999999999999"/>
    <n v="60.909090909090907"/>
    <x v="1"/>
    <x v="6"/>
    <x v="3653"/>
    <d v="2015-08-05T02:43:27"/>
  </r>
  <r>
    <n v="3654"/>
    <s v="Funding for 'Cooked' a dark comedy by Christopher Adams"/>
    <s v="Miranda Conquest is Britainâ€™s top celebrity chef. One problem: she canâ€™t cook. A comedy about control, celebrity and kitchen knives."/>
    <n v="1500"/>
    <n v="2616"/>
    <x v="0"/>
    <x v="1"/>
    <s v="GBP"/>
    <n v="1459702800"/>
    <n v="1457690386"/>
    <x v="0"/>
    <x v="44"/>
    <x v="0"/>
    <s v="theater/plays"/>
    <n v="174.4"/>
    <n v="68.84210526315789"/>
    <x v="1"/>
    <x v="6"/>
    <x v="3654"/>
    <d v="2016-04-03T11:00:00"/>
  </r>
  <r>
    <n v="3655"/>
    <s v="The Tumbleweed Zephyr"/>
    <s v="All aboard for the world premiere of a new steampunk-inspired train adventure play, written by Maggie Lee and directed by Amy Poisson!"/>
    <n v="5000"/>
    <n v="5813"/>
    <x v="0"/>
    <x v="0"/>
    <s v="USD"/>
    <n v="1437202740"/>
    <n v="1434654998"/>
    <x v="0"/>
    <x v="1"/>
    <x v="0"/>
    <s v="theater/plays"/>
    <n v="116.26"/>
    <n v="73.582278481012665"/>
    <x v="1"/>
    <x v="6"/>
    <x v="3655"/>
    <d v="2015-07-18T00:59:00"/>
  </r>
  <r>
    <n v="3656"/>
    <s v="AG Theater RÃ¤mibÃ¼hl Projekt 2017"/>
    <s v="Auch dieses Jahr soll wieder unter der Leitung von Christian Seiler &amp; Bruno Catalano ein Projekt der AG Theater stattfinden."/>
    <n v="5000"/>
    <n v="5291"/>
    <x v="0"/>
    <x v="16"/>
    <s v="CHF"/>
    <n v="1485989940"/>
    <n v="1483393836"/>
    <x v="0"/>
    <x v="67"/>
    <x v="0"/>
    <s v="theater/plays"/>
    <n v="105.82000000000001"/>
    <n v="115.02173913043478"/>
    <x v="1"/>
    <x v="6"/>
    <x v="3656"/>
    <d v="2017-02-01T16:59:00"/>
  </r>
  <r>
    <n v="3657"/>
    <s v="Teaterforestilling: Shakespeare patchwork"/>
    <s v="Vi mindes 400-Ã¥ret for Shakespeares dÃ¸d ved at producere en forestilling, som indeholder alt det, som vi kender Shakespeare for."/>
    <n v="2000"/>
    <n v="2215"/>
    <x v="0"/>
    <x v="8"/>
    <s v="DKK"/>
    <n v="1464817320"/>
    <n v="1462806419"/>
    <x v="0"/>
    <x v="9"/>
    <x v="0"/>
    <s v="theater/plays"/>
    <n v="110.75"/>
    <n v="110.75"/>
    <x v="1"/>
    <x v="6"/>
    <x v="3657"/>
    <d v="2016-06-01T15:42:00"/>
  </r>
  <r>
    <n v="3658"/>
    <s v="Mr. Marmalade"/>
    <s v="Life is hard when your own imaginary friend can't make time for you."/>
    <n v="1500"/>
    <n v="1510"/>
    <x v="0"/>
    <x v="0"/>
    <s v="USD"/>
    <n v="1404273540"/>
    <n v="1400272580"/>
    <x v="0"/>
    <x v="9"/>
    <x v="0"/>
    <s v="theater/plays"/>
    <n v="100.66666666666666"/>
    <n v="75.5"/>
    <x v="1"/>
    <x v="6"/>
    <x v="3658"/>
    <d v="2014-07-01T21:59:00"/>
  </r>
  <r>
    <n v="3659"/>
    <s v="Reality of Love Remix (Love in Disguise)"/>
    <s v="We want you to analyze while we dramatize if people who romanticize can recognize true love in a disguise."/>
    <n v="3000"/>
    <n v="3061"/>
    <x v="0"/>
    <x v="0"/>
    <s v="USD"/>
    <n v="1426775940"/>
    <n v="1424414350"/>
    <x v="0"/>
    <x v="62"/>
    <x v="0"/>
    <s v="theater/plays"/>
    <n v="102.03333333333333"/>
    <n v="235.46153846153845"/>
    <x v="1"/>
    <x v="6"/>
    <x v="3659"/>
    <d v="2015-03-19T08:39:00"/>
  </r>
  <r>
    <n v="3660"/>
    <s v="ThÃ©rÃ¨se Raquin at The Courtyard Theatre"/>
    <s v="We are a young company who have been accepted to put on our play at The Courtyard Theatre. We need Â£250 for flyers, props and costume!"/>
    <n v="250"/>
    <n v="250"/>
    <x v="0"/>
    <x v="1"/>
    <s v="GBP"/>
    <n v="1419368925"/>
    <n v="1417208925"/>
    <x v="0"/>
    <x v="19"/>
    <x v="0"/>
    <s v="theater/plays"/>
    <n v="100"/>
    <n v="11.363636363636363"/>
    <x v="1"/>
    <x v="6"/>
    <x v="3660"/>
    <d v="2014-12-23T15: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x v="17"/>
    <x v="0"/>
    <s v="theater/plays"/>
    <n v="111.00000000000001"/>
    <n v="92.5"/>
    <x v="1"/>
    <x v="6"/>
    <x v="3661"/>
    <d v="2016-04-09T22:00:00"/>
  </r>
  <r>
    <n v="3662"/>
    <s v="Searching for Tookoolito. An Inuk Woman's Arctic Expedition."/>
    <s v="I'm an Inuit playwright chosen for the esteemed Arctic Circle Residency in Svalbard to write about 1800's Inuk woman guide, Tookoolito."/>
    <n v="8000"/>
    <n v="8114"/>
    <x v="0"/>
    <x v="5"/>
    <s v="CAD"/>
    <n v="1427775414"/>
    <n v="1425187014"/>
    <x v="0"/>
    <x v="244"/>
    <x v="0"/>
    <s v="theater/plays"/>
    <n v="101.42500000000001"/>
    <n v="202.85"/>
    <x v="1"/>
    <x v="6"/>
    <x v="3662"/>
    <d v="2015-03-30T22:16:54"/>
  </r>
  <r>
    <n v="3663"/>
    <s v="IHDC's 2017 Pantomime - Jack and the Beanstalk"/>
    <s v="Each year our community comes together to put on a fun and funny family show. We need your help to keep our annual event going."/>
    <n v="225"/>
    <n v="234"/>
    <x v="0"/>
    <x v="1"/>
    <s v="GBP"/>
    <n v="1482321030"/>
    <n v="1477133430"/>
    <x v="0"/>
    <x v="82"/>
    <x v="0"/>
    <s v="theater/plays"/>
    <n v="104"/>
    <n v="26"/>
    <x v="1"/>
    <x v="6"/>
    <x v="3663"/>
    <d v="2016-12-21T05:50:30"/>
  </r>
  <r>
    <n v="3664"/>
    <s v="Cubs: an Original Work"/>
    <s v="An Original Short Play: two young women search for answers about sexuality, the history they are taught, and their animal instincts."/>
    <n v="800"/>
    <n v="875"/>
    <x v="0"/>
    <x v="0"/>
    <s v="USD"/>
    <n v="1466056689"/>
    <n v="1464847089"/>
    <x v="0"/>
    <x v="10"/>
    <x v="0"/>
    <s v="theater/plays"/>
    <n v="109.375"/>
    <n v="46.05263157894737"/>
    <x v="1"/>
    <x v="6"/>
    <x v="3664"/>
    <d v="2016-06-15T23:58:09"/>
  </r>
  <r>
    <n v="3665"/>
    <s v="Napoleon in Scotland / NapolÃ©on en Ecosse"/>
    <s v="A Fantastic creation about Napoleon, through his words and letters, sublimated by a musical score of rare beauty. Magnificent poetry!"/>
    <n v="620"/>
    <n v="714"/>
    <x v="0"/>
    <x v="6"/>
    <s v="EUR"/>
    <n v="1446062040"/>
    <n v="1445109822"/>
    <x v="0"/>
    <x v="25"/>
    <x v="0"/>
    <s v="theater/plays"/>
    <n v="115.16129032258064"/>
    <n v="51"/>
    <x v="1"/>
    <x v="6"/>
    <x v="3665"/>
    <d v="2015-10-28T13:54:00"/>
  </r>
  <r>
    <n v="3666"/>
    <s v="Israel LÃ³pez @ Ojai Playwrights Conference"/>
    <s v="Artistic Internship @ Ojai Playwrights Conference"/>
    <n v="1200"/>
    <n v="1200"/>
    <x v="0"/>
    <x v="0"/>
    <s v="USD"/>
    <n v="1406185200"/>
    <n v="1404337382"/>
    <x v="0"/>
    <x v="44"/>
    <x v="0"/>
    <s v="theater/plays"/>
    <n v="100"/>
    <n v="31.578947368421051"/>
    <x v="1"/>
    <x v="6"/>
    <x v="3666"/>
    <d v="2014-07-24T01:00:00"/>
  </r>
  <r>
    <n v="3667"/>
    <s v="The Stolen Inches, Edinburgh 2015"/>
    <s v="A short man takes his tall family to court for stealing his height. Help Small Things Theatre take this big story to EdFringe 2015!"/>
    <n v="3000"/>
    <n v="3095.11"/>
    <x v="0"/>
    <x v="1"/>
    <s v="GBP"/>
    <n v="1437261419"/>
    <n v="1434669419"/>
    <x v="0"/>
    <x v="6"/>
    <x v="0"/>
    <s v="theater/plays"/>
    <n v="103.17033333333335"/>
    <n v="53.363965517241382"/>
    <x v="1"/>
    <x v="6"/>
    <x v="3667"/>
    <d v="2015-07-18T17:16:59"/>
  </r>
  <r>
    <n v="3668"/>
    <s v="Lemming Theatrical's Smell of the Kill"/>
    <s v="A stunning production of Michele Lowe's biting play, The Smell of the Kill.  Brought to you by Michael Sheeks and his friends &amp; heroes."/>
    <n v="1000"/>
    <n v="1035"/>
    <x v="0"/>
    <x v="0"/>
    <s v="USD"/>
    <n v="1437676380"/>
    <n v="1435670452"/>
    <x v="0"/>
    <x v="33"/>
    <x v="0"/>
    <s v="theater/plays"/>
    <n v="103.49999999999999"/>
    <n v="36.964285714285715"/>
    <x v="1"/>
    <x v="6"/>
    <x v="3668"/>
    <d v="2015-07-23T12:33:00"/>
  </r>
  <r>
    <n v="3669"/>
    <s v="Prowl Theatre Company"/>
    <s v="Prowl Theatre Company is brand new. We are putting on our first play 'Sexual perversity in Chicago', from the 10th to the 16th August"/>
    <n v="1000"/>
    <n v="1382"/>
    <x v="0"/>
    <x v="1"/>
    <s v="GBP"/>
    <n v="1434039137"/>
    <n v="1431447137"/>
    <x v="0"/>
    <x v="57"/>
    <x v="0"/>
    <s v="theater/plays"/>
    <n v="138.19999999999999"/>
    <n v="81.294117647058826"/>
    <x v="1"/>
    <x v="6"/>
    <x v="3669"/>
    <d v="2015-06-11T10:12:17"/>
  </r>
  <r>
    <n v="3670"/>
    <s v="Royal Holloway's Drama Society Presents 'Posh'"/>
    <s v="Debauchery, laughter, violence and politics. Why wouldn't you want help Drama Soc's production of 'Posh' be the best it can be?"/>
    <n v="220"/>
    <n v="241"/>
    <x v="0"/>
    <x v="1"/>
    <s v="GBP"/>
    <n v="1433113200"/>
    <n v="1431951611"/>
    <x v="0"/>
    <x v="8"/>
    <x v="0"/>
    <s v="theater/plays"/>
    <n v="109.54545454545455"/>
    <n v="20.083333333333332"/>
    <x v="1"/>
    <x v="6"/>
    <x v="3670"/>
    <d v="2015-05-31T17:00:00"/>
  </r>
  <r>
    <n v="3671"/>
    <s v="Kylie for President"/>
    <s v="Bring a touring character education play about making wise choices to elementary students in Kentuckiana. Vote Kylie for President!"/>
    <n v="3500"/>
    <n v="3530"/>
    <x v="0"/>
    <x v="0"/>
    <s v="USD"/>
    <n v="1405915140"/>
    <n v="1404140667"/>
    <x v="0"/>
    <x v="244"/>
    <x v="0"/>
    <s v="theater/plays"/>
    <n v="100.85714285714286"/>
    <n v="88.25"/>
    <x v="1"/>
    <x v="6"/>
    <x v="3671"/>
    <d v="2014-07-20T21:59:00"/>
  </r>
  <r>
    <n v="3672"/>
    <s v="The Bombing of the Grand Hotel. A compelling new play"/>
    <s v="1984. An IRA bomb explodes at the Grand Hotel. Years on, the bomber and a victim's daughter meet. The meeting changes both their lives."/>
    <n v="3000"/>
    <n v="3046"/>
    <x v="0"/>
    <x v="1"/>
    <s v="GBP"/>
    <n v="1411771384"/>
    <n v="1409179384"/>
    <x v="0"/>
    <x v="7"/>
    <x v="0"/>
    <s v="theater/plays"/>
    <n v="101.53333333333335"/>
    <n v="53.438596491228068"/>
    <x v="1"/>
    <x v="6"/>
    <x v="3672"/>
    <d v="2014-09-26T16:43:04"/>
  </r>
  <r>
    <n v="3673"/>
    <s v="CHILD Z"/>
    <s v="Zoe is a teenage girl growing up in a deeply disturbing society. If those paid to protect her aren't listening, then who is?"/>
    <n v="4000"/>
    <n v="4545"/>
    <x v="0"/>
    <x v="1"/>
    <s v="GBP"/>
    <n v="1415191920"/>
    <n v="1412233497"/>
    <x v="0"/>
    <x v="229"/>
    <x v="0"/>
    <s v="theater/plays"/>
    <n v="113.625"/>
    <n v="39.868421052631582"/>
    <x v="1"/>
    <x v="6"/>
    <x v="3673"/>
    <d v="2014-11-05T06:52:00"/>
  </r>
  <r>
    <n v="3674"/>
    <s v="FAUST.hier und jetzt"/>
    <s v="Theaterprojekt 12. Kl. Waldorfschule Essen. 2 junge Regisseure bringen volles Engagement &amp; Zeit ein. FÃ¼r ihre Finanzierung sammeln wir."/>
    <n v="4500"/>
    <n v="4500"/>
    <x v="0"/>
    <x v="12"/>
    <s v="EUR"/>
    <n v="1472936229"/>
    <n v="1467752229"/>
    <x v="0"/>
    <x v="162"/>
    <x v="0"/>
    <s v="theater/plays"/>
    <n v="100"/>
    <n v="145.16129032258064"/>
    <x v="1"/>
    <x v="6"/>
    <x v="3674"/>
    <d v="2016-09-03T14:57:09"/>
  </r>
  <r>
    <n v="3675"/>
    <s v="Memoir of a Forgotten Past"/>
    <s v="3 decades, 3 generations, 3 friends, one house. Real Eyes Theatre explore how our lives are influenced by the decades we grow up in."/>
    <n v="50"/>
    <n v="70"/>
    <x v="0"/>
    <x v="1"/>
    <s v="GBP"/>
    <n v="1463353200"/>
    <n v="1462285182"/>
    <x v="0"/>
    <x v="83"/>
    <x v="0"/>
    <s v="theater/plays"/>
    <n v="140"/>
    <n v="23.333333333333332"/>
    <x v="1"/>
    <x v="6"/>
    <x v="3675"/>
    <d v="2016-05-15T17:00:00"/>
  </r>
  <r>
    <n v="3676"/>
    <s v="The Black and White Theatre Company Inc."/>
    <s v="The Black and White Theatre Company Inc. is a small company who loves to perform and entertain, but needs your support to succeed!"/>
    <n v="800"/>
    <n v="1030"/>
    <x v="0"/>
    <x v="0"/>
    <s v="USD"/>
    <n v="1410550484"/>
    <n v="1408995284"/>
    <x v="0"/>
    <x v="38"/>
    <x v="0"/>
    <s v="theater/plays"/>
    <n v="128.75"/>
    <n v="64.375"/>
    <x v="1"/>
    <x v="6"/>
    <x v="3676"/>
    <d v="2014-09-12T13:34:44"/>
  </r>
  <r>
    <n v="3677"/>
    <s v="Goldfish Memory Productions"/>
    <s v="Goldfish Memory Productions seeks at least $12,000 to begin their first 3 professional projects."/>
    <n v="12000"/>
    <n v="12348.5"/>
    <x v="0"/>
    <x v="0"/>
    <s v="USD"/>
    <n v="1404359940"/>
    <n v="1402580818"/>
    <x v="0"/>
    <x v="473"/>
    <x v="0"/>
    <s v="theater/plays"/>
    <n v="102.90416666666667"/>
    <n v="62.052763819095475"/>
    <x v="1"/>
    <x v="6"/>
    <x v="3677"/>
    <d v="2014-07-02T21:59:00"/>
  </r>
  <r>
    <n v="3678"/>
    <s v="Some big Some bang"/>
    <s v="The Ugly Collective takes Some big Some bang to the Underbelly Venues at the Edinburgh Fringe!"/>
    <n v="2000"/>
    <n v="2050"/>
    <x v="0"/>
    <x v="1"/>
    <s v="GBP"/>
    <n v="1433076298"/>
    <n v="1430052298"/>
    <x v="0"/>
    <x v="162"/>
    <x v="0"/>
    <s v="theater/plays"/>
    <n v="102.49999999999999"/>
    <n v="66.129032258064512"/>
    <x v="1"/>
    <x v="6"/>
    <x v="3678"/>
    <d v="2015-05-31T06:44:58"/>
  </r>
  <r>
    <n v="3679"/>
    <s v="DOG SEES GOD: Confessions of a Teenage Blockhead"/>
    <s v="Bert V. Royal makes a strong statement about drug use, suicide, teen violence, rebellion and sexual identity in this powerful play."/>
    <n v="2000"/>
    <n v="2202"/>
    <x v="0"/>
    <x v="0"/>
    <s v="USD"/>
    <n v="1404190740"/>
    <n v="1401214581"/>
    <x v="0"/>
    <x v="209"/>
    <x v="0"/>
    <s v="theater/plays"/>
    <n v="110.1"/>
    <n v="73.400000000000006"/>
    <x v="1"/>
    <x v="6"/>
    <x v="3679"/>
    <d v="2014-06-30T22:59:00"/>
  </r>
  <r>
    <n v="3680"/>
    <s v="Loading Dock Theatre Presents: The Dudleys! A Family Game"/>
    <s v="In The Dudleys! family memories are brought to life as a malfunctioning 8-bit video game. Press Start."/>
    <n v="3000"/>
    <n v="3383"/>
    <x v="0"/>
    <x v="0"/>
    <s v="USD"/>
    <n v="1475664834"/>
    <n v="1473850434"/>
    <x v="0"/>
    <x v="69"/>
    <x v="0"/>
    <s v="theater/plays"/>
    <n v="112.76666666666667"/>
    <n v="99.5"/>
    <x v="1"/>
    <x v="6"/>
    <x v="3680"/>
    <d v="2016-10-05T04:53:54"/>
  </r>
  <r>
    <n v="3681"/>
    <s v="&quot;So Amazing&quot; produced at the Kraine Theater NYC"/>
    <s v="HBOâ€™s Going Clear meets Netflixâ€™s Unbreakable Kimmy Schmidt in this one-woman comedy that takes you into and out of a destructive cult."/>
    <n v="1000"/>
    <n v="1119"/>
    <x v="0"/>
    <x v="0"/>
    <s v="USD"/>
    <n v="1452872290"/>
    <n v="1452008290"/>
    <x v="0"/>
    <x v="59"/>
    <x v="0"/>
    <s v="theater/plays"/>
    <n v="111.9"/>
    <n v="62.166666666666664"/>
    <x v="1"/>
    <x v="6"/>
    <x v="3681"/>
    <d v="2016-01-15T09:38:10"/>
  </r>
  <r>
    <n v="3682"/>
    <s v="&quot;Unexpectedly Expecting&quot; - A One-Woman Show"/>
    <s v="My one-woman show invites audiences to join me on my path to pregnancy as I share my neuroses, challenges and revelations."/>
    <n v="3000"/>
    <n v="4176"/>
    <x v="0"/>
    <x v="0"/>
    <s v="USD"/>
    <n v="1402901940"/>
    <n v="1399998418"/>
    <x v="0"/>
    <x v="85"/>
    <x v="0"/>
    <s v="theater/plays"/>
    <n v="139.19999999999999"/>
    <n v="62.328358208955223"/>
    <x v="1"/>
    <x v="6"/>
    <x v="3682"/>
    <d v="2014-06-16T00:59:00"/>
  </r>
  <r>
    <n v="3683"/>
    <s v="A Krumpus Story - World Premiere"/>
    <s v="A Krumpus Story is a dark holiday comedy for anyone who wants a little more spice in their holiday fare."/>
    <n v="3500"/>
    <n v="3880"/>
    <x v="0"/>
    <x v="0"/>
    <s v="USD"/>
    <n v="1476931696"/>
    <n v="1474339696"/>
    <x v="0"/>
    <x v="36"/>
    <x v="0"/>
    <s v="theater/plays"/>
    <n v="110.85714285714286"/>
    <n v="58.787878787878789"/>
    <x v="1"/>
    <x v="6"/>
    <x v="3683"/>
    <d v="2016-10-19T20:48:16"/>
  </r>
  <r>
    <n v="3684"/>
    <s v="Cassiopeia"/>
    <s v="Thespis Theater Festival presents Cassiopeia: A romantic tale of a bride finding her way to her unknown groom before it is too late."/>
    <n v="750"/>
    <n v="1043"/>
    <x v="0"/>
    <x v="0"/>
    <s v="USD"/>
    <n v="1441167586"/>
    <n v="1438575586"/>
    <x v="0"/>
    <x v="23"/>
    <x v="0"/>
    <s v="theater/plays"/>
    <n v="139.06666666666666"/>
    <n v="45.347826086956523"/>
    <x v="1"/>
    <x v="6"/>
    <x v="3684"/>
    <d v="2015-09-01T22:19:46"/>
  </r>
  <r>
    <n v="3685"/>
    <s v="Two Noble Kinsmen: Fire &amp; Shadows"/>
    <s v="Bare Theatre &amp; Cirque de Vol Studios are back for another outdoor adventure in the amphitheatre at Raleigh Little Theatre!"/>
    <n v="5000"/>
    <n v="5285"/>
    <x v="0"/>
    <x v="0"/>
    <s v="USD"/>
    <n v="1400533200"/>
    <n v="1398348859"/>
    <x v="0"/>
    <x v="149"/>
    <x v="0"/>
    <s v="theater/plays"/>
    <n v="105.69999999999999"/>
    <n v="41.944444444444443"/>
    <x v="1"/>
    <x v="6"/>
    <x v="3685"/>
    <d v="2014-05-19T15:00:00"/>
  </r>
  <r>
    <n v="3686"/>
    <s v="Dog sees God by Bert V. Royal @ FSU"/>
    <s v="This October, in association with Rogue Productions at FSU, I will be directing a production of Dog sees God."/>
    <n v="350"/>
    <n v="355"/>
    <x v="0"/>
    <x v="0"/>
    <s v="USD"/>
    <n v="1440820740"/>
    <n v="1439567660"/>
    <x v="0"/>
    <x v="79"/>
    <x v="0"/>
    <s v="theater/plays"/>
    <n v="101.42857142857142"/>
    <n v="59.166666666666664"/>
    <x v="1"/>
    <x v="6"/>
    <x v="3686"/>
    <d v="2015-08-28T21:59:00"/>
  </r>
  <r>
    <n v="3687"/>
    <s v="death (and straight boys)"/>
    <s v="&quot;death (and straight boys)&quot; is a 5 play cycle, loosely founded on the KÃ¼bler-Ross model, more commonly known as the 5 stages of grief."/>
    <n v="5000"/>
    <n v="5012.25"/>
    <x v="0"/>
    <x v="0"/>
    <s v="USD"/>
    <n v="1403846055"/>
    <n v="1401254055"/>
    <x v="0"/>
    <x v="20"/>
    <x v="0"/>
    <s v="theater/plays"/>
    <n v="100.245"/>
    <n v="200.49"/>
    <x v="1"/>
    <x v="6"/>
    <x v="3687"/>
    <d v="2014-06-26T23:14:15"/>
  </r>
  <r>
    <n v="3688"/>
    <s v="The Tulip Tree 2014"/>
    <s v="The Tulip Tree is a project I have been passionate about for 5 years. It is an unforgettable story that has never been told."/>
    <n v="3000"/>
    <n v="3275"/>
    <x v="0"/>
    <x v="1"/>
    <s v="GBP"/>
    <n v="1407524004"/>
    <n v="1404932004"/>
    <x v="0"/>
    <x v="70"/>
    <x v="0"/>
    <s v="theater/plays"/>
    <n v="109.16666666666666"/>
    <n v="83.974358974358978"/>
    <x v="1"/>
    <x v="6"/>
    <x v="3688"/>
    <d v="2014-08-08T12:53:24"/>
  </r>
  <r>
    <n v="3689"/>
    <s v="Random Us"/>
    <s v="A humorous, touching play about the joys and challenges of a married couple's tender, yet intense relationship &quot;Love is never random&quot;"/>
    <n v="3000"/>
    <n v="3550"/>
    <x v="0"/>
    <x v="0"/>
    <s v="USD"/>
    <n v="1434925500"/>
    <n v="1432410639"/>
    <x v="0"/>
    <x v="95"/>
    <x v="0"/>
    <s v="theater/plays"/>
    <n v="118.33333333333333"/>
    <n v="57.258064516129032"/>
    <x v="1"/>
    <x v="6"/>
    <x v="3689"/>
    <d v="2015-06-21T16:25:00"/>
  </r>
  <r>
    <n v="3690"/>
    <s v="We Rise"/>
    <s v="A play honoring the lives and legacies of the activists and those remembered at the 1992 ACT UP Ashes Action at The White House"/>
    <n v="1500"/>
    <n v="1800"/>
    <x v="0"/>
    <x v="0"/>
    <s v="USD"/>
    <n v="1417101683"/>
    <n v="1414506083"/>
    <x v="0"/>
    <x v="162"/>
    <x v="0"/>
    <s v="theater/plays"/>
    <n v="120"/>
    <n v="58.064516129032256"/>
    <x v="1"/>
    <x v="6"/>
    <x v="3690"/>
    <d v="2014-11-27T09:21:23"/>
  </r>
  <r>
    <n v="3691"/>
    <s v="Most Dangerous Man in America (WEB DuBois) by Amiri  Baraka"/>
    <s v="World Premiere of last play written by Amiri Baraka"/>
    <n v="40000"/>
    <n v="51184"/>
    <x v="0"/>
    <x v="0"/>
    <s v="USD"/>
    <n v="1425272340"/>
    <n v="1421426929"/>
    <x v="0"/>
    <x v="220"/>
    <x v="0"/>
    <s v="theater/plays"/>
    <n v="127.96000000000001"/>
    <n v="186.80291970802921"/>
    <x v="1"/>
    <x v="6"/>
    <x v="3691"/>
    <d v="2015-03-01T22:59:00"/>
  </r>
  <r>
    <n v="3692"/>
    <s v="An Evening With Durang"/>
    <s v="Help us independently produce two great comedies by Christopher Durang."/>
    <n v="1000"/>
    <n v="1260"/>
    <x v="0"/>
    <x v="0"/>
    <s v="USD"/>
    <n v="1411084800"/>
    <n v="1410304179"/>
    <x v="0"/>
    <x v="57"/>
    <x v="0"/>
    <s v="theater/plays"/>
    <n v="126"/>
    <n v="74.117647058823536"/>
    <x v="1"/>
    <x v="6"/>
    <x v="3692"/>
    <d v="2014-09-18T18:00:00"/>
  </r>
  <r>
    <n v="3693"/>
    <s v="Jason (Georgia on My Mind)"/>
    <s v="Jason (Georgia on My Mind), a solo play about a modern quest to the Republic of Georgia in the ancient steps of Jason &amp; the Argonauts"/>
    <n v="333"/>
    <n v="430"/>
    <x v="0"/>
    <x v="1"/>
    <s v="GBP"/>
    <n v="1448922600"/>
    <n v="1446352529"/>
    <x v="0"/>
    <x v="25"/>
    <x v="0"/>
    <s v="theater/plays"/>
    <n v="129.12912912912913"/>
    <n v="30.714285714285715"/>
    <x v="1"/>
    <x v="6"/>
    <x v="3693"/>
    <d v="2015-11-30T16:30:00"/>
  </r>
  <r>
    <n v="3694"/>
    <s v="Three Christs - Presented at Dixon Place"/>
    <s v="A new play exploring themes of reverence, belief, and certainty. _x000a_&quot;Because what is is, and what is cannot not be...&quot;"/>
    <n v="3500"/>
    <n v="3760"/>
    <x v="0"/>
    <x v="0"/>
    <s v="USD"/>
    <n v="1465178400"/>
    <n v="1461985967"/>
    <x v="0"/>
    <x v="65"/>
    <x v="0"/>
    <s v="theater/plays"/>
    <n v="107.42857142857143"/>
    <n v="62.666666666666664"/>
    <x v="1"/>
    <x v="6"/>
    <x v="3694"/>
    <d v="2016-06-05T20:00:00"/>
  </r>
  <r>
    <n v="3695"/>
    <s v="The History Boys at USC"/>
    <s v="Tony-Award Winning Play, The History Boys brought to you by the Independent Student Production Company Narrative Series: Page to Stage!"/>
    <n v="4000"/>
    <n v="4005"/>
    <x v="0"/>
    <x v="0"/>
    <s v="USD"/>
    <n v="1421009610"/>
    <n v="1419281610"/>
    <x v="0"/>
    <x v="51"/>
    <x v="0"/>
    <s v="theater/plays"/>
    <n v="100.125"/>
    <n v="121.36363636363636"/>
    <x v="1"/>
    <x v="6"/>
    <x v="3695"/>
    <d v="2015-01-11T14:53:30"/>
  </r>
  <r>
    <n v="3696"/>
    <s v="&quot;Lifted&quot; - The Theatre Shed's 10 Year Anniversary Show"/>
    <s v="We are 10 years old - please help us celebrate the last 10 years and secure our future for the next 10 years."/>
    <n v="2000"/>
    <n v="3100"/>
    <x v="0"/>
    <x v="1"/>
    <s v="GBP"/>
    <n v="1423838916"/>
    <n v="1418654916"/>
    <x v="0"/>
    <x v="76"/>
    <x v="0"/>
    <s v="theater/plays"/>
    <n v="155"/>
    <n v="39.743589743589745"/>
    <x v="1"/>
    <x v="6"/>
    <x v="3696"/>
    <d v="2015-02-13T08:48:36"/>
  </r>
  <r>
    <n v="3697"/>
    <s v="Sid the tour 2016"/>
    <s v="With your support this one-man show will tour various theatres in the UK - it's a story of hero worship and love beyond the grave."/>
    <n v="2000"/>
    <n v="2160"/>
    <x v="0"/>
    <x v="1"/>
    <s v="GBP"/>
    <n v="1462878648"/>
    <n v="1461064248"/>
    <x v="0"/>
    <x v="209"/>
    <x v="0"/>
    <s v="theater/plays"/>
    <n v="108"/>
    <n v="72"/>
    <x v="1"/>
    <x v="6"/>
    <x v="3697"/>
    <d v="2016-05-10T05:10:48"/>
  </r>
  <r>
    <n v="3698"/>
    <s v="CORIOLANUS | THE NORMAL HEART @ The Lab Theater"/>
    <s v="Two great political plays, separated in authorship by four hundred years but united in their urgency."/>
    <n v="5000"/>
    <n v="5526"/>
    <x v="0"/>
    <x v="0"/>
    <s v="USD"/>
    <n v="1456946487"/>
    <n v="1454354487"/>
    <x v="0"/>
    <x v="327"/>
    <x v="0"/>
    <s v="theater/plays"/>
    <n v="110.52"/>
    <n v="40.632352941176471"/>
    <x v="1"/>
    <x v="6"/>
    <x v="3698"/>
    <d v="2016-03-02T13:21:27"/>
  </r>
  <r>
    <n v="3699"/>
    <s v="Tell Me That You Love Me"/>
    <s v="Tell Me That You Love Me, a new play about the love affair between Actress and Writer, with the novel Arch of Triumph as the backdrop"/>
    <n v="2500"/>
    <n v="2520"/>
    <x v="0"/>
    <x v="0"/>
    <s v="USD"/>
    <n v="1413383216"/>
    <n v="1410791216"/>
    <x v="0"/>
    <x v="244"/>
    <x v="0"/>
    <s v="theater/plays"/>
    <n v="100.8"/>
    <n v="63"/>
    <x v="1"/>
    <x v="6"/>
    <x v="3699"/>
    <d v="2014-10-15T08:26:56"/>
  </r>
  <r>
    <n v="3700"/>
    <s v="Generations (Senior Project)"/>
    <s v="Help me produce the play I have written for my senior project!"/>
    <n v="500"/>
    <n v="606"/>
    <x v="0"/>
    <x v="0"/>
    <s v="USD"/>
    <n v="1412092800"/>
    <n v="1409493800"/>
    <x v="0"/>
    <x v="59"/>
    <x v="0"/>
    <s v="theater/plays"/>
    <n v="121.2"/>
    <n v="33.666666666666664"/>
    <x v="1"/>
    <x v="6"/>
    <x v="3700"/>
    <d v="2014-09-30T10:00:00"/>
  </r>
  <r>
    <n v="3701"/>
    <s v="Dog Show"/>
    <s v="Part-silent film, part-thriller, Dog Show sees four actors play a community of dogs and their owners. One autumn, a killer strikes."/>
    <n v="1500"/>
    <n v="1505"/>
    <x v="0"/>
    <x v="1"/>
    <s v="GBP"/>
    <n v="1433422793"/>
    <n v="1430830793"/>
    <x v="0"/>
    <x v="70"/>
    <x v="0"/>
    <s v="theater/plays"/>
    <n v="100.33333333333334"/>
    <n v="38.589743589743591"/>
    <x v="1"/>
    <x v="6"/>
    <x v="3701"/>
    <d v="2015-06-04T06:59:53"/>
  </r>
  <r>
    <n v="3702"/>
    <s v="SANKARA"/>
    <s v="Shakespeare's &quot;Julius Caesar&quot; inspires the unforgettable story of the &quot;African Che Guevara&quot; Thomas Sankara, President of Burkina Faso."/>
    <n v="3000"/>
    <n v="3275"/>
    <x v="0"/>
    <x v="1"/>
    <s v="GBP"/>
    <n v="1468191540"/>
    <n v="1464958484"/>
    <x v="0"/>
    <x v="64"/>
    <x v="0"/>
    <s v="theater/plays"/>
    <n v="109.16666666666666"/>
    <n v="155.95238095238096"/>
    <x v="1"/>
    <x v="6"/>
    <x v="3702"/>
    <d v="2016-07-10T16: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x v="209"/>
    <x v="0"/>
    <s v="theater/plays"/>
    <n v="123.42857142857142"/>
    <n v="43.2"/>
    <x v="1"/>
    <x v="6"/>
    <x v="3703"/>
    <d v="2016-08-13T00:59:00"/>
  </r>
  <r>
    <n v="3704"/>
    <s v="Constellations by Nick Payne at the Nottingham New Theatre"/>
    <s v="The award-winning Nottingham New Theatre presents an exciting experimental play about the multi-universe theory and love."/>
    <n v="300"/>
    <n v="409.01"/>
    <x v="0"/>
    <x v="1"/>
    <s v="GBP"/>
    <n v="1464712394"/>
    <n v="1459528394"/>
    <x v="0"/>
    <x v="74"/>
    <x v="0"/>
    <s v="theater/plays"/>
    <n v="136.33666666666667"/>
    <n v="15.148518518518518"/>
    <x v="1"/>
    <x v="6"/>
    <x v="3704"/>
    <d v="2016-05-31T10:33:14"/>
  </r>
  <r>
    <n v="3705"/>
    <s v="Pennywinkle: A New Chicago Comedy"/>
    <s v="The play satirizes the Chicago improvisation scene exposing the rules of the craft and the eccentricities of its participants"/>
    <n v="2827"/>
    <n v="2925"/>
    <x v="0"/>
    <x v="0"/>
    <s v="USD"/>
    <n v="1403546400"/>
    <n v="1401714114"/>
    <x v="0"/>
    <x v="2"/>
    <x v="0"/>
    <s v="theater/plays"/>
    <n v="103.46657233816768"/>
    <n v="83.571428571428569"/>
    <x v="1"/>
    <x v="6"/>
    <x v="3705"/>
    <d v="2014-06-23T12:00:00"/>
  </r>
  <r>
    <n v="3706"/>
    <s v="The Drama Factory presents : The Magic Flute"/>
    <s v="Our original dramatic adaption of this Mozart opera is staged to create visually stunning fun with live music."/>
    <n v="1500"/>
    <n v="1820"/>
    <x v="0"/>
    <x v="0"/>
    <s v="USD"/>
    <n v="1410558949"/>
    <n v="1409262949"/>
    <x v="0"/>
    <x v="62"/>
    <x v="0"/>
    <s v="theater/plays"/>
    <n v="121.33333333333334"/>
    <n v="140"/>
    <x v="1"/>
    <x v="6"/>
    <x v="3706"/>
    <d v="2014-09-12T15:55:49"/>
  </r>
  <r>
    <n v="3707"/>
    <s v="A KC Fringe World Premiere: DESPERATE ACTS"/>
    <s v="Support this collection of new plays by Kansas City writers and the artists who are bringing it to life!"/>
    <n v="1000"/>
    <n v="1860"/>
    <x v="0"/>
    <x v="0"/>
    <s v="USD"/>
    <n v="1469165160"/>
    <n v="1467335378"/>
    <x v="0"/>
    <x v="23"/>
    <x v="0"/>
    <s v="theater/plays"/>
    <n v="186"/>
    <n v="80.869565217391298"/>
    <x v="1"/>
    <x v="6"/>
    <x v="3707"/>
    <d v="2016-07-21T23:26:00"/>
  </r>
  <r>
    <n v="3708"/>
    <s v="Much Ado About Nothing"/>
    <s v="Dear Stone Theater Company brings its inaugural production of Much Ado About Nothing to Logan Square, Chicago. Thanks for watching!"/>
    <n v="700"/>
    <n v="2100"/>
    <x v="0"/>
    <x v="0"/>
    <s v="USD"/>
    <n v="1404444286"/>
    <n v="1403234686"/>
    <x v="0"/>
    <x v="70"/>
    <x v="0"/>
    <s v="theater/plays"/>
    <n v="300"/>
    <n v="53.846153846153847"/>
    <x v="1"/>
    <x v="6"/>
    <x v="3708"/>
    <d v="2014-07-03T21:24:46"/>
  </r>
  <r>
    <n v="3709"/>
    <s v="The Ruby Darlings Show"/>
    <s v="The filthily talented Ruby and Darling, take you on a raunch-tastic musical discovery of life with a vagina. #sayno"/>
    <n v="1000"/>
    <n v="1082.5"/>
    <x v="0"/>
    <x v="1"/>
    <s v="GBP"/>
    <n v="1403715546"/>
    <n v="1401123546"/>
    <x v="0"/>
    <x v="2"/>
    <x v="0"/>
    <s v="theater/plays"/>
    <n v="108.25"/>
    <n v="30.928571428571427"/>
    <x v="1"/>
    <x v="6"/>
    <x v="3709"/>
    <d v="2014-06-25T10:59:06"/>
  </r>
  <r>
    <n v="3710"/>
    <s v="&quot;Loving Alanis&quot; Rocky Mountain Regional Premier"/>
    <s v="A comedy about, life, death, men, women, and the power of a good Kegel."/>
    <n v="1300"/>
    <n v="1835"/>
    <x v="0"/>
    <x v="0"/>
    <s v="USD"/>
    <n v="1428068988"/>
    <n v="1425908988"/>
    <x v="0"/>
    <x v="74"/>
    <x v="0"/>
    <s v="theater/plays"/>
    <n v="141.15384615384616"/>
    <n v="67.962962962962962"/>
    <x v="1"/>
    <x v="6"/>
    <x v="3710"/>
    <d v="2015-04-03T07:49:48"/>
  </r>
  <r>
    <n v="3711"/>
    <s v="The Youth Shakespeare Project 2014"/>
    <s v="Two teachers and twenty kids bring one of Shakespeare's plays to life!"/>
    <n v="500"/>
    <n v="570"/>
    <x v="0"/>
    <x v="0"/>
    <s v="USD"/>
    <n v="1402848000"/>
    <n v="1400606573"/>
    <x v="0"/>
    <x v="64"/>
    <x v="0"/>
    <s v="theater/plays"/>
    <n v="113.99999999999999"/>
    <n v="27.142857142857142"/>
    <x v="1"/>
    <x v="6"/>
    <x v="3711"/>
    <d v="2014-06-15T10:00:00"/>
  </r>
  <r>
    <n v="3712"/>
    <s v="IT'S JUST MY LIFE"/>
    <s v="Married, Single, Divorced, Straight, Gay, Transgendered, Birth Mother, Adoptive Mother.... Everyone has a story.  These are ours."/>
    <n v="7500"/>
    <n v="11530"/>
    <x v="0"/>
    <x v="0"/>
    <s v="USD"/>
    <n v="1433055540"/>
    <n v="1431230867"/>
    <x v="0"/>
    <x v="201"/>
    <x v="0"/>
    <s v="theater/plays"/>
    <n v="153.73333333333335"/>
    <n v="110.86538461538461"/>
    <x v="1"/>
    <x v="6"/>
    <x v="3712"/>
    <d v="2015-05-31T00:59:00"/>
  </r>
  <r>
    <n v="3713"/>
    <s v="Bring Matt Fotis's Nights on the Couch to NYC!"/>
    <s v="Matt Fotis's play, Nights on the Couch, was accepted to the 28th Annual Strawberry One Act Festival! Show your support!"/>
    <n v="2000"/>
    <n v="2030"/>
    <x v="0"/>
    <x v="0"/>
    <s v="USD"/>
    <n v="1465062166"/>
    <n v="1463334166"/>
    <x v="0"/>
    <x v="10"/>
    <x v="0"/>
    <s v="theater/plays"/>
    <n v="101.49999999999999"/>
    <n v="106.84210526315789"/>
    <x v="1"/>
    <x v="6"/>
    <x v="3713"/>
    <d v="2016-06-04T11:42:46"/>
  </r>
  <r>
    <n v="3714"/>
    <s v="Expedition (to NYC)"/>
    <s v="This summer, help some of the top high school theater students from across the country come to NYC to create a world premiere play."/>
    <n v="10000"/>
    <n v="10235"/>
    <x v="0"/>
    <x v="0"/>
    <s v="USD"/>
    <n v="1432612740"/>
    <n v="1429881667"/>
    <x v="0"/>
    <x v="174"/>
    <x v="0"/>
    <s v="theater/plays"/>
    <n v="102.35000000000001"/>
    <n v="105.51546391752578"/>
    <x v="1"/>
    <x v="6"/>
    <x v="3714"/>
    <d v="2015-05-25T21:59:00"/>
  </r>
  <r>
    <n v="3715"/>
    <s v="The Inspectors Call"/>
    <s v="Vibrant contemporary political theatre, exploring the professional and human impact of the growing corporate culture in education."/>
    <n v="3500"/>
    <n v="3590"/>
    <x v="0"/>
    <x v="1"/>
    <s v="GBP"/>
    <n v="1427806320"/>
    <n v="1422834819"/>
    <x v="0"/>
    <x v="74"/>
    <x v="0"/>
    <s v="theater/plays"/>
    <n v="102.57142857142858"/>
    <n v="132.96296296296296"/>
    <x v="1"/>
    <x v="6"/>
    <x v="3715"/>
    <d v="2015-03-31T06:52:00"/>
  </r>
  <r>
    <n v="3716"/>
    <s v="Sylvia (a benefit show)"/>
    <s v="I am raising money to pay for the rights to produce Sylvia by A.R. Gurney. The show will be a fundraiser for Wayside Waifs."/>
    <n v="800"/>
    <n v="1246"/>
    <x v="0"/>
    <x v="0"/>
    <s v="USD"/>
    <n v="1453411109"/>
    <n v="1450819109"/>
    <x v="0"/>
    <x v="54"/>
    <x v="0"/>
    <s v="theater/plays"/>
    <n v="155.75"/>
    <n v="51.916666666666664"/>
    <x v="1"/>
    <x v="6"/>
    <x v="3716"/>
    <d v="2016-01-21T15:18:29"/>
  </r>
  <r>
    <n v="3717"/>
    <s v="Told Look Younger at Jermyn Street Theatre"/>
    <s v="A heart-warming comedy by award-winning writer about Love, Sex, Friendship of three old gay men in their 60s'!"/>
    <n v="4000"/>
    <n v="4030"/>
    <x v="0"/>
    <x v="1"/>
    <s v="GBP"/>
    <n v="1431204449"/>
    <n v="1428526049"/>
    <x v="0"/>
    <x v="62"/>
    <x v="0"/>
    <s v="theater/plays"/>
    <n v="100.75"/>
    <n v="310"/>
    <x v="1"/>
    <x v="6"/>
    <x v="3717"/>
    <d v="2015-05-09T14:47:29"/>
  </r>
  <r>
    <n v="3718"/>
    <s v="PUNK ROCK"/>
    <s v="William Carlisle has the world at his feet but its weight on his shoulders. He is intelligent, articulate and fucked."/>
    <n v="500"/>
    <n v="1197"/>
    <x v="0"/>
    <x v="1"/>
    <s v="GBP"/>
    <n v="1425057075"/>
    <n v="1422465075"/>
    <x v="0"/>
    <x v="67"/>
    <x v="0"/>
    <s v="theater/plays"/>
    <n v="239.4"/>
    <n v="26.021739130434781"/>
    <x v="1"/>
    <x v="6"/>
    <x v="3718"/>
    <d v="2015-02-27T11:11:15"/>
  </r>
  <r>
    <n v="3719"/>
    <s v="Corium"/>
    <s v="A new piece of physical theatre about love, regret and longing."/>
    <n v="200"/>
    <n v="420"/>
    <x v="0"/>
    <x v="1"/>
    <s v="GBP"/>
    <n v="1434994266"/>
    <n v="1432402266"/>
    <x v="0"/>
    <x v="80"/>
    <x v="0"/>
    <s v="theater/plays"/>
    <n v="210"/>
    <n v="105"/>
    <x v="1"/>
    <x v="6"/>
    <x v="3719"/>
    <d v="2015-06-22T11:31:06"/>
  </r>
  <r>
    <n v="3720"/>
    <s v="Lakotas and the American Theatre"/>
    <s v="Breaking the American Indian stereotype in the American Theatre."/>
    <n v="3300"/>
    <n v="3449"/>
    <x v="0"/>
    <x v="0"/>
    <s v="USD"/>
    <n v="1435881006"/>
    <n v="1433980206"/>
    <x v="0"/>
    <x v="244"/>
    <x v="0"/>
    <s v="theater/plays"/>
    <n v="104.51515151515152"/>
    <n v="86.224999999999994"/>
    <x v="1"/>
    <x v="6"/>
    <x v="3720"/>
    <d v="2015-07-02T17: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x v="34"/>
    <x v="0"/>
    <s v="theater/plays"/>
    <n v="100.8"/>
    <n v="114.54545454545455"/>
    <x v="1"/>
    <x v="6"/>
    <x v="3721"/>
    <d v="2014-11-05T17:28:04"/>
  </r>
  <r>
    <n v="3722"/>
    <s v="PSYCHOC une comÃ©die libertine de Bernard Granger"/>
    <s v="Un psychiatre reÃ§oit une patiente souffrant d'amnÃ©sie, de mythomanie et de nymphomanie. S'en suit une cascade d'Ã©vÃ©nements drolatiques."/>
    <n v="1500"/>
    <n v="1668"/>
    <x v="0"/>
    <x v="5"/>
    <s v="CAD"/>
    <n v="1455231540"/>
    <n v="1452614847"/>
    <x v="0"/>
    <x v="2"/>
    <x v="0"/>
    <s v="theater/plays"/>
    <n v="111.20000000000002"/>
    <n v="47.657142857142858"/>
    <x v="1"/>
    <x v="6"/>
    <x v="3722"/>
    <d v="2016-02-11T16:59:00"/>
  </r>
  <r>
    <n v="3723"/>
    <s v="Beauty and the Beast"/>
    <s v="Saltmine Theatre Company present Beauty and the Beast:"/>
    <n v="4500"/>
    <n v="4592"/>
    <x v="0"/>
    <x v="1"/>
    <s v="GBP"/>
    <n v="1417374262"/>
    <n v="1414778662"/>
    <x v="0"/>
    <x v="287"/>
    <x v="0"/>
    <s v="theater/plays"/>
    <n v="102.04444444444445"/>
    <n v="72.888888888888886"/>
    <x v="1"/>
    <x v="6"/>
    <x v="3723"/>
    <d v="2014-11-30T13:04:22"/>
  </r>
  <r>
    <n v="3724"/>
    <s v="Send 'Bin Laden: The One Man Show' to Hollywood!"/>
    <s v="One man, one monster, one unforgettable act of violence. This is the story of the worldâ€™s most notorious terrorist. It is going to USA"/>
    <n v="4300"/>
    <n v="4409.55"/>
    <x v="0"/>
    <x v="1"/>
    <s v="GBP"/>
    <n v="1462402800"/>
    <n v="1459856860"/>
    <x v="0"/>
    <x v="30"/>
    <x v="0"/>
    <s v="theater/plays"/>
    <n v="102.54767441860466"/>
    <n v="49.545505617977533"/>
    <x v="1"/>
    <x v="6"/>
    <x v="3724"/>
    <d v="2016-05-04T17:00:00"/>
  </r>
  <r>
    <n v="3725"/>
    <s v="Mine by Polly Teale A Paper Parachutes Production"/>
    <s v="A small theatre company taking 'Mine' on tour in early 2016. 'Mine' is a modern play and we hope to break on to the stage with a bang."/>
    <n v="300"/>
    <n v="381"/>
    <x v="0"/>
    <x v="1"/>
    <s v="GBP"/>
    <n v="1455831000"/>
    <n v="1454366467"/>
    <x v="0"/>
    <x v="41"/>
    <x v="0"/>
    <s v="theater/plays"/>
    <n v="127"/>
    <n v="25.4"/>
    <x v="1"/>
    <x v="6"/>
    <x v="3725"/>
    <d v="2016-02-18T15:30:00"/>
  </r>
  <r>
    <n v="3726"/>
    <s v="Howard's End 3.0"/>
    <s v="A week of rehearsal culminating in a staged reading of our three-actor adaptation of &quot;Howards End,&quot; for potential producers."/>
    <n v="850"/>
    <n v="2879"/>
    <x v="0"/>
    <x v="0"/>
    <s v="USD"/>
    <n v="1461963600"/>
    <n v="1459567371"/>
    <x v="0"/>
    <x v="67"/>
    <x v="0"/>
    <s v="theater/plays"/>
    <n v="338.70588235294122"/>
    <n v="62.586956521739133"/>
    <x v="1"/>
    <x v="6"/>
    <x v="3726"/>
    <d v="2016-04-29T15:00:00"/>
  </r>
  <r>
    <n v="3727"/>
    <s v="Star-Spangled Sitcoms: Huzzah &amp; John Adams"/>
    <s v="It's exactly what you think it is: a historical parody of your favorite sitcom about a bar and its psychiatrist spinoff!"/>
    <n v="2000"/>
    <n v="2015"/>
    <x v="0"/>
    <x v="0"/>
    <s v="USD"/>
    <n v="1476939300"/>
    <n v="1474273294"/>
    <x v="0"/>
    <x v="51"/>
    <x v="0"/>
    <s v="theater/plays"/>
    <n v="100.75"/>
    <n v="61.060606060606062"/>
    <x v="1"/>
    <x v="6"/>
    <x v="3727"/>
    <d v="2016-10-19T22:55:00"/>
  </r>
  <r>
    <n v="3728"/>
    <s v="Bare Bones Shakespeare 2015-16 Season"/>
    <s v="Bare Bones Shakespeare's first season will start with a DFW school touring show: Romeo and Juliet."/>
    <n v="20000"/>
    <n v="1862"/>
    <x v="2"/>
    <x v="0"/>
    <s v="USD"/>
    <n v="1439957176"/>
    <n v="1437365176"/>
    <x v="0"/>
    <x v="162"/>
    <x v="1"/>
    <s v="theater/plays"/>
    <n v="9.31"/>
    <n v="60.064516129032256"/>
    <x v="1"/>
    <x v="6"/>
    <x v="3728"/>
    <d v="2015-08-18T22:06:16"/>
  </r>
  <r>
    <n v="3729"/>
    <s v="Picasso at The Lapin Agile, a play by Steve Martin"/>
    <s v="Shoe-string, Independent theater with a focus on art that makes you think.  Next, we're putting on an award winning Steve Martin play!"/>
    <n v="5000"/>
    <n v="362"/>
    <x v="2"/>
    <x v="0"/>
    <s v="USD"/>
    <n v="1427082912"/>
    <n v="1423198512"/>
    <x v="0"/>
    <x v="81"/>
    <x v="1"/>
    <s v="theater/plays"/>
    <n v="7.24"/>
    <n v="72.400000000000006"/>
    <x v="1"/>
    <x v="6"/>
    <x v="3729"/>
    <d v="2015-03-22T21:55:12"/>
  </r>
  <r>
    <n v="3730"/>
    <s v="Mark Twain is Hell for the Company - Original Play"/>
    <s v="&quot;MARK TWAIN IS HELL FOR THE COMPANY&quot; is an original theatrical production created and under development by Jeff Lowe."/>
    <n v="1000"/>
    <n v="100"/>
    <x v="2"/>
    <x v="0"/>
    <s v="USD"/>
    <n v="1439828159"/>
    <n v="1437236159"/>
    <x v="0"/>
    <x v="29"/>
    <x v="1"/>
    <s v="theater/plays"/>
    <n v="10"/>
    <n v="100"/>
    <x v="1"/>
    <x v="6"/>
    <x v="3730"/>
    <d v="2015-08-17T10:15:59"/>
  </r>
  <r>
    <n v="3731"/>
    <s v="The Rabbit on the Moon"/>
    <s v="A long distance wrong number leads to love, but with Emily flying in to finally meet, Nick somehow forgot to mention he's blind."/>
    <n v="5500"/>
    <n v="620"/>
    <x v="2"/>
    <x v="0"/>
    <s v="USD"/>
    <n v="1420860180"/>
    <n v="1418234646"/>
    <x v="0"/>
    <x v="8"/>
    <x v="1"/>
    <s v="theater/plays"/>
    <n v="11.272727272727273"/>
    <n v="51.666666666666664"/>
    <x v="1"/>
    <x v="6"/>
    <x v="3731"/>
    <d v="2015-01-09T21:23:00"/>
  </r>
  <r>
    <n v="3732"/>
    <s v="Elektra Bekent - Afstudeervoorstelling"/>
    <s v="Mijn solo voorstelling gaat over Elektra (Sophokles) en hoe zij als jongere alles beleeft en meemaakt!"/>
    <n v="850"/>
    <n v="131"/>
    <x v="2"/>
    <x v="9"/>
    <s v="EUR"/>
    <n v="1422100800"/>
    <n v="1416932133"/>
    <x v="0"/>
    <x v="80"/>
    <x v="1"/>
    <s v="theater/plays"/>
    <n v="15.411764705882353"/>
    <n v="32.75"/>
    <x v="1"/>
    <x v="6"/>
    <x v="3732"/>
    <d v="2015-01-24T06:00:00"/>
  </r>
  <r>
    <n v="3733"/>
    <s v="laughter in the hood"/>
    <s v="want to donate tickets to residents who live in the community that cant afford the 35.00 price of ticket"/>
    <n v="1500"/>
    <n v="0"/>
    <x v="2"/>
    <x v="0"/>
    <s v="USD"/>
    <n v="1429396200"/>
    <n v="1428539708"/>
    <x v="0"/>
    <x v="78"/>
    <x v="1"/>
    <s v="theater/plays"/>
    <n v="0"/>
    <n v="0"/>
    <x v="1"/>
    <x v="6"/>
    <x v="3733"/>
    <d v="2015-04-18T16:30:00"/>
  </r>
  <r>
    <n v="3734"/>
    <s v="Shakespeare in Sarajevo"/>
    <s v="Shakespeare's plays have an important message for the world. Bosnia needs to hear. Bring Shakespeare to Sarajevo! Fund performances!"/>
    <n v="1500"/>
    <n v="427"/>
    <x v="2"/>
    <x v="0"/>
    <s v="USD"/>
    <n v="1432589896"/>
    <n v="1427405896"/>
    <x v="0"/>
    <x v="63"/>
    <x v="1"/>
    <s v="theater/plays"/>
    <n v="28.466666666666669"/>
    <n v="61"/>
    <x v="1"/>
    <x v="6"/>
    <x v="3734"/>
    <d v="2015-05-25T15:38:16"/>
  </r>
  <r>
    <n v="3735"/>
    <s v="Women Beware Women"/>
    <s v="Young Actor's taking on a Jacobean tragedy. Family, betrayal, love, lust, sex and death."/>
    <n v="150"/>
    <n v="20"/>
    <x v="2"/>
    <x v="1"/>
    <s v="GBP"/>
    <n v="1432831089"/>
    <n v="1430239089"/>
    <x v="0"/>
    <x v="84"/>
    <x v="1"/>
    <s v="theater/plays"/>
    <n v="13.333333333333334"/>
    <n v="10"/>
    <x v="1"/>
    <x v="6"/>
    <x v="3735"/>
    <d v="2015-05-28T10:38:09"/>
  </r>
  <r>
    <n v="3736"/>
    <s v="Hot Dogs a new play by Suhayla El-Bushra"/>
    <s v="Hot Dogs is a new play that tackles sexism in schools and addresses issues that current sex/relationship education fails to."/>
    <n v="1500"/>
    <n v="10"/>
    <x v="2"/>
    <x v="1"/>
    <s v="GBP"/>
    <n v="1427133600"/>
    <n v="1423847093"/>
    <x v="0"/>
    <x v="29"/>
    <x v="1"/>
    <s v="theater/plays"/>
    <n v="0.66666666666666674"/>
    <n v="10"/>
    <x v="1"/>
    <x v="6"/>
    <x v="3736"/>
    <d v="2015-03-23T12:00:00"/>
  </r>
  <r>
    <n v="3737"/>
    <s v="Measure For Measure"/>
    <s v="The ASU Theatre and Shakespeare Club presents Measure For Measure directed by Jordyn Ochser."/>
    <n v="700"/>
    <n v="150"/>
    <x v="2"/>
    <x v="0"/>
    <s v="USD"/>
    <n v="1447311540"/>
    <n v="1445358903"/>
    <x v="0"/>
    <x v="80"/>
    <x v="1"/>
    <s v="theater/plays"/>
    <n v="21.428571428571427"/>
    <n v="37.5"/>
    <x v="1"/>
    <x v="6"/>
    <x v="3737"/>
    <d v="2015-11-12T00:59:00"/>
  </r>
  <r>
    <n v="3738"/>
    <s v="'GULF' - a new play by PIVOT THEATRE"/>
    <s v="A filmic, fast-paced exploration of trust, making its debut at Camden People's Theatre this July."/>
    <n v="1500"/>
    <n v="270"/>
    <x v="2"/>
    <x v="1"/>
    <s v="GBP"/>
    <n v="1405461600"/>
    <n v="1403562705"/>
    <x v="0"/>
    <x v="79"/>
    <x v="1"/>
    <s v="theater/plays"/>
    <n v="18"/>
    <n v="45"/>
    <x v="1"/>
    <x v="6"/>
    <x v="3738"/>
    <d v="2014-07-15T16:00:00"/>
  </r>
  <r>
    <n v="3739"/>
    <s v="Verge of Strife - The life and poetry of Rupert Brooke"/>
    <s v="Jonny Labey (Eastenders) leads this poetic production as WWI poet Rupert Brooke, in this dynamic, moving portrait of a flawed genius."/>
    <n v="4000"/>
    <n v="805"/>
    <x v="2"/>
    <x v="1"/>
    <s v="GBP"/>
    <n v="1468752468"/>
    <n v="1467024468"/>
    <x v="0"/>
    <x v="22"/>
    <x v="1"/>
    <s v="theater/plays"/>
    <n v="20.125"/>
    <n v="100.625"/>
    <x v="1"/>
    <x v="6"/>
    <x v="3739"/>
    <d v="2016-07-17T04:47:48"/>
  </r>
  <r>
    <n v="3740"/>
    <s v="dasGROUP Theatre: Savage in Limbo"/>
    <s v="Savage in Limbo is the pilot production of dasGROUP Theatre; a Dallas-based production company with an eye for grit &amp; love of theatre."/>
    <n v="2000"/>
    <n v="358"/>
    <x v="2"/>
    <x v="0"/>
    <s v="USD"/>
    <n v="1407808438"/>
    <n v="1405217355"/>
    <x v="0"/>
    <x v="25"/>
    <x v="1"/>
    <s v="theater/plays"/>
    <n v="17.899999999999999"/>
    <n v="25.571428571428573"/>
    <x v="1"/>
    <x v="6"/>
    <x v="3740"/>
    <d v="2014-08-11T19:53:58"/>
  </r>
  <r>
    <n v="3741"/>
    <s v="Open House Theater"/>
    <s v="A small community with a love for theater would like to continue. Help the children of this community continue."/>
    <n v="20000"/>
    <n v="0"/>
    <x v="2"/>
    <x v="0"/>
    <s v="USD"/>
    <n v="1450389950"/>
    <n v="1447797950"/>
    <x v="0"/>
    <x v="78"/>
    <x v="1"/>
    <s v="theater/plays"/>
    <n v="0"/>
    <n v="0"/>
    <x v="1"/>
    <x v="6"/>
    <x v="3741"/>
    <d v="2015-12-17T16:05:50"/>
  </r>
  <r>
    <n v="3742"/>
    <s v="The Jennings Family Reunion"/>
    <s v="In the midst of dealing with sending their son off to the army, Mitch and Melanie Jennings plan a family reunion to ease their sorrow."/>
    <n v="5000"/>
    <n v="100"/>
    <x v="2"/>
    <x v="0"/>
    <s v="USD"/>
    <n v="1409980144"/>
    <n v="1407388144"/>
    <x v="0"/>
    <x v="80"/>
    <x v="1"/>
    <s v="theater/plays"/>
    <n v="2"/>
    <n v="25"/>
    <x v="1"/>
    <x v="6"/>
    <x v="3742"/>
    <d v="2014-09-05T23:09:04"/>
  </r>
  <r>
    <n v="3743"/>
    <s v="Down the Mississippi"/>
    <s v="I'm taking the Adventures of Huckleberry Finn puppet show down the Mississippi River!"/>
    <n v="2200"/>
    <n v="0"/>
    <x v="2"/>
    <x v="0"/>
    <s v="USD"/>
    <n v="1404406964"/>
    <n v="1401814964"/>
    <x v="0"/>
    <x v="78"/>
    <x v="1"/>
    <s v="theater/plays"/>
    <n v="0"/>
    <n v="0"/>
    <x v="1"/>
    <x v="6"/>
    <x v="3743"/>
    <d v="2014-07-03T11:02:44"/>
  </r>
  <r>
    <n v="3744"/>
    <s v="The Game's Afoot - Spotlight"/>
    <s v="This summer, The Spotlight Players are celebrating Christmas in July with a presentation of Ken Ludwig's side splitting comedy."/>
    <n v="1200"/>
    <n v="0"/>
    <x v="2"/>
    <x v="0"/>
    <s v="USD"/>
    <n v="1404532740"/>
    <n v="1401823952"/>
    <x v="0"/>
    <x v="78"/>
    <x v="1"/>
    <s v="theater/plays"/>
    <n v="0"/>
    <n v="0"/>
    <x v="1"/>
    <x v="6"/>
    <x v="3744"/>
    <d v="2014-07-04T21:59:00"/>
  </r>
  <r>
    <n v="3745"/>
    <s v="Tyke Theatre Web Show"/>
    <s v="Tyke wants to expand her puppet theater show to weekly online web shows and is looking for backers."/>
    <n v="100"/>
    <n v="10"/>
    <x v="2"/>
    <x v="0"/>
    <s v="USD"/>
    <n v="1407689102"/>
    <n v="1405097102"/>
    <x v="0"/>
    <x v="29"/>
    <x v="1"/>
    <s v="theater/plays"/>
    <n v="10"/>
    <n v="10"/>
    <x v="1"/>
    <x v="6"/>
    <x v="3745"/>
    <d v="2014-08-10T10:45:02"/>
  </r>
  <r>
    <n v="3746"/>
    <s v="Stage Play Production - &quot;I Love You to Death&quot;"/>
    <s v="Generational curses CAN be broken...right?"/>
    <n v="8500"/>
    <n v="202"/>
    <x v="2"/>
    <x v="0"/>
    <s v="USD"/>
    <n v="1475918439"/>
    <n v="1473326439"/>
    <x v="0"/>
    <x v="29"/>
    <x v="1"/>
    <s v="theater/plays"/>
    <n v="2.3764705882352941"/>
    <n v="202"/>
    <x v="1"/>
    <x v="6"/>
    <x v="3746"/>
    <d v="2016-10-08T03:20:39"/>
  </r>
  <r>
    <n v="3747"/>
    <s v="Counting Stars"/>
    <s v="The world premiere of an astonishing new play by acclaimed writer Atiha Sen Gupta."/>
    <n v="2500"/>
    <n v="25"/>
    <x v="2"/>
    <x v="1"/>
    <s v="GBP"/>
    <n v="1436137140"/>
    <n v="1433833896"/>
    <x v="0"/>
    <x v="29"/>
    <x v="1"/>
    <s v="theater/plays"/>
    <n v="1"/>
    <n v="25"/>
    <x v="1"/>
    <x v="6"/>
    <x v="3747"/>
    <d v="2015-07-05T16:59:00"/>
  </r>
  <r>
    <n v="3748"/>
    <s v="CAUCUS! THE MUSICAL"/>
    <s v="An irreverent look at the Iowa Caucuses and the oversized role this undersized state plays in the presidential election process."/>
    <n v="5000"/>
    <n v="5176"/>
    <x v="0"/>
    <x v="0"/>
    <s v="USD"/>
    <n v="1455602340"/>
    <n v="1453827436"/>
    <x v="0"/>
    <x v="47"/>
    <x v="0"/>
    <s v="theater/musical"/>
    <n v="103.52"/>
    <n v="99.538461538461533"/>
    <x v="1"/>
    <x v="40"/>
    <x v="3748"/>
    <d v="2016-02-15T23:59:00"/>
  </r>
  <r>
    <n v="3749"/>
    <s v="Dante's Capstone Project: Who am I?"/>
    <s v="A night of music, fellowship, and a reflection of my experiences over the past 4 years at Ball State University."/>
    <n v="500"/>
    <n v="525"/>
    <x v="0"/>
    <x v="0"/>
    <s v="USD"/>
    <n v="1461902340"/>
    <n v="1459220588"/>
    <x v="0"/>
    <x v="63"/>
    <x v="0"/>
    <s v="theater/musical"/>
    <n v="105"/>
    <n v="75"/>
    <x v="1"/>
    <x v="40"/>
    <x v="3749"/>
    <d v="2016-04-28T21:59:00"/>
  </r>
  <r>
    <n v="3750"/>
    <s v="Stars on Stage, Kids be Heard!"/>
    <s v="Stars on Stage children's theatre program is in need of 6 new wireless body microphones!_x000a__x000a_#soskidsbeheard   _x000a__x000a_www.apatheplace.org"/>
    <n v="6000"/>
    <n v="6027"/>
    <x v="0"/>
    <x v="0"/>
    <s v="USD"/>
    <n v="1423555140"/>
    <n v="1421105608"/>
    <x v="0"/>
    <x v="33"/>
    <x v="0"/>
    <s v="theater/musical"/>
    <n v="100.44999999999999"/>
    <n v="215.25"/>
    <x v="1"/>
    <x v="40"/>
    <x v="3750"/>
    <d v="2015-02-10T01:59:00"/>
  </r>
  <r>
    <n v="3751"/>
    <s v="GGC Productions 2016"/>
    <s v="I will be performing in TWO productions to kick off the 2016 season. NEED HELP TO FUND THESE GREAT SHOWS!"/>
    <n v="1000"/>
    <n v="1326"/>
    <x v="0"/>
    <x v="0"/>
    <s v="USD"/>
    <n v="1459641073"/>
    <n v="1454460673"/>
    <x v="0"/>
    <x v="202"/>
    <x v="0"/>
    <s v="theater/musical"/>
    <n v="132.6"/>
    <n v="120.54545454545455"/>
    <x v="1"/>
    <x v="40"/>
    <x v="3751"/>
    <d v="2016-04-02T17:51:13"/>
  </r>
  <r>
    <n v="3752"/>
    <s v="POP! Community Cabaret Presents..."/>
    <s v="Welcome to POP! Community Cabaret: the &quot;friendliest mad bunch ever&quot;!_x000a_We are a cabaret group run by our community for our community."/>
    <n v="500"/>
    <n v="565"/>
    <x v="0"/>
    <x v="1"/>
    <s v="GBP"/>
    <n v="1476651600"/>
    <n v="1473189335"/>
    <x v="0"/>
    <x v="41"/>
    <x v="0"/>
    <s v="theater/musical"/>
    <n v="112.99999999999999"/>
    <n v="37.666666666666664"/>
    <x v="1"/>
    <x v="40"/>
    <x v="3752"/>
    <d v="2016-10-16T15:00:00"/>
  </r>
  <r>
    <n v="3753"/>
    <s v="Wagner in English"/>
    <s v="An English-language production of the opera TannhÃ¤user. Some of the greatest songs ever composed, now with lyrics we can understand."/>
    <n v="5000"/>
    <n v="5167"/>
    <x v="0"/>
    <x v="0"/>
    <s v="USD"/>
    <n v="1433289600"/>
    <n v="1430768800"/>
    <x v="0"/>
    <x v="209"/>
    <x v="0"/>
    <s v="theater/musical"/>
    <n v="103.34"/>
    <n v="172.23333333333332"/>
    <x v="1"/>
    <x v="40"/>
    <x v="3753"/>
    <d v="2015-06-02T18:00:00"/>
  </r>
  <r>
    <n v="3754"/>
    <s v="Little Shop of Horrors"/>
    <s v="CitÃ© des Arts needs your help in funding their fall production of the hit musical comedy &quot;Little Shop of Horrors.&quot;"/>
    <n v="2500"/>
    <n v="3000"/>
    <x v="0"/>
    <x v="0"/>
    <s v="USD"/>
    <n v="1406350740"/>
    <n v="1403125737"/>
    <x v="0"/>
    <x v="74"/>
    <x v="0"/>
    <s v="theater/musical"/>
    <n v="120"/>
    <n v="111.11111111111111"/>
    <x v="1"/>
    <x v="40"/>
    <x v="3754"/>
    <d v="2014-07-25T22:59:00"/>
  </r>
  <r>
    <n v="3755"/>
    <s v="Retro Rhapsody"/>
    <s v="We have formed an innovative company that aims to create musical comedic performances suitable for a range of venues."/>
    <n v="550"/>
    <n v="713"/>
    <x v="0"/>
    <x v="1"/>
    <s v="GBP"/>
    <n v="1460753307"/>
    <n v="1458161307"/>
    <x v="0"/>
    <x v="33"/>
    <x v="0"/>
    <s v="theater/musical"/>
    <n v="129.63636363636363"/>
    <n v="25.464285714285715"/>
    <x v="1"/>
    <x v="40"/>
    <x v="3755"/>
    <d v="2016-04-15T14:48:27"/>
  </r>
  <r>
    <n v="3756"/>
    <s v="the purple light theatre company's Into the Woods"/>
    <s v="&quot;Into the Woods, it's time to go!&quot; purple light presents a reimagined take on Sondheim and Lapine's musical masterwork."/>
    <n v="4500"/>
    <n v="4550"/>
    <x v="0"/>
    <x v="0"/>
    <s v="USD"/>
    <n v="1402515198"/>
    <n v="1399923198"/>
    <x v="0"/>
    <x v="57"/>
    <x v="0"/>
    <s v="theater/musical"/>
    <n v="101.11111111111111"/>
    <n v="267.64705882352939"/>
    <x v="1"/>
    <x v="40"/>
    <x v="3756"/>
    <d v="2014-06-11T13:33:18"/>
  </r>
  <r>
    <n v="3757"/>
    <s v="Anti-Bullying Musicalâ€¦ &quot;It's Easy!&quot;"/>
    <s v="New Anti-Bullying Musical's cast of 30 kids is ready to &quot;speak up and reach out&quot; to the world by recording a show CD!"/>
    <n v="3500"/>
    <n v="3798"/>
    <x v="0"/>
    <x v="0"/>
    <s v="USD"/>
    <n v="1417465515"/>
    <n v="1415737515"/>
    <x v="0"/>
    <x v="133"/>
    <x v="0"/>
    <s v="theater/musical"/>
    <n v="108.51428571428572"/>
    <n v="75.959999999999994"/>
    <x v="1"/>
    <x v="40"/>
    <x v="3757"/>
    <d v="2014-12-01T14:25:15"/>
  </r>
  <r>
    <n v="3758"/>
    <s v="Luigi's Ladies"/>
    <s v="LUIGI'S LADIES: an original one-woman musical comedy"/>
    <n v="1500"/>
    <n v="1535"/>
    <x v="0"/>
    <x v="0"/>
    <s v="USD"/>
    <n v="1400475600"/>
    <n v="1397819938"/>
    <x v="0"/>
    <x v="55"/>
    <x v="0"/>
    <s v="theater/musical"/>
    <n v="102.33333333333334"/>
    <n v="59.03846153846154"/>
    <x v="1"/>
    <x v="40"/>
    <x v="3758"/>
    <d v="2014-05-18T23:00:00"/>
  </r>
  <r>
    <n v="3759"/>
    <s v="Pared Down Productions"/>
    <s v="A production company specializing in small-scale musicals"/>
    <n v="4000"/>
    <n v="4409.7700000000004"/>
    <x v="0"/>
    <x v="0"/>
    <s v="USD"/>
    <n v="1440556553"/>
    <n v="1435372553"/>
    <x v="0"/>
    <x v="106"/>
    <x v="0"/>
    <s v="theater/musical"/>
    <n v="110.24425000000002"/>
    <n v="50.111022727272733"/>
    <x v="1"/>
    <x v="40"/>
    <x v="3759"/>
    <d v="2015-08-25T20:35:53"/>
  </r>
  <r>
    <n v="3760"/>
    <s v="Song of the Sea"/>
    <s v="Two Shows: SIRENS and The Girl From Bare Cove. A community of artists determined to give voice to survivors of sexual violence."/>
    <n v="5000"/>
    <n v="5050.7700000000004"/>
    <x v="0"/>
    <x v="0"/>
    <s v="USD"/>
    <n v="1399293386"/>
    <n v="1397133386"/>
    <x v="0"/>
    <x v="110"/>
    <x v="0"/>
    <s v="theater/musical"/>
    <n v="101.0154"/>
    <n v="55.502967032967035"/>
    <x v="1"/>
    <x v="40"/>
    <x v="3760"/>
    <d v="2014-05-05T06:36:26"/>
  </r>
  <r>
    <n v="3761"/>
    <s v="MARSHA - a girl who does bad things"/>
    <s v="liveartshow returns with a new work at the Arcola this summer. Marsha is a story combining opera, dance and theatre... with a unicorn"/>
    <n v="500"/>
    <n v="500"/>
    <x v="0"/>
    <x v="1"/>
    <s v="GBP"/>
    <n v="1439247600"/>
    <n v="1434625937"/>
    <x v="0"/>
    <x v="83"/>
    <x v="0"/>
    <s v="theater/musical"/>
    <n v="100"/>
    <n v="166.66666666666666"/>
    <x v="1"/>
    <x v="40"/>
    <x v="3761"/>
    <d v="2015-08-10T17:00:00"/>
  </r>
  <r>
    <n v="3762"/>
    <s v="iolite the musical"/>
    <s v="We are trying to raise money to perform a musical we have written, called &quot;Iolite&quot;, at the Edinburgh Fringe in 2015."/>
    <n v="1250"/>
    <n v="1328"/>
    <x v="0"/>
    <x v="1"/>
    <s v="GBP"/>
    <n v="1438543889"/>
    <n v="1436383889"/>
    <x v="0"/>
    <x v="33"/>
    <x v="0"/>
    <s v="theater/musical"/>
    <n v="106.24"/>
    <n v="47.428571428571431"/>
    <x v="1"/>
    <x v="40"/>
    <x v="3762"/>
    <d v="2015-08-02T13:31:29"/>
  </r>
  <r>
    <n v="3763"/>
    <s v="[title of show] â€” The Chicago Storefront Premiere"/>
    <s v="A musical about two guys writing a musical about...two guys writing a musical."/>
    <n v="5000"/>
    <n v="5000"/>
    <x v="0"/>
    <x v="0"/>
    <s v="USD"/>
    <n v="1427907626"/>
    <n v="1425319226"/>
    <x v="0"/>
    <x v="99"/>
    <x v="0"/>
    <s v="theater/musical"/>
    <n v="100"/>
    <n v="64.935064935064929"/>
    <x v="1"/>
    <x v="40"/>
    <x v="3763"/>
    <d v="2015-04-01T11:00:26"/>
  </r>
  <r>
    <n v="3764"/>
    <s v="Agape Performing Arts Company, a Ministry of OLG"/>
    <s v="Talented, hard-working performers for Into the Woods JR need your help in renting microphones for our show!"/>
    <n v="1500"/>
    <n v="1500"/>
    <x v="0"/>
    <x v="0"/>
    <s v="USD"/>
    <n v="1464482160"/>
    <n v="1462824832"/>
    <x v="0"/>
    <x v="74"/>
    <x v="0"/>
    <s v="theater/musical"/>
    <n v="100"/>
    <n v="55.555555555555557"/>
    <x v="1"/>
    <x v="40"/>
    <x v="3764"/>
    <d v="2016-05-28T18:36:00"/>
  </r>
  <r>
    <n v="3765"/>
    <s v="Before and After"/>
    <s v="An new musical from Laura Grill &amp; Misha Chowdhury about relationships, Relationships, and the moments that change everything."/>
    <n v="7000"/>
    <n v="7942"/>
    <x v="0"/>
    <x v="0"/>
    <s v="USD"/>
    <n v="1406745482"/>
    <n v="1404153482"/>
    <x v="0"/>
    <x v="329"/>
    <x v="0"/>
    <s v="theater/musical"/>
    <n v="113.45714285714286"/>
    <n v="74.224299065420567"/>
    <x v="1"/>
    <x v="40"/>
    <x v="3765"/>
    <d v="2014-07-30T12:38:02"/>
  </r>
  <r>
    <n v="3766"/>
    <s v="Held Momentarily The Musical Takes FringeNYC"/>
    <s v="Trapped on a stalled New York subway, seven strangers realize it's not just the train that's stuck."/>
    <n v="10000"/>
    <n v="10265.01"/>
    <x v="0"/>
    <x v="0"/>
    <s v="USD"/>
    <n v="1404360045"/>
    <n v="1401336045"/>
    <x v="0"/>
    <x v="93"/>
    <x v="0"/>
    <s v="theater/musical"/>
    <n v="102.65010000000001"/>
    <n v="106.9271875"/>
    <x v="1"/>
    <x v="40"/>
    <x v="3766"/>
    <d v="2014-07-02T22:00:45"/>
  </r>
  <r>
    <n v="3767"/>
    <s v="Accidental Artists Lab"/>
    <s v="A ragtag crew collaborating on a live performance for the first time, with music as their medium and NYC as their inspiration."/>
    <n v="2000"/>
    <n v="2335"/>
    <x v="0"/>
    <x v="0"/>
    <s v="USD"/>
    <n v="1425185940"/>
    <n v="1423960097"/>
    <x v="0"/>
    <x v="66"/>
    <x v="0"/>
    <s v="theater/musical"/>
    <n v="116.75"/>
    <n v="41.696428571428569"/>
    <x v="1"/>
    <x v="40"/>
    <x v="3767"/>
    <d v="2015-02-28T22:59:00"/>
  </r>
  <r>
    <n v="3768"/>
    <s v="Unexpected Stage's Dani Girl, A New Musical"/>
    <s v="Meet Dani, a 9 year old battling leukemia. This witty musical inspires us to believe in the indomitable power of human imagination."/>
    <n v="4000"/>
    <n v="4306.1099999999997"/>
    <x v="0"/>
    <x v="0"/>
    <s v="USD"/>
    <n v="1402594090"/>
    <n v="1400002090"/>
    <x v="0"/>
    <x v="6"/>
    <x v="0"/>
    <s v="theater/musical"/>
    <n v="107.65274999999998"/>
    <n v="74.243275862068955"/>
    <x v="1"/>
    <x v="40"/>
    <x v="3768"/>
    <d v="2014-06-12T11:28:10"/>
  </r>
  <r>
    <n v="3769"/>
    <s v="The Last Five Years Distinction Project"/>
    <s v="&quot;I wanted to tell the story of two people in love, who were never in the same place at the same time.&quot;- Jason Robert Brown"/>
    <n v="1100"/>
    <n v="1100"/>
    <x v="0"/>
    <x v="0"/>
    <s v="USD"/>
    <n v="1460730079"/>
    <n v="1458138079"/>
    <x v="0"/>
    <x v="41"/>
    <x v="0"/>
    <s v="theater/musical"/>
    <n v="100"/>
    <n v="73.333333333333329"/>
    <x v="1"/>
    <x v="40"/>
    <x v="3769"/>
    <d v="2016-04-15T08:21:19"/>
  </r>
  <r>
    <n v="3770"/>
    <s v="The White Feather: a new musical"/>
    <s v="The incredible story of woman's fight to clear her brother from the charge of cowardice in the Great War, brought to life musically"/>
    <n v="2000"/>
    <n v="2000"/>
    <x v="0"/>
    <x v="1"/>
    <s v="GBP"/>
    <n v="1434234010"/>
    <n v="1431642010"/>
    <x v="0"/>
    <x v="9"/>
    <x v="0"/>
    <s v="theater/musical"/>
    <n v="100"/>
    <n v="100"/>
    <x v="1"/>
    <x v="40"/>
    <x v="3770"/>
    <d v="2015-06-13T16:20:10"/>
  </r>
  <r>
    <n v="3771"/>
    <s v="COME OUT SWINGIN'!"/>
    <s v="I would like to make a demo recording of six songs from COME OUT SWINGIN'!"/>
    <n v="1000"/>
    <n v="1460"/>
    <x v="0"/>
    <x v="0"/>
    <s v="USD"/>
    <n v="1463529600"/>
    <n v="1462307652"/>
    <x v="0"/>
    <x v="44"/>
    <x v="0"/>
    <s v="theater/musical"/>
    <n v="146"/>
    <n v="38.421052631578945"/>
    <x v="1"/>
    <x v="40"/>
    <x v="3771"/>
    <d v="2016-05-17T18:00:00"/>
  </r>
  <r>
    <n v="3772"/>
    <s v="Make &quot;Tonya and Nancy&quot; a Rock Opera!"/>
    <s v="A dark comedy about two girls, one knee, and the 1994 Olympics. Help us make sure &quot;Tonya and Nancy&quot; rocks!"/>
    <n v="5000"/>
    <n v="5510"/>
    <x v="0"/>
    <x v="0"/>
    <s v="USD"/>
    <n v="1480399200"/>
    <n v="1478616506"/>
    <x v="0"/>
    <x v="51"/>
    <x v="0"/>
    <s v="theater/musical"/>
    <n v="110.2"/>
    <n v="166.96969696969697"/>
    <x v="1"/>
    <x v="40"/>
    <x v="3772"/>
    <d v="2016-11-29T00:00:00"/>
  </r>
  <r>
    <n v="3773"/>
    <s v="Dundee: A Hip-Hopera"/>
    <s v="A dramatic hip-hopera, inspired from monologues written by the performers."/>
    <n v="5000"/>
    <n v="5410"/>
    <x v="0"/>
    <x v="0"/>
    <s v="USD"/>
    <n v="1479175680"/>
    <n v="1476317247"/>
    <x v="0"/>
    <x v="7"/>
    <x v="0"/>
    <s v="theater/musical"/>
    <n v="108.2"/>
    <n v="94.912280701754383"/>
    <x v="1"/>
    <x v="40"/>
    <x v="3773"/>
    <d v="2016-11-14T20:08:00"/>
  </r>
  <r>
    <n v="3774"/>
    <s v="Mabel Moon Goes to Earth!"/>
    <s v="Mabel Moon and her co-pilot Silvertoes are coming to earth in the form of a 35 minute interactive and educational musical adventure  !"/>
    <n v="2500"/>
    <n v="2500"/>
    <x v="0"/>
    <x v="5"/>
    <s v="CAD"/>
    <n v="1428606055"/>
    <n v="1427223655"/>
    <x v="0"/>
    <x v="20"/>
    <x v="0"/>
    <s v="theater/musical"/>
    <n v="100"/>
    <n v="100"/>
    <x v="1"/>
    <x v="40"/>
    <x v="3774"/>
    <d v="2015-04-09T13:00:55"/>
  </r>
  <r>
    <n v="3775"/>
    <s v="TRAVIS KENT : MY FIRST TIME live and unprotected at 54 BELOW"/>
    <s v="Travis Kent joins forces with some of today's brightest contemporary composers for an evening full of firsts at 54 Below."/>
    <n v="2000"/>
    <n v="2005"/>
    <x v="0"/>
    <x v="0"/>
    <s v="USD"/>
    <n v="1428552000"/>
    <n v="1426199843"/>
    <x v="0"/>
    <x v="25"/>
    <x v="0"/>
    <s v="theater/musical"/>
    <n v="100.25"/>
    <n v="143.21428571428572"/>
    <x v="1"/>
    <x v="40"/>
    <x v="3775"/>
    <d v="2015-04-08T22: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x v="225"/>
    <x v="0"/>
    <s v="theater/musical"/>
    <n v="106.71250000000001"/>
    <n v="90.819148936170208"/>
    <x v="1"/>
    <x v="40"/>
    <x v="3776"/>
    <d v="2014-07-31T19:00:00"/>
  </r>
  <r>
    <n v="3777"/>
    <s v="The Musical Adventure of Mimi and the Ghosts"/>
    <s v="This musical adventure is a funny and heartwarming story of Mimi, a rebellious young girl who is spirited to Ghostlynd."/>
    <n v="2000"/>
    <n v="2864"/>
    <x v="0"/>
    <x v="0"/>
    <s v="USD"/>
    <n v="1411790400"/>
    <n v="1409884821"/>
    <x v="0"/>
    <x v="211"/>
    <x v="0"/>
    <s v="theater/musical"/>
    <n v="143.19999999999999"/>
    <n v="48.542372881355931"/>
    <x v="1"/>
    <x v="40"/>
    <x v="3777"/>
    <d v="2014-09-26T22:00:00"/>
  </r>
  <r>
    <n v="3778"/>
    <s v="Give a Puppet a Hand"/>
    <s v="Sponsor an AVENUE Q puppet for The Barn Players April 2015 production."/>
    <n v="2400"/>
    <n v="2521"/>
    <x v="0"/>
    <x v="0"/>
    <s v="USD"/>
    <n v="1423942780"/>
    <n v="1418758780"/>
    <x v="0"/>
    <x v="17"/>
    <x v="0"/>
    <s v="theater/musical"/>
    <n v="105.04166666666667"/>
    <n v="70.027777777777771"/>
    <x v="1"/>
    <x v="40"/>
    <x v="3778"/>
    <d v="2015-02-14T13:39:40"/>
  </r>
  <r>
    <n v="3779"/>
    <s v="&quot;The Last Adam&quot; A New Musical, NYC reading"/>
    <s v="A fresh, re-telling of the Jesus story for a new generation."/>
    <n v="15000"/>
    <n v="15597"/>
    <x v="0"/>
    <x v="0"/>
    <s v="USD"/>
    <n v="1459010340"/>
    <n v="1456421940"/>
    <x v="0"/>
    <x v="248"/>
    <x v="0"/>
    <s v="theater/musical"/>
    <n v="103.98"/>
    <n v="135.62608695652173"/>
    <x v="1"/>
    <x v="40"/>
    <x v="3779"/>
    <d v="2016-03-26T10:39:00"/>
  </r>
  <r>
    <n v="3780"/>
    <s v="Melissa Youth OnSTAGE Season 5. Act Like you Mean it!"/>
    <s v="Melissa Youth OnSTAGE (MYO) provides kids in North Collin County with the very best in youth theatre opportunities."/>
    <n v="2500"/>
    <n v="3000"/>
    <x v="0"/>
    <x v="0"/>
    <s v="USD"/>
    <n v="1436817960"/>
    <n v="1433999785"/>
    <x v="0"/>
    <x v="209"/>
    <x v="0"/>
    <s v="theater/musical"/>
    <n v="120"/>
    <n v="100"/>
    <x v="1"/>
    <x v="40"/>
    <x v="3780"/>
    <d v="2015-07-13T14:06:00"/>
  </r>
  <r>
    <n v="3781"/>
    <s v="I GOT FIRED - Keith and Jenny are back!"/>
    <s v="Support Keith in his journey from unemployment to Off-Broadway in the triumphant return of I GOT FIRED: A SORT-OF-TRUE REVENGE MUSICAL."/>
    <n v="4500"/>
    <n v="4935"/>
    <x v="0"/>
    <x v="0"/>
    <s v="USD"/>
    <n v="1410210685"/>
    <n v="1408050685"/>
    <x v="0"/>
    <x v="47"/>
    <x v="0"/>
    <s v="theater/musical"/>
    <n v="109.66666666666667"/>
    <n v="94.90384615384616"/>
    <x v="1"/>
    <x v="40"/>
    <x v="3781"/>
    <d v="2014-09-08T15:11:25"/>
  </r>
  <r>
    <n v="3782"/>
    <s v="No Horizon - The forgotten story, told in a unique musical."/>
    <s v="No Horizon.  A unique musical inspired by the remarkable, forgotten story of Nicholas Saunderson - a tale of passion and aspiration."/>
    <n v="2000"/>
    <n v="2035"/>
    <x v="0"/>
    <x v="1"/>
    <s v="GBP"/>
    <n v="1469401200"/>
    <n v="1466887297"/>
    <x v="0"/>
    <x v="74"/>
    <x v="0"/>
    <s v="theater/musical"/>
    <n v="101.75"/>
    <n v="75.370370370370367"/>
    <x v="1"/>
    <x v="40"/>
    <x v="3782"/>
    <d v="2016-07-24T17:00:00"/>
  </r>
  <r>
    <n v="3783"/>
    <s v="Help DORO &amp; DIEGA find their way to the Orlando FRINGE 2016"/>
    <s v="Help fund Doro &amp; Diega's journey to the Orlando Fringe 2016. A brand new choose-your-own adventure musical!"/>
    <n v="1200"/>
    <n v="1547"/>
    <x v="0"/>
    <x v="0"/>
    <s v="USD"/>
    <n v="1458057600"/>
    <n v="1455938520"/>
    <x v="0"/>
    <x v="54"/>
    <x v="0"/>
    <s v="theater/musical"/>
    <n v="128.91666666666666"/>
    <n v="64.458333333333329"/>
    <x v="1"/>
    <x v="40"/>
    <x v="3783"/>
    <d v="2016-03-15T10:00:00"/>
  </r>
  <r>
    <n v="3784"/>
    <s v="Whitehall Theatre Presents: Little Shop of Horrors"/>
    <s v="This year, we will be producing the cult classic Little Shop of Horrors with your proceeds going towards venue and production costs."/>
    <n v="1000"/>
    <n v="1150"/>
    <x v="0"/>
    <x v="5"/>
    <s v="CAD"/>
    <n v="1468193532"/>
    <n v="1465601532"/>
    <x v="0"/>
    <x v="73"/>
    <x v="0"/>
    <s v="theater/musical"/>
    <n v="114.99999999999999"/>
    <n v="115"/>
    <x v="1"/>
    <x v="40"/>
    <x v="3784"/>
    <d v="2016-07-10T17:32:12"/>
  </r>
  <r>
    <n v="3785"/>
    <s v="Send &quot;Pawn&quot; to Edinburgh!"/>
    <s v="Chess. Betrayal. Blueberry yoghurts. &quot;Pawn&quot; - a new musical by Oxford students - needs funding to go to the Edinburgh Fringe!"/>
    <n v="2000"/>
    <n v="3015"/>
    <x v="0"/>
    <x v="1"/>
    <s v="GBP"/>
    <n v="1470132180"/>
    <n v="1467040769"/>
    <x v="0"/>
    <x v="209"/>
    <x v="0"/>
    <s v="theater/musical"/>
    <n v="150.75"/>
    <n v="100.5"/>
    <x v="1"/>
    <x v="40"/>
    <x v="3785"/>
    <d v="2016-08-02T04:03:00"/>
  </r>
  <r>
    <n v="3786"/>
    <s v="Puberty the Musical: Original Cast Recording"/>
    <s v="The brainchild of Coleman Peterson and Janice Gilbert.  The funding will be used to professionally record the songs."/>
    <n v="6000"/>
    <n v="6658"/>
    <x v="0"/>
    <x v="0"/>
    <s v="USD"/>
    <n v="1464310475"/>
    <n v="1461718475"/>
    <x v="0"/>
    <x v="26"/>
    <x v="0"/>
    <s v="theater/musical"/>
    <n v="110.96666666666665"/>
    <n v="93.774647887323937"/>
    <x v="1"/>
    <x v="40"/>
    <x v="3786"/>
    <d v="2016-05-26T18:54:35"/>
  </r>
  <r>
    <n v="3787"/>
    <s v="Happiest Show On Earth Production Sponsor"/>
    <s v="The Happiest Show on Earth is a Disney musical revue to benefit the Make-A-Wish foundation. Funds for production needed."/>
    <n v="350"/>
    <n v="351"/>
    <x v="0"/>
    <x v="0"/>
    <s v="USD"/>
    <n v="1436587140"/>
    <n v="1434113406"/>
    <x v="0"/>
    <x v="73"/>
    <x v="0"/>
    <s v="theater/musical"/>
    <n v="100.28571428571429"/>
    <n v="35.1"/>
    <x v="1"/>
    <x v="40"/>
    <x v="3787"/>
    <d v="2015-07-10T21:59:00"/>
  </r>
  <r>
    <n v="3788"/>
    <s v="WHAT'S A NICE JEWISH GIRL DOING IN A PLACE LIKE THIS?"/>
    <s v="A STORY OF BAGELS AND LOCKS!_x000a__x000a_A JEWISH GIRL FINDS HERSELF ON A UNEXPECTED TRIP TO_x000a_&quot;A SPIRITUAL EXPERIENCE&quot; !"/>
    <n v="75000"/>
    <n v="500"/>
    <x v="2"/>
    <x v="0"/>
    <s v="USD"/>
    <n v="1450887480"/>
    <n v="1448469719"/>
    <x v="0"/>
    <x v="29"/>
    <x v="1"/>
    <s v="theater/musical"/>
    <n v="0.66666666666666674"/>
    <n v="500"/>
    <x v="1"/>
    <x v="40"/>
    <x v="3788"/>
    <d v="2015-12-23T10:18:00"/>
  </r>
  <r>
    <n v="3789"/>
    <s v="Austen a New Musical Play"/>
    <s v="This fabulous new play explores the little known love life of England's most famous romantic novelist, Jane Austen."/>
    <n v="3550"/>
    <n v="116"/>
    <x v="2"/>
    <x v="1"/>
    <s v="GBP"/>
    <n v="1434395418"/>
    <n v="1431630618"/>
    <x v="0"/>
    <x v="80"/>
    <x v="1"/>
    <s v="theater/musical"/>
    <n v="3.267605633802817"/>
    <n v="29"/>
    <x v="1"/>
    <x v="40"/>
    <x v="3789"/>
    <d v="2015-06-15T13:10:18"/>
  </r>
  <r>
    <n v="3790"/>
    <s v="Funding a Performing Arts Theatre for Children and Adults"/>
    <s v="As a non profit graduate student at Penn,my passion is the arts, we need support to fund our new CHILDREN's DINNER THEATRE"/>
    <n v="15000"/>
    <n v="0"/>
    <x v="2"/>
    <x v="0"/>
    <s v="USD"/>
    <n v="1479834023"/>
    <n v="1477238423"/>
    <x v="0"/>
    <x v="78"/>
    <x v="1"/>
    <s v="theater/musical"/>
    <n v="0"/>
    <n v="0"/>
    <x v="1"/>
    <x v="40"/>
    <x v="3790"/>
    <d v="2016-11-22T11:00:23"/>
  </r>
  <r>
    <n v="3791"/>
    <s v="Spin! at The Cumming Playhouse"/>
    <s v="Spin! is an original musical comedy-drama presented by Blue Palm Productions."/>
    <n v="1500"/>
    <n v="0"/>
    <x v="2"/>
    <x v="0"/>
    <s v="USD"/>
    <n v="1404664592"/>
    <n v="1399480592"/>
    <x v="0"/>
    <x v="78"/>
    <x v="1"/>
    <s v="theater/musical"/>
    <n v="0"/>
    <n v="0"/>
    <x v="1"/>
    <x v="40"/>
    <x v="3791"/>
    <d v="2014-07-06T10:36:32"/>
  </r>
  <r>
    <n v="3792"/>
    <s v="BorikÃ©n: The Show"/>
    <s v="A cultural and historic journey through Puerto Rico's music and dance!"/>
    <n v="12500"/>
    <n v="35"/>
    <x v="2"/>
    <x v="0"/>
    <s v="USD"/>
    <n v="1436957022"/>
    <n v="1434365022"/>
    <x v="0"/>
    <x v="84"/>
    <x v="1"/>
    <s v="theater/musical"/>
    <n v="0.27999999999999997"/>
    <n v="17.5"/>
    <x v="1"/>
    <x v="40"/>
    <x v="3792"/>
    <d v="2015-07-15T04: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x v="54"/>
    <x v="1"/>
    <s v="theater/musical"/>
    <n v="59.657142857142851"/>
    <n v="174"/>
    <x v="1"/>
    <x v="40"/>
    <x v="3793"/>
    <d v="2014-12-16T16:32:09"/>
  </r>
  <r>
    <n v="3794"/>
    <s v="Jack and the Beanstalk, The Family Pantomime December 2015"/>
    <s v="Local boy turned producer returns with a brand new show, another talented cast, dazzling costumes and brand new set! Please support!"/>
    <n v="5000"/>
    <n v="50"/>
    <x v="2"/>
    <x v="1"/>
    <s v="GBP"/>
    <n v="1433685354"/>
    <n v="1431093354"/>
    <x v="0"/>
    <x v="29"/>
    <x v="1"/>
    <s v="theater/musical"/>
    <n v="1"/>
    <n v="50"/>
    <x v="1"/>
    <x v="40"/>
    <x v="3794"/>
    <d v="2015-06-07T07:55:54"/>
  </r>
  <r>
    <n v="3795"/>
    <s v="Duodeca"/>
    <s v="Poppin Productions are currently entering the development stage of their very first production -  &quot;Duodeca&quot;."/>
    <n v="600"/>
    <n v="10"/>
    <x v="2"/>
    <x v="1"/>
    <s v="GBP"/>
    <n v="1440801000"/>
    <n v="1437042490"/>
    <x v="0"/>
    <x v="84"/>
    <x v="1"/>
    <s v="theater/musical"/>
    <n v="1.6666666666666667"/>
    <n v="5"/>
    <x v="1"/>
    <x v="40"/>
    <x v="3795"/>
    <d v="2015-08-28T16:30:00"/>
  </r>
  <r>
    <n v="3796"/>
    <s v="A Staged Reading of &quot;CALL ME TANIA&quot;"/>
    <s v="Part Psychological Thriller - Part Heartbreaking Drama - Part Spectacular Farce - 100% New American Musical Theatre"/>
    <n v="22500"/>
    <n v="1"/>
    <x v="2"/>
    <x v="0"/>
    <s v="USD"/>
    <n v="1484354556"/>
    <n v="1479170556"/>
    <x v="0"/>
    <x v="29"/>
    <x v="1"/>
    <s v="theater/musical"/>
    <n v="4.4444444444444444E-3"/>
    <n v="1"/>
    <x v="1"/>
    <x v="40"/>
    <x v="3796"/>
    <d v="2017-01-13T18:42:36"/>
  </r>
  <r>
    <n v="3797"/>
    <s v="FACING EAST: New LGBT Musical Eyes London Concert"/>
    <s v="FACING EAST, a dramatic new musical, follows an upstanding mormon couple facing the suicide of the gay son. Help us bring it to London!"/>
    <n v="6000"/>
    <n v="5380"/>
    <x v="2"/>
    <x v="0"/>
    <s v="USD"/>
    <n v="1429564165"/>
    <n v="1426972165"/>
    <x v="0"/>
    <x v="77"/>
    <x v="1"/>
    <s v="theater/musical"/>
    <n v="89.666666666666657"/>
    <n v="145.40540540540542"/>
    <x v="1"/>
    <x v="40"/>
    <x v="3797"/>
    <d v="2015-04-20T15: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x v="81"/>
    <x v="1"/>
    <s v="theater/musical"/>
    <n v="1.4642857142857144"/>
    <n v="205"/>
    <x v="1"/>
    <x v="40"/>
    <x v="3798"/>
    <d v="2014-08-10T11:20:48"/>
  </r>
  <r>
    <n v="3799"/>
    <s v="A Story Once Told"/>
    <s v="An original musical on it's way to the stage in Minneapolis, MN. Feel free to ask any questions."/>
    <n v="10000"/>
    <n v="402"/>
    <x v="2"/>
    <x v="0"/>
    <s v="USD"/>
    <n v="1457734843"/>
    <n v="1455142843"/>
    <x v="0"/>
    <x v="80"/>
    <x v="1"/>
    <s v="theater/musical"/>
    <n v="4.0199999999999996"/>
    <n v="100.5"/>
    <x v="1"/>
    <x v="40"/>
    <x v="3799"/>
    <d v="2016-03-11T16:20:43"/>
  </r>
  <r>
    <n v="3800"/>
    <s v="Be The Change ~ The Children's Campaign"/>
    <s v="Playground was established in 2007 on the back of paper napkins and has since provided opportunities for over 800 boys and girls."/>
    <n v="22000"/>
    <n v="881"/>
    <x v="2"/>
    <x v="0"/>
    <s v="USD"/>
    <n v="1420952340"/>
    <n v="1418146883"/>
    <x v="0"/>
    <x v="38"/>
    <x v="1"/>
    <s v="theater/musical"/>
    <n v="4.004545454545454"/>
    <n v="55.0625"/>
    <x v="1"/>
    <x v="40"/>
    <x v="3800"/>
    <d v="2015-01-10T22:59:00"/>
  </r>
  <r>
    <n v="3801"/>
    <s v="The Imaginary A Musical"/>
    <s v="The Imaginary : A Musical is a new musical adaptation based on the novel written by A.F. Harrold.       TheImaginaryAMusical.com"/>
    <n v="5000"/>
    <n v="426"/>
    <x v="2"/>
    <x v="0"/>
    <s v="USD"/>
    <n v="1420215216"/>
    <n v="1417536816"/>
    <x v="0"/>
    <x v="82"/>
    <x v="1"/>
    <s v="theater/musical"/>
    <n v="8.52"/>
    <n v="47.333333333333336"/>
    <x v="1"/>
    <x v="40"/>
    <x v="3801"/>
    <d v="2015-01-02T10:13:36"/>
  </r>
  <r>
    <n v="3802"/>
    <s v="The Lost Play of William Shakespeare"/>
    <s v="A musical about how Shakespeare was inspired to write only his own plays after the co-authored play Henry VI was taken."/>
    <n v="3000"/>
    <n v="0"/>
    <x v="2"/>
    <x v="0"/>
    <s v="USD"/>
    <n v="1445482906"/>
    <n v="1442890906"/>
    <x v="0"/>
    <x v="78"/>
    <x v="1"/>
    <s v="theater/musical"/>
    <n v="0"/>
    <n v="0"/>
    <x v="1"/>
    <x v="40"/>
    <x v="3802"/>
    <d v="2015-10-21T21:01:46"/>
  </r>
  <r>
    <n v="3803"/>
    <s v="Benjamin Button the Musical Concept Album"/>
    <s v="A fully orchestrated concept album of Benjamin Button the Musical!"/>
    <n v="12000"/>
    <n v="2358"/>
    <x v="2"/>
    <x v="0"/>
    <s v="USD"/>
    <n v="1457133568"/>
    <n v="1454541568"/>
    <x v="0"/>
    <x v="244"/>
    <x v="1"/>
    <s v="theater/musical"/>
    <n v="19.650000000000002"/>
    <n v="58.95"/>
    <x v="1"/>
    <x v="40"/>
    <x v="3803"/>
    <d v="2016-03-04T17:19:28"/>
  </r>
  <r>
    <n v="3804"/>
    <s v="Spring Awakening: The Hit Coming-of-Age Rock Musical"/>
    <s v="Basement Theatrics is producing Spring Awakening July 22-31, 2016 at 12th Ave Arts in Seattle, WA! Help make this the best it can be!"/>
    <n v="8000"/>
    <n v="0"/>
    <x v="2"/>
    <x v="0"/>
    <s v="USD"/>
    <n v="1469948400"/>
    <n v="1465172024"/>
    <x v="0"/>
    <x v="78"/>
    <x v="1"/>
    <s v="theater/musical"/>
    <n v="0"/>
    <n v="0"/>
    <x v="1"/>
    <x v="40"/>
    <x v="3804"/>
    <d v="2016-07-31T01:00:00"/>
  </r>
  <r>
    <n v="3805"/>
    <s v="&quot;Sounds By The River&quot; ( Original Musical)"/>
    <s v="&quot;Sounds By The River&quot; tells the story of a Detroit composer through_x000a_his music, poetry, and dance."/>
    <n v="150000"/>
    <n v="3"/>
    <x v="2"/>
    <x v="0"/>
    <s v="USD"/>
    <n v="1411852640"/>
    <n v="1406668640"/>
    <x v="0"/>
    <x v="84"/>
    <x v="1"/>
    <s v="theater/musical"/>
    <n v="2E-3"/>
    <n v="1.5"/>
    <x v="1"/>
    <x v="40"/>
    <x v="3805"/>
    <d v="2014-09-27T15:17:20"/>
  </r>
  <r>
    <n v="3806"/>
    <s v="The Rhythm of Revolution - Charity Musical Production"/>
    <s v="A truly multicultural experience - Hip Hop, Bollywood, Classical Dancers #liveband #Revoultionary Script 19th July@NationalTheatre"/>
    <n v="7500"/>
    <n v="5"/>
    <x v="2"/>
    <x v="2"/>
    <s v="AUD"/>
    <n v="1404022381"/>
    <n v="1402294381"/>
    <x v="0"/>
    <x v="29"/>
    <x v="1"/>
    <s v="theater/musical"/>
    <n v="6.6666666666666666E-2"/>
    <n v="5"/>
    <x v="1"/>
    <x v="40"/>
    <x v="3806"/>
    <d v="2014-06-29T00:13:01"/>
  </r>
  <r>
    <n v="3807"/>
    <s v="&quot;In the Heights&quot; at The University of Michigan"/>
    <s v="A vibrant, street-wise, and musical performance that follows the lives of stories of the community of Washington Heights..."/>
    <n v="1500"/>
    <n v="455"/>
    <x v="2"/>
    <x v="0"/>
    <s v="USD"/>
    <n v="1428097739"/>
    <n v="1427492939"/>
    <x v="0"/>
    <x v="82"/>
    <x v="1"/>
    <s v="theater/musical"/>
    <n v="30.333333333333336"/>
    <n v="50.555555555555557"/>
    <x v="1"/>
    <x v="40"/>
    <x v="3807"/>
    <d v="2015-04-03T15:48:59"/>
  </r>
  <r>
    <n v="3808"/>
    <s v="Time at the Bar! The road to Edinburgh"/>
    <s v="Following a sell-out run in Loughborough, Time at the Bar! is heading to this year's Fringe Festival... But we need your help!"/>
    <n v="1000"/>
    <n v="1000"/>
    <x v="0"/>
    <x v="1"/>
    <s v="GBP"/>
    <n v="1429955619"/>
    <n v="1424775219"/>
    <x v="0"/>
    <x v="54"/>
    <x v="0"/>
    <s v="theater/plays"/>
    <n v="100"/>
    <n v="41.666666666666664"/>
    <x v="1"/>
    <x v="6"/>
    <x v="3808"/>
    <d v="2015-04-25T03:53:39"/>
  </r>
  <r>
    <n v="3809"/>
    <s v="15% of The Seagull Flies to Edinburgh"/>
    <s v="The story of two women trying to produce their own version of Chekhov's The Seagull with limited resources and unfettered enthusiasm."/>
    <n v="2000"/>
    <n v="2025"/>
    <x v="0"/>
    <x v="1"/>
    <s v="GBP"/>
    <n v="1406761200"/>
    <n v="1402403907"/>
    <x v="0"/>
    <x v="44"/>
    <x v="0"/>
    <s v="theater/plays"/>
    <n v="101.25"/>
    <n v="53.289473684210527"/>
    <x v="1"/>
    <x v="6"/>
    <x v="3809"/>
    <d v="2014-07-30T17:00:00"/>
  </r>
  <r>
    <n v="3810"/>
    <s v="Romeo &amp; Juliet"/>
    <s v="Theater students of UMass present a large-scale theater collaboration that will revolutionize the way you see Shakespeare."/>
    <n v="1500"/>
    <n v="1826"/>
    <x v="0"/>
    <x v="0"/>
    <s v="USD"/>
    <n v="1426965758"/>
    <n v="1424377358"/>
    <x v="0"/>
    <x v="55"/>
    <x v="0"/>
    <s v="theater/plays"/>
    <n v="121.73333333333333"/>
    <n v="70.230769230769226"/>
    <x v="1"/>
    <x v="6"/>
    <x v="3810"/>
    <d v="2015-03-21T13:22:38"/>
  </r>
  <r>
    <n v="3811"/>
    <s v="The Merchant of Venice"/>
    <s v="The University of Exeter Shakespeare Society is touring its acclaimed show The Merchant of Venice to Stratford-upon-Avon!"/>
    <n v="250"/>
    <n v="825"/>
    <x v="0"/>
    <x v="1"/>
    <s v="GBP"/>
    <n v="1464692400"/>
    <n v="1461769373"/>
    <x v="0"/>
    <x v="10"/>
    <x v="0"/>
    <s v="theater/plays"/>
    <n v="330"/>
    <n v="43.421052631578945"/>
    <x v="1"/>
    <x v="6"/>
    <x v="3811"/>
    <d v="2016-05-31T05:00:00"/>
  </r>
  <r>
    <n v="3812"/>
    <s v="Save &quot;The Stage Door&quot;"/>
    <s v="We are raising funds for our local theatre group &quot;The Stage Door&quot;. Funding required for lighting, stage equipment and productions."/>
    <n v="2000"/>
    <n v="2191"/>
    <x v="0"/>
    <x v="5"/>
    <s v="CAD"/>
    <n v="1433131140"/>
    <n v="1429120908"/>
    <x v="0"/>
    <x v="202"/>
    <x v="0"/>
    <s v="theater/plays"/>
    <n v="109.55"/>
    <n v="199.18181818181819"/>
    <x v="1"/>
    <x v="6"/>
    <x v="3812"/>
    <d v="2015-05-31T21:59:00"/>
  </r>
  <r>
    <n v="3813"/>
    <s v="SUCKIN INJUN"/>
    <s v="A comedic play about hillbilly vampires and the absurdity of judging by appearances. Wanna live forever? Better watch what you drink."/>
    <n v="2100"/>
    <n v="2119.9899999999998"/>
    <x v="0"/>
    <x v="0"/>
    <s v="USD"/>
    <n v="1465940580"/>
    <n v="1462603021"/>
    <x v="0"/>
    <x v="74"/>
    <x v="0"/>
    <s v="theater/plays"/>
    <n v="100.95190476190474"/>
    <n v="78.518148148148143"/>
    <x v="1"/>
    <x v="6"/>
    <x v="3813"/>
    <d v="2016-06-14T15:43:00"/>
  </r>
  <r>
    <n v="3814"/>
    <s v="Eyes Shut. Door Open - A New Play by Cassie M. Seinuk"/>
    <s v="Wax Wings is proud to be presenting the premiere of EYES. SHUT DOOR OPEN, a new play by Boston playwright Cassie M. Seinuk."/>
    <n v="1500"/>
    <n v="2102"/>
    <x v="0"/>
    <x v="0"/>
    <s v="USD"/>
    <n v="1427860740"/>
    <n v="1424727712"/>
    <x v="0"/>
    <x v="69"/>
    <x v="0"/>
    <s v="theater/plays"/>
    <n v="140.13333333333333"/>
    <n v="61.823529411764703"/>
    <x v="1"/>
    <x v="6"/>
    <x v="3814"/>
    <d v="2015-03-31T21:59:00"/>
  </r>
  <r>
    <n v="3815"/>
    <s v="The Canterbury Shakespeare Festival - first season"/>
    <s v="Come and help us make the Canterbury Shakespeare Festival a reality"/>
    <n v="1000"/>
    <n v="1000.01"/>
    <x v="0"/>
    <x v="1"/>
    <s v="GBP"/>
    <n v="1440111600"/>
    <n v="1437545657"/>
    <x v="0"/>
    <x v="9"/>
    <x v="0"/>
    <s v="theater/plays"/>
    <n v="100.001"/>
    <n v="50.000500000000002"/>
    <x v="1"/>
    <x v="6"/>
    <x v="3815"/>
    <d v="2015-08-20T17:00:00"/>
  </r>
  <r>
    <n v="3816"/>
    <s v="AFTER LIFE: Minnesota Fringe Festival 2014"/>
    <s v="A new play by Brandon Taitt._x000a_Presented by The Theatre Cosmic. _x000a_Premiering in August at the 2014 Minnesota Fringe Festival"/>
    <n v="1500"/>
    <n v="1788.57"/>
    <x v="0"/>
    <x v="0"/>
    <s v="USD"/>
    <n v="1405614823"/>
    <n v="1403022823"/>
    <x v="0"/>
    <x v="77"/>
    <x v="0"/>
    <s v="theater/plays"/>
    <n v="119.238"/>
    <n v="48.339729729729726"/>
    <x v="1"/>
    <x v="6"/>
    <x v="3816"/>
    <d v="2014-07-17T10:33:43"/>
  </r>
  <r>
    <n v="3817"/>
    <s v="TWIST: adapted from the novel Oliver Twist"/>
    <s v="Using 9 actors, TWIST focuses on the horror and unjust in 1837 London.  Think Peter and the Starcatcher meets American Horror Story."/>
    <n v="2000"/>
    <n v="2145"/>
    <x v="0"/>
    <x v="0"/>
    <s v="USD"/>
    <n v="1445659140"/>
    <n v="1444236216"/>
    <x v="0"/>
    <x v="9"/>
    <x v="0"/>
    <s v="theater/plays"/>
    <n v="107.25"/>
    <n v="107.25"/>
    <x v="1"/>
    <x v="6"/>
    <x v="3817"/>
    <d v="2015-10-23T21:59:00"/>
  </r>
  <r>
    <n v="3818"/>
    <s v="The AOA Presents: The Maiden of Orleans"/>
    <s v="The Arthurian Order of Avalon is attempting to raise funds to put on the annual Human Chessboard in March 2015!"/>
    <n v="250"/>
    <n v="570"/>
    <x v="0"/>
    <x v="0"/>
    <s v="USD"/>
    <n v="1426187582"/>
    <n v="1423599182"/>
    <x v="0"/>
    <x v="73"/>
    <x v="0"/>
    <s v="theater/plays"/>
    <n v="227.99999999999997"/>
    <n v="57"/>
    <x v="1"/>
    <x v="6"/>
    <x v="3818"/>
    <d v="2015-03-12T13:13:02"/>
  </r>
  <r>
    <n v="3819"/>
    <s v="A Kansas City Fringe Festival premiere: &quot;The Art is a Lie&quot;"/>
    <s v="Support this collection of new plays by Kansas City writers and the artists who are bringing it to life!"/>
    <n v="1000"/>
    <n v="1064"/>
    <x v="0"/>
    <x v="0"/>
    <s v="USD"/>
    <n v="1437166920"/>
    <n v="1435554104"/>
    <x v="0"/>
    <x v="55"/>
    <x v="0"/>
    <s v="theater/plays"/>
    <n v="106.4"/>
    <n v="40.92307692307692"/>
    <x v="1"/>
    <x v="6"/>
    <x v="3819"/>
    <d v="2015-07-17T15:02:00"/>
  </r>
  <r>
    <n v="3820"/>
    <s v="TUSENTACK THEATRE"/>
    <s v="Tusentack Theatre is a professional theatre company providing opportunities to adults who access Mental Health Services."/>
    <n v="300"/>
    <n v="430"/>
    <x v="0"/>
    <x v="1"/>
    <s v="GBP"/>
    <n v="1436110717"/>
    <n v="1433518717"/>
    <x v="0"/>
    <x v="9"/>
    <x v="0"/>
    <s v="theater/plays"/>
    <n v="143.33333333333334"/>
    <n v="21.5"/>
    <x v="1"/>
    <x v="6"/>
    <x v="3820"/>
    <d v="2015-07-05T09:38:37"/>
  </r>
  <r>
    <n v="3821"/>
    <s v="Brooklyn Quartet, directed by reg e gaines. Spring of 2016"/>
    <s v="Brooklyn Quartet, directed by reg e gaines, in a collaboration of ambitious and unique storytelling, live music and cinematic staging,"/>
    <n v="3500"/>
    <n v="3659"/>
    <x v="0"/>
    <x v="0"/>
    <s v="USD"/>
    <n v="1451881207"/>
    <n v="1449116407"/>
    <x v="0"/>
    <x v="67"/>
    <x v="0"/>
    <s v="theater/plays"/>
    <n v="104.54285714285714"/>
    <n v="79.543478260869563"/>
    <x v="1"/>
    <x v="6"/>
    <x v="3821"/>
    <d v="2016-01-03T22:20:07"/>
  </r>
  <r>
    <n v="3822"/>
    <s v="Geschichten sollen leben"/>
    <s v="19 TheaterstÃ¼cke des Schnuppe Figurentheaters bei einem GroÃŸbrand zerstÃ¶rt - bitte unterstÃ¼tzt uns, den Wiederaufbau zu finanzieren"/>
    <n v="5000"/>
    <n v="5501"/>
    <x v="0"/>
    <x v="12"/>
    <s v="EUR"/>
    <n v="1453244340"/>
    <n v="1448136417"/>
    <x v="0"/>
    <x v="88"/>
    <x v="0"/>
    <s v="theater/plays"/>
    <n v="110.02000000000001"/>
    <n v="72.381578947368425"/>
    <x v="1"/>
    <x v="6"/>
    <x v="3822"/>
    <d v="2016-01-19T16:59:00"/>
  </r>
  <r>
    <n v="3823"/>
    <s v="FEED"/>
    <s v="Feed, a new play by Garrett Markgraf (based on the novel by M.T. Anderson), Directed by Anna Marck at Oakland University."/>
    <n v="2500"/>
    <n v="2650"/>
    <x v="0"/>
    <x v="0"/>
    <s v="USD"/>
    <n v="1437364740"/>
    <n v="1434405044"/>
    <x v="0"/>
    <x v="14"/>
    <x v="0"/>
    <s v="theater/plays"/>
    <n v="106"/>
    <n v="64.634146341463421"/>
    <x v="1"/>
    <x v="6"/>
    <x v="3823"/>
    <d v="2015-07-19T21:59:00"/>
  </r>
  <r>
    <n v="3824"/>
    <s v="Count Your Blessings - A Verbatim Performance"/>
    <s v="the hardy presents a collaboration between Robbie Curran and Abram Rooney. Kemble House, 9th-14th August, every night at 8pm."/>
    <n v="250"/>
    <n v="270"/>
    <x v="0"/>
    <x v="1"/>
    <s v="GBP"/>
    <n v="1470058860"/>
    <n v="1469026903"/>
    <x v="0"/>
    <x v="63"/>
    <x v="0"/>
    <s v="theater/plays"/>
    <n v="108"/>
    <n v="38.571428571428569"/>
    <x v="1"/>
    <x v="6"/>
    <x v="3824"/>
    <d v="2016-08-01T07:41:00"/>
  </r>
  <r>
    <n v="3825"/>
    <s v="Help keep girls in school in Burkina Faso"/>
    <s v="A girl in Burkina Faso is more likely to marry than finish high school. Public theatre can promote the need for girls to stay in school"/>
    <n v="5000"/>
    <n v="5271"/>
    <x v="0"/>
    <x v="0"/>
    <s v="USD"/>
    <n v="1434505214"/>
    <n v="1432690814"/>
    <x v="0"/>
    <x v="72"/>
    <x v="0"/>
    <s v="theater/plays"/>
    <n v="105.42"/>
    <n v="107.57142857142857"/>
    <x v="1"/>
    <x v="6"/>
    <x v="3825"/>
    <d v="2015-06-16T19:40:14"/>
  </r>
  <r>
    <n v="3826"/>
    <s v="DAY OF THE DOG by Blue Sparrow Theatre Company"/>
    <s v="This is the story about the Westons. One family who live with mental illness on a daily basis."/>
    <n v="600"/>
    <n v="715"/>
    <x v="0"/>
    <x v="1"/>
    <s v="GBP"/>
    <n v="1430993394"/>
    <n v="1428401394"/>
    <x v="0"/>
    <x v="55"/>
    <x v="0"/>
    <s v="theater/plays"/>
    <n v="119.16666666666667"/>
    <n v="27.5"/>
    <x v="1"/>
    <x v="6"/>
    <x v="3826"/>
    <d v="2015-05-07T04:09:54"/>
  </r>
  <r>
    <n v="3827"/>
    <s v="BROKEN BISCUITS EDINBURGH"/>
    <s v="IAM TRYING TO TAKE MY DEBUT PLAY BROKEN BISCUITS TO EDINGBURGH FESTIVAL 2015 AND REALLY NEED SOME FUNDING TO HELP ME ACHIEVE THIS GOAL"/>
    <n v="3000"/>
    <n v="4580"/>
    <x v="0"/>
    <x v="1"/>
    <s v="GBP"/>
    <n v="1427414400"/>
    <n v="1422656201"/>
    <x v="0"/>
    <x v="71"/>
    <x v="0"/>
    <s v="theater/plays"/>
    <n v="152.66666666666666"/>
    <n v="70.461538461538467"/>
    <x v="1"/>
    <x v="6"/>
    <x v="3827"/>
    <d v="2015-03-26T18:00:00"/>
  </r>
  <r>
    <n v="3828"/>
    <s v="A Few Brave Men: The Chosen Few"/>
    <s v="In 1942 three black and one Puerto Rican jazz musicians from Harlem join the segregated US Marines. We see &quot;Love In Time of War&quot;"/>
    <n v="5000"/>
    <n v="5000"/>
    <x v="0"/>
    <x v="0"/>
    <s v="USD"/>
    <n v="1420033187"/>
    <n v="1414845587"/>
    <x v="0"/>
    <x v="33"/>
    <x v="0"/>
    <s v="theater/plays"/>
    <n v="100"/>
    <n v="178.57142857142858"/>
    <x v="1"/>
    <x v="6"/>
    <x v="3828"/>
    <d v="2014-12-31T07:39:47"/>
  </r>
  <r>
    <n v="3829"/>
    <s v="Returning Home."/>
    <s v="A play that illustrates the symptoms of PTSD, shows its effect on families, and demonstrates some of the difficulties of treating it."/>
    <n v="500"/>
    <n v="501"/>
    <x v="0"/>
    <x v="0"/>
    <s v="USD"/>
    <n v="1472676371"/>
    <n v="1470948371"/>
    <x v="0"/>
    <x v="22"/>
    <x v="0"/>
    <s v="theater/plays"/>
    <n v="100.2"/>
    <n v="62.625"/>
    <x v="1"/>
    <x v="6"/>
    <x v="3829"/>
    <d v="2016-08-31T14:46:11"/>
  </r>
  <r>
    <n v="3830"/>
    <s v="Run Away"/>
    <s v="The Aeon Theatre company is producing another original play by Parker Hale at the Manhattan Reportory Theatre"/>
    <n v="100"/>
    <n v="225"/>
    <x v="0"/>
    <x v="0"/>
    <s v="USD"/>
    <n v="1464371211"/>
    <n v="1463161611"/>
    <x v="0"/>
    <x v="83"/>
    <x v="0"/>
    <s v="theater/plays"/>
    <n v="225"/>
    <n v="75"/>
    <x v="1"/>
    <x v="6"/>
    <x v="3830"/>
    <d v="2016-05-27T11:46:51"/>
  </r>
  <r>
    <n v="3831"/>
    <s v="Adopt a School for Shared Shakes Artists in the Schools"/>
    <s v="Help Shared Shakes to adopt Murphey Academy, a Title I elementary school in Greensboro for a full day of performances and workshops."/>
    <n v="500"/>
    <n v="530.11"/>
    <x v="0"/>
    <x v="0"/>
    <s v="USD"/>
    <n v="1415222545"/>
    <n v="1413404545"/>
    <x v="0"/>
    <x v="82"/>
    <x v="0"/>
    <s v="theater/plays"/>
    <n v="106.02199999999999"/>
    <n v="58.901111111111113"/>
    <x v="1"/>
    <x v="6"/>
    <x v="3831"/>
    <d v="2014-11-05T15:22:25"/>
  </r>
  <r>
    <n v="3832"/>
    <s v="SBYET 2016 Hairspray at the Lobero Theatre!"/>
    <s v="Santa Barbara Youth Ensemble is performing Hairspray at the Lobero. Help create beautiful memories for these kids by pledging today!"/>
    <n v="1200"/>
    <n v="1256"/>
    <x v="0"/>
    <x v="0"/>
    <s v="USD"/>
    <n v="1455936335"/>
    <n v="1452048335"/>
    <x v="0"/>
    <x v="82"/>
    <x v="0"/>
    <s v="theater/plays"/>
    <n v="104.66666666666666"/>
    <n v="139.55555555555554"/>
    <x v="1"/>
    <x v="6"/>
    <x v="3832"/>
    <d v="2016-02-19T20:45:35"/>
  </r>
  <r>
    <n v="3833"/>
    <s v="Shakespeare is Boffo! Teachers' Edition"/>
    <s v="Get more kids to love Shakespeare by developing the fun &amp; effective Shakespeare is Boffo! course as an replicable program for teachers."/>
    <n v="1200"/>
    <n v="1400"/>
    <x v="0"/>
    <x v="5"/>
    <s v="CAD"/>
    <n v="1417460940"/>
    <n v="1416516972"/>
    <x v="0"/>
    <x v="9"/>
    <x v="0"/>
    <s v="theater/plays"/>
    <n v="116.66666666666667"/>
    <n v="70"/>
    <x v="1"/>
    <x v="6"/>
    <x v="3833"/>
    <d v="2014-12-01T13:09:00"/>
  </r>
  <r>
    <n v="3834"/>
    <s v="Better to Have Loved...?"/>
    <s v="About the impact of addiction on relationships; my play hopes to inspire &amp; support those affected to connect with their own creativity"/>
    <n v="3000"/>
    <n v="3271"/>
    <x v="0"/>
    <x v="1"/>
    <s v="GBP"/>
    <n v="1434624067"/>
    <n v="1432032067"/>
    <x v="0"/>
    <x v="7"/>
    <x v="0"/>
    <s v="theater/plays"/>
    <n v="109.03333333333333"/>
    <n v="57.385964912280699"/>
    <x v="1"/>
    <x v="6"/>
    <x v="3834"/>
    <d v="2015-06-18T04:41:07"/>
  </r>
  <r>
    <n v="3835"/>
    <s v="Support new theatre piece IT DOESN'T MATTER"/>
    <s v="IT DOESN'T MATTER is a new comedic piece of political theatre written by three enthusiastic students. Help us produce it at LIPA!"/>
    <n v="200"/>
    <n v="320"/>
    <x v="0"/>
    <x v="1"/>
    <s v="GBP"/>
    <n v="1461278208"/>
    <n v="1459463808"/>
    <x v="0"/>
    <x v="22"/>
    <x v="0"/>
    <s v="theater/plays"/>
    <n v="160"/>
    <n v="40"/>
    <x v="1"/>
    <x v="6"/>
    <x v="3835"/>
    <d v="2016-04-21T16:36:48"/>
  </r>
  <r>
    <n v="3836"/>
    <s v="Home (The Place Where My Stuff Resides)"/>
    <s v="&quot;The surveyor said the foundation was shaky&quot;. A woman finds what it means to rebuild her marriage."/>
    <n v="800"/>
    <n v="900"/>
    <x v="0"/>
    <x v="0"/>
    <s v="USD"/>
    <n v="1470197340"/>
    <n v="1467497652"/>
    <x v="0"/>
    <x v="25"/>
    <x v="0"/>
    <s v="theater/plays"/>
    <n v="112.5"/>
    <n v="64.285714285714292"/>
    <x v="1"/>
    <x v="6"/>
    <x v="3836"/>
    <d v="2016-08-02T22:09:00"/>
  </r>
  <r>
    <n v="3837"/>
    <s v="Farcical Elements Presents Boeing-Boeing"/>
    <s v="A high-flying French farce with the thrust of a well-tuned jet engine"/>
    <n v="2000"/>
    <n v="2042"/>
    <x v="0"/>
    <x v="1"/>
    <s v="GBP"/>
    <n v="1435947758"/>
    <n v="1432837358"/>
    <x v="0"/>
    <x v="57"/>
    <x v="0"/>
    <s v="theater/plays"/>
    <n v="102.1"/>
    <n v="120.11764705882354"/>
    <x v="1"/>
    <x v="6"/>
    <x v="3837"/>
    <d v="2015-07-03T12: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x v="61"/>
    <x v="0"/>
    <s v="theater/plays"/>
    <n v="100.824"/>
    <n v="1008.24"/>
    <x v="1"/>
    <x v="6"/>
    <x v="3838"/>
    <d v="2015-05-22T11:03:29"/>
  </r>
  <r>
    <n v="3839"/>
    <s v="El Campanario: A place to &quot;rest&quot; in times of war..."/>
    <s v="A futuristic and absurd style play, produced by Colectivo El Pozo, where the characters make a crucial decision. Written by R Dorantes."/>
    <n v="2000"/>
    <n v="2025"/>
    <x v="0"/>
    <x v="0"/>
    <s v="USD"/>
    <n v="1438226724"/>
    <n v="1433042724"/>
    <x v="0"/>
    <x v="58"/>
    <x v="0"/>
    <s v="theater/plays"/>
    <n v="101.25"/>
    <n v="63.28125"/>
    <x v="1"/>
    <x v="6"/>
    <x v="3839"/>
    <d v="2015-07-29T21:25:24"/>
  </r>
  <r>
    <n v="3840"/>
    <s v="Tonight I'll be April"/>
    <s v="A gritty play looking at a modern day relationship, highlighting issues of mental health and abuse suffered by men."/>
    <n v="1"/>
    <n v="65"/>
    <x v="0"/>
    <x v="1"/>
    <s v="GBP"/>
    <n v="1459180229"/>
    <n v="1457023829"/>
    <x v="0"/>
    <x v="83"/>
    <x v="0"/>
    <s v="theater/plays"/>
    <n v="6500"/>
    <n v="21.666666666666668"/>
    <x v="1"/>
    <x v="6"/>
    <x v="3840"/>
    <d v="2016-03-28T09:50:29"/>
  </r>
  <r>
    <n v="3841"/>
    <s v="&quot;If They Come Back&quot;"/>
    <s v="A play by award winning writer Eric Monte. _x000a_&quot;If they come back&quot; follows the lives of two teenage boys during the civil rights movement."/>
    <n v="10000"/>
    <n v="872"/>
    <x v="2"/>
    <x v="0"/>
    <s v="USD"/>
    <n v="1405882287"/>
    <n v="1400698287"/>
    <x v="1"/>
    <x v="69"/>
    <x v="1"/>
    <s v="theater/plays"/>
    <n v="8.7200000000000006"/>
    <n v="25.647058823529413"/>
    <x v="1"/>
    <x v="6"/>
    <x v="3841"/>
    <d v="2014-07-20T12:51:27"/>
  </r>
  <r>
    <n v="3842"/>
    <s v="Shakespeare's The Tempest: In-The-Round"/>
    <s v="Follow the sell-out Tree Folk Theatre, as we lead you through The Tempest with masks, puppetry and live music! 15th July - 3rd August"/>
    <n v="5000"/>
    <n v="1097"/>
    <x v="2"/>
    <x v="1"/>
    <s v="GBP"/>
    <n v="1399809052"/>
    <n v="1397217052"/>
    <x v="1"/>
    <x v="23"/>
    <x v="1"/>
    <s v="theater/plays"/>
    <n v="21.94"/>
    <n v="47.695652173913047"/>
    <x v="1"/>
    <x v="6"/>
    <x v="3842"/>
    <d v="2014-05-11T05:50:52"/>
  </r>
  <r>
    <n v="3843"/>
    <s v="Vengeance Can Wait"/>
    <s v="Vengeance Can Wait navigates Japanese sub-culture as it charts a dark, twisted and touching, â€œdifferentâ€ kind of love story."/>
    <n v="5000"/>
    <n v="1065"/>
    <x v="2"/>
    <x v="0"/>
    <s v="USD"/>
    <n v="1401587064"/>
    <n v="1399427064"/>
    <x v="1"/>
    <x v="10"/>
    <x v="1"/>
    <s v="theater/plays"/>
    <n v="21.3"/>
    <n v="56.05263157894737"/>
    <x v="1"/>
    <x v="6"/>
    <x v="3843"/>
    <d v="2014-05-31T19: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x v="133"/>
    <x v="1"/>
    <s v="theater/plays"/>
    <n v="41.489795918367342"/>
    <n v="81.319999999999993"/>
    <x v="1"/>
    <x v="6"/>
    <x v="3844"/>
    <d v="2014-06-03T00:59:00"/>
  </r>
  <r>
    <n v="3845"/>
    <s v="Marilyn Madness &amp; Me"/>
    <s v="He met Marilyn. He became obsessed with Norma Jean. That changed everything._x000a__x000a_                                A play by Frank Furino"/>
    <n v="40000"/>
    <n v="842"/>
    <x v="2"/>
    <x v="0"/>
    <s v="USD"/>
    <n v="1443711774"/>
    <n v="1441119774"/>
    <x v="1"/>
    <x v="8"/>
    <x v="1"/>
    <s v="theater/plays"/>
    <n v="2.105"/>
    <n v="70.166666666666671"/>
    <x v="1"/>
    <x v="6"/>
    <x v="3845"/>
    <d v="2015-10-01T09:02:54"/>
  </r>
  <r>
    <n v="3846"/>
    <s v="My Insane Shakespeare"/>
    <s v="My Insane Shakespeare. An original play by Arthur Elbakyan premiering October 13th at United Solo, New York City."/>
    <n v="7000"/>
    <n v="189"/>
    <x v="2"/>
    <x v="0"/>
    <s v="USD"/>
    <n v="1412405940"/>
    <n v="1409721542"/>
    <x v="1"/>
    <x v="22"/>
    <x v="1"/>
    <s v="theater/plays"/>
    <n v="2.7"/>
    <n v="23.625"/>
    <x v="1"/>
    <x v="6"/>
    <x v="3846"/>
    <d v="2014-10-04T00:59:00"/>
  </r>
  <r>
    <n v="3847"/>
    <s v="Madame X"/>
    <s v="The production of the original play &quot;Madame X&quot; by Amanda Davison. Inspired by the painting by John Singer Sargent."/>
    <n v="10500"/>
    <n v="1697"/>
    <x v="2"/>
    <x v="0"/>
    <s v="USD"/>
    <n v="1437283391"/>
    <n v="1433395391"/>
    <x v="1"/>
    <x v="82"/>
    <x v="1"/>
    <s v="theater/plays"/>
    <n v="16.161904761904761"/>
    <n v="188.55555555555554"/>
    <x v="1"/>
    <x v="6"/>
    <x v="3847"/>
    <d v="2015-07-18T23: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x v="68"/>
    <x v="1"/>
    <s v="theater/plays"/>
    <n v="16.376923076923077"/>
    <n v="49.511627906976742"/>
    <x v="1"/>
    <x v="6"/>
    <x v="3848"/>
    <d v="2015-10-18T13:36:29"/>
  </r>
  <r>
    <n v="3849"/>
    <s v="Auf geht's beim Schichtl"/>
    <s v="Bayerische KomÃ¶die im Schaustellermillieu vor historischem Hintergrund des Oktoberfestes von Winfried Frey. UrauffÃ¼hrung September 2015"/>
    <n v="30000"/>
    <n v="2113"/>
    <x v="2"/>
    <x v="12"/>
    <s v="EUR"/>
    <n v="1434047084"/>
    <n v="1431455084"/>
    <x v="1"/>
    <x v="33"/>
    <x v="1"/>
    <s v="theater/plays"/>
    <n v="7.043333333333333"/>
    <n v="75.464285714285708"/>
    <x v="1"/>
    <x v="6"/>
    <x v="3849"/>
    <d v="2015-06-11T12:24:44"/>
  </r>
  <r>
    <n v="3850"/>
    <s v="The Vagina Monologues 2015"/>
    <s v="V-Day is a global activist movement to end violence against women and girls."/>
    <n v="1000"/>
    <n v="38"/>
    <x v="2"/>
    <x v="0"/>
    <s v="USD"/>
    <n v="1420081143"/>
    <n v="1417489143"/>
    <x v="1"/>
    <x v="80"/>
    <x v="1"/>
    <s v="theater/plays"/>
    <n v="3.8"/>
    <n v="9.5"/>
    <x v="1"/>
    <x v="6"/>
    <x v="3850"/>
    <d v="2014-12-31T20:59:03"/>
  </r>
  <r>
    <n v="3851"/>
    <s v="Waving Goodbye"/>
    <s v="A play about the horrible choices we have to make every day. Should we take a risk, or take the road most travelled?"/>
    <n v="2500"/>
    <n v="852"/>
    <x v="2"/>
    <x v="1"/>
    <s v="GBP"/>
    <n v="1437129179"/>
    <n v="1434537179"/>
    <x v="1"/>
    <x v="54"/>
    <x v="1"/>
    <s v="theater/plays"/>
    <n v="34.08"/>
    <n v="35.5"/>
    <x v="1"/>
    <x v="6"/>
    <x v="3851"/>
    <d v="2015-07-17T04:32:59"/>
  </r>
  <r>
    <n v="3852"/>
    <s v="Rob Base Presents Unequally Yoked The Stage Play"/>
    <s v="Writer/Director Lynette J. Blackwell presents the hilarious entangled love story of when evil and good attempt to coexist."/>
    <n v="10000"/>
    <n v="20"/>
    <x v="2"/>
    <x v="0"/>
    <s v="USD"/>
    <n v="1427427276"/>
    <n v="1425270876"/>
    <x v="0"/>
    <x v="84"/>
    <x v="1"/>
    <s v="theater/plays"/>
    <n v="0.2"/>
    <n v="10"/>
    <x v="1"/>
    <x v="6"/>
    <x v="3852"/>
    <d v="2015-03-26T21:34:36"/>
  </r>
  <r>
    <n v="3853"/>
    <s v="The Original Laughter Therapist"/>
    <s v="A dose of One-woman &quot;Dramedy&quot; to cure those daily blues is just what the doctor ordered!"/>
    <n v="100000"/>
    <n v="26"/>
    <x v="2"/>
    <x v="0"/>
    <s v="USD"/>
    <n v="1409602178"/>
    <n v="1406578178"/>
    <x v="0"/>
    <x v="84"/>
    <x v="1"/>
    <s v="theater/plays"/>
    <n v="2.5999999999999999E-2"/>
    <n v="13"/>
    <x v="1"/>
    <x v="6"/>
    <x v="3853"/>
    <d v="2014-09-01T14:09:38"/>
  </r>
  <r>
    <n v="3854"/>
    <s v="The Case Of Soghomon Tehlirian"/>
    <s v="A play dedicated to the 100th anniversary of the Armenian Genocide."/>
    <n v="11000"/>
    <n v="1788"/>
    <x v="2"/>
    <x v="0"/>
    <s v="USD"/>
    <n v="1431206058"/>
    <n v="1428614058"/>
    <x v="0"/>
    <x v="9"/>
    <x v="1"/>
    <s v="theater/plays"/>
    <n v="16.254545454545454"/>
    <n v="89.4"/>
    <x v="1"/>
    <x v="6"/>
    <x v="3854"/>
    <d v="2015-05-09T15:14:18"/>
  </r>
  <r>
    <n v="3855"/>
    <s v="The Happy Family and Devoted Dreams new theater plays NYC"/>
    <s v="TWO NEW DARK COMEDIES OPENING IN NYC THIS APRIL AND MAY BY CHRISTOPHER B. LATRO _x000a_ABOUT FAMILY, AMBITION, LOVE AND GREED"/>
    <n v="1000"/>
    <n v="25"/>
    <x v="2"/>
    <x v="0"/>
    <s v="USD"/>
    <n v="1427408271"/>
    <n v="1424819871"/>
    <x v="0"/>
    <x v="29"/>
    <x v="1"/>
    <s v="theater/plays"/>
    <n v="2.5"/>
    <n v="25"/>
    <x v="1"/>
    <x v="6"/>
    <x v="3855"/>
    <d v="2015-03-26T16:17:51"/>
  </r>
  <r>
    <n v="3856"/>
    <s v="&quot;Trouble at the Gate&quot; play"/>
    <s v="Thought-provoking drama about one who gets so caught up in churchwork, loses the true meaning of serving God, &amp; has TROUBLE AT THE GATE"/>
    <n v="5000"/>
    <n v="1"/>
    <x v="2"/>
    <x v="0"/>
    <s v="USD"/>
    <n v="1425833403"/>
    <n v="1423245003"/>
    <x v="0"/>
    <x v="29"/>
    <x v="1"/>
    <s v="theater/plays"/>
    <n v="0.02"/>
    <n v="1"/>
    <x v="1"/>
    <x v="6"/>
    <x v="3856"/>
    <d v="2015-03-08T10:50:03"/>
  </r>
  <r>
    <n v="3857"/>
    <s v="I support Molding Heartz"/>
    <s v="The Ultimate Screenwriting Conference_x000a_is the experience showing screenwriters how to write and sell a screenplay in hollywood!"/>
    <n v="5000"/>
    <n v="260"/>
    <x v="2"/>
    <x v="0"/>
    <s v="USD"/>
    <n v="1406913120"/>
    <n v="1404927690"/>
    <x v="0"/>
    <x v="80"/>
    <x v="1"/>
    <s v="theater/plays"/>
    <n v="5.2"/>
    <n v="65"/>
    <x v="1"/>
    <x v="6"/>
    <x v="3857"/>
    <d v="2014-08-01T11:12:00"/>
  </r>
  <r>
    <n v="3858"/>
    <s v="Hamlet by CattyWhamPuss (with non-traditional casting)"/>
    <s v="With non-gender specific casting, CattyWhamPuss Theatre dismiss traditional casting biases in this, their ambitious first venture."/>
    <n v="500"/>
    <n v="10"/>
    <x v="2"/>
    <x v="1"/>
    <s v="GBP"/>
    <n v="1432328400"/>
    <n v="1430734844"/>
    <x v="0"/>
    <x v="29"/>
    <x v="1"/>
    <s v="theater/plays"/>
    <n v="2"/>
    <n v="10"/>
    <x v="1"/>
    <x v="6"/>
    <x v="3858"/>
    <d v="2015-05-22T15:00:00"/>
  </r>
  <r>
    <n v="3859"/>
    <s v="What Dreams Were Made Of"/>
    <s v="This is a play that will have each and everyone that sees it thinking about the dreams they had growing up. It's a dramady"/>
    <n v="2500"/>
    <n v="1"/>
    <x v="2"/>
    <x v="0"/>
    <s v="USD"/>
    <n v="1403730000"/>
    <n v="1401485207"/>
    <x v="0"/>
    <x v="29"/>
    <x v="1"/>
    <s v="theater/plays"/>
    <n v="0.04"/>
    <n v="1"/>
    <x v="1"/>
    <x v="6"/>
    <x v="3859"/>
    <d v="2014-06-25T15:00:00"/>
  </r>
  <r>
    <n v="3860"/>
    <s v="Tennessee Williams' ONE ARM @ Minnesota Fringe"/>
    <s v="The unproduced screenplay by Tennessee Williams is given life for the first time on a Twin Cities stage by an ensemble of local actors."/>
    <n v="6000"/>
    <n v="1060"/>
    <x v="2"/>
    <x v="0"/>
    <s v="USD"/>
    <n v="1407858710"/>
    <n v="1405266710"/>
    <x v="0"/>
    <x v="62"/>
    <x v="1"/>
    <s v="theater/plays"/>
    <n v="17.666666666666668"/>
    <n v="81.538461538461533"/>
    <x v="1"/>
    <x v="6"/>
    <x v="3860"/>
    <d v="2014-08-12T09:51:50"/>
  </r>
  <r>
    <n v="3861"/>
    <s v="READY OR NOT HERE I COME"/>
    <s v="THE COMING OF THE LORD!"/>
    <n v="2000"/>
    <n v="100"/>
    <x v="2"/>
    <x v="0"/>
    <s v="USD"/>
    <n v="1415828820"/>
    <n v="1412258977"/>
    <x v="0"/>
    <x v="29"/>
    <x v="1"/>
    <s v="theater/plays"/>
    <n v="5"/>
    <n v="100"/>
    <x v="1"/>
    <x v="6"/>
    <x v="3861"/>
    <d v="2014-11-12T15:47:00"/>
  </r>
  <r>
    <n v="3862"/>
    <s v="The Container Play"/>
    <s v="The hit immersive theatre experience of England comes to Corpus Christi!"/>
    <n v="7500"/>
    <n v="1"/>
    <x v="2"/>
    <x v="0"/>
    <s v="USD"/>
    <n v="1473699540"/>
    <n v="1472451356"/>
    <x v="0"/>
    <x v="29"/>
    <x v="1"/>
    <s v="theater/plays"/>
    <n v="1.3333333333333334E-2"/>
    <n v="1"/>
    <x v="1"/>
    <x v="6"/>
    <x v="3862"/>
    <d v="2016-09-12T10:59:00"/>
  </r>
  <r>
    <n v="3863"/>
    <s v="Umma Yemaya"/>
    <s v="Umma Yemaya is  a play that examines the challenges of unconventional love. The Lady  and the Artist create their own world for love."/>
    <n v="6000"/>
    <n v="0"/>
    <x v="2"/>
    <x v="0"/>
    <s v="USD"/>
    <n v="1446739905"/>
    <n v="1441552305"/>
    <x v="0"/>
    <x v="78"/>
    <x v="1"/>
    <s v="theater/plays"/>
    <n v="0"/>
    <n v="0"/>
    <x v="1"/>
    <x v="6"/>
    <x v="3863"/>
    <d v="2015-11-05T10:11:45"/>
  </r>
  <r>
    <n v="3864"/>
    <s v="Grammar Land Performances"/>
    <s v="I want to create a theatrical performance of the book Grammar Land and present it at schools to help children learn proper grammar."/>
    <n v="5000"/>
    <n v="60"/>
    <x v="2"/>
    <x v="0"/>
    <s v="USD"/>
    <n v="1447799054"/>
    <n v="1445203454"/>
    <x v="0"/>
    <x v="83"/>
    <x v="1"/>
    <s v="theater/plays"/>
    <n v="1.2"/>
    <n v="20"/>
    <x v="1"/>
    <x v="6"/>
    <x v="3864"/>
    <d v="2015-11-17T16:24:14"/>
  </r>
  <r>
    <n v="3865"/>
    <s v="Fellatia's-Fantastic-Fun-Time-Show"/>
    <s v="Sissy Entertainment delivers a delicious cabaret that blends comedic monologue, song, and traditional sketch comedy."/>
    <n v="2413"/>
    <n v="650"/>
    <x v="2"/>
    <x v="5"/>
    <s v="CAD"/>
    <n v="1409376600"/>
    <n v="1405957098"/>
    <x v="0"/>
    <x v="25"/>
    <x v="1"/>
    <s v="theater/plays"/>
    <n v="26.937422295897225"/>
    <n v="46.428571428571431"/>
    <x v="1"/>
    <x v="6"/>
    <x v="3865"/>
    <d v="2014-08-29T23:30:00"/>
  </r>
  <r>
    <n v="3866"/>
    <s v="a feminine ending, brought to you by the East End Theatre Co"/>
    <s v="A funny, moving, witty piece about a girl, her oboe, and her dreams."/>
    <n v="2000"/>
    <n v="11"/>
    <x v="2"/>
    <x v="0"/>
    <s v="USD"/>
    <n v="1458703740"/>
    <n v="1454453021"/>
    <x v="0"/>
    <x v="84"/>
    <x v="1"/>
    <s v="theater/plays"/>
    <n v="0.54999999999999993"/>
    <n v="5.5"/>
    <x v="1"/>
    <x v="6"/>
    <x v="3866"/>
    <d v="2016-03-22T21:29:00"/>
  </r>
  <r>
    <n v="3867"/>
    <s v="RUSSIAN PLAY &quot;HOW TO BE BRAVE&quot;"/>
    <s v="What do you know about Russian Culture? Our project helps the American children to find out about Russian literature."/>
    <n v="2000"/>
    <n v="251"/>
    <x v="2"/>
    <x v="0"/>
    <s v="USD"/>
    <n v="1466278339"/>
    <n v="1463686339"/>
    <x v="0"/>
    <x v="81"/>
    <x v="1"/>
    <s v="theater/plays"/>
    <n v="12.55"/>
    <n v="50.2"/>
    <x v="1"/>
    <x v="6"/>
    <x v="3867"/>
    <d v="2016-06-18T13:32:19"/>
  </r>
  <r>
    <n v="3868"/>
    <s v="1000 words (Canceled)"/>
    <s v="New collection of music by Scott Evan Davis!"/>
    <n v="5000"/>
    <n v="10"/>
    <x v="1"/>
    <x v="1"/>
    <s v="GBP"/>
    <n v="1410191405"/>
    <n v="1408031405"/>
    <x v="0"/>
    <x v="29"/>
    <x v="1"/>
    <s v="theater/musical"/>
    <n v="0.2"/>
    <n v="10"/>
    <x v="1"/>
    <x v="40"/>
    <x v="3868"/>
    <d v="2014-09-08T09:50:05"/>
  </r>
  <r>
    <n v="3869"/>
    <s v="The Masturbation Musical (Canceled)"/>
    <s v="A Musical about 3 women who pursue their Pleasure and end up finding themselves."/>
    <n v="13111"/>
    <n v="452"/>
    <x v="1"/>
    <x v="0"/>
    <s v="USD"/>
    <n v="1426302660"/>
    <n v="1423761792"/>
    <x v="0"/>
    <x v="41"/>
    <x v="1"/>
    <s v="theater/musical"/>
    <n v="3.4474868431088401"/>
    <n v="30.133333333333333"/>
    <x v="1"/>
    <x v="40"/>
    <x v="3869"/>
    <d v="2015-03-13T21:11:00"/>
  </r>
  <r>
    <n v="3870"/>
    <s v="MARTIN, LOVE, SEX &amp; RHYTHM The Musical Performance"/>
    <s v="M,L,S&amp;R it's a sexy rock/pop musical confronting contemporary gay issues with an all male cast singing and dancing to top 40 songs."/>
    <n v="10000"/>
    <n v="1500"/>
    <x v="1"/>
    <x v="0"/>
    <s v="USD"/>
    <n v="1404360478"/>
    <n v="1401768478"/>
    <x v="0"/>
    <x v="73"/>
    <x v="1"/>
    <s v="theater/musical"/>
    <n v="15"/>
    <n v="150"/>
    <x v="1"/>
    <x v="40"/>
    <x v="3870"/>
    <d v="2014-07-02T22:07:58"/>
  </r>
  <r>
    <n v="3871"/>
    <s v="Pocket Monsters: A Musical Parody (Canceled)"/>
    <s v="Our musical is finally ready to come to life, and we're raising funds to help make that happen!"/>
    <n v="1500"/>
    <n v="40"/>
    <x v="1"/>
    <x v="0"/>
    <s v="USD"/>
    <n v="1490809450"/>
    <n v="1485629050"/>
    <x v="0"/>
    <x v="83"/>
    <x v="1"/>
    <s v="theater/musical"/>
    <n v="2.666666666666667"/>
    <n v="13.333333333333334"/>
    <x v="1"/>
    <x v="40"/>
    <x v="3871"/>
    <d v="2017-03-29T11:44:10"/>
  </r>
  <r>
    <n v="3872"/>
    <s v="Shining Star Players (Canceled)"/>
    <s v="We are a brand new theatrical teen production company, and we need enough money to put on our first musical production."/>
    <n v="15000"/>
    <n v="0"/>
    <x v="1"/>
    <x v="0"/>
    <s v="USD"/>
    <n v="1439522996"/>
    <n v="1435202996"/>
    <x v="0"/>
    <x v="78"/>
    <x v="1"/>
    <s v="theater/musical"/>
    <n v="0"/>
    <n v="0"/>
    <x v="1"/>
    <x v="40"/>
    <x v="3872"/>
    <d v="2015-08-13T21:29:56"/>
  </r>
  <r>
    <n v="3873"/>
    <s v="Dream Big, Work Hard Character Development Show Tour"/>
    <s v="Looking for $250 sponsors to help us provide in-house field trips to schools focusing on character development shows for children K-3."/>
    <n v="5500"/>
    <n v="0"/>
    <x v="1"/>
    <x v="0"/>
    <s v="USD"/>
    <n v="1444322535"/>
    <n v="1441730535"/>
    <x v="0"/>
    <x v="78"/>
    <x v="1"/>
    <s v="theater/musical"/>
    <n v="0"/>
    <n v="0"/>
    <x v="1"/>
    <x v="40"/>
    <x v="3873"/>
    <d v="2015-10-08T10:42:15"/>
  </r>
  <r>
    <n v="3874"/>
    <s v="HEAL event - Selfless Acts of Love - Musical Extravaganza"/>
    <s v="An exploration of arts, dance, music and theater bought to you by a talented team of performing arts enthusiasts - a FUNdraising event"/>
    <n v="620"/>
    <n v="0"/>
    <x v="1"/>
    <x v="4"/>
    <s v="NZD"/>
    <n v="1422061200"/>
    <n v="1420244622"/>
    <x v="0"/>
    <x v="78"/>
    <x v="1"/>
    <s v="theater/musical"/>
    <n v="0"/>
    <n v="0"/>
    <x v="1"/>
    <x v="40"/>
    <x v="3874"/>
    <d v="2015-01-23T19:00:00"/>
  </r>
  <r>
    <n v="3875"/>
    <s v="&quot;Sweeney Todd&quot; - NÃ¸rrebro Musicalteater (Canceled)"/>
    <s v="Det nystartede vÃ¦kstlagsteater NÃ¸rrebro Musicalteater's hÃ¥rrejsende opsÃ¦tning af horror-musicalen &quot;Sweeney Todd&quot;!"/>
    <n v="30000"/>
    <n v="0"/>
    <x v="1"/>
    <x v="8"/>
    <s v="DKK"/>
    <n v="1472896800"/>
    <n v="1472804365"/>
    <x v="0"/>
    <x v="78"/>
    <x v="1"/>
    <s v="theater/musical"/>
    <n v="0"/>
    <n v="0"/>
    <x v="1"/>
    <x v="40"/>
    <x v="3875"/>
    <d v="2016-09-03T04:00:00"/>
  </r>
  <r>
    <n v="3876"/>
    <s v="Drinking with Angelika - Marlowe Studio Canterbury May 2016"/>
    <s v="Hopefully a successful Campaign will bring this original musical back to the stage for performances on 26th, 27th and 28th May 2016."/>
    <n v="3900"/>
    <n v="2059"/>
    <x v="1"/>
    <x v="1"/>
    <s v="GBP"/>
    <n v="1454425128"/>
    <n v="1451833128"/>
    <x v="0"/>
    <x v="67"/>
    <x v="1"/>
    <s v="theater/musical"/>
    <n v="52.794871794871788"/>
    <n v="44.760869565217391"/>
    <x v="1"/>
    <x v="40"/>
    <x v="3876"/>
    <d v="2016-02-02T08:58:48"/>
  </r>
  <r>
    <n v="3877"/>
    <s v="Does NY Heart Me? The Musical (Canceled)"/>
    <s v="Help us record the concept album and stage grand concerts with a fantastic cast and orchestra. Get your tickets, music and more!"/>
    <n v="25000"/>
    <n v="1241"/>
    <x v="1"/>
    <x v="0"/>
    <s v="USD"/>
    <n v="1481213752"/>
    <n v="1478621752"/>
    <x v="0"/>
    <x v="25"/>
    <x v="1"/>
    <s v="theater/musical"/>
    <n v="4.9639999999999995"/>
    <n v="88.642857142857139"/>
    <x v="1"/>
    <x v="40"/>
    <x v="3877"/>
    <d v="2016-12-08T10:15:52"/>
  </r>
  <r>
    <n v="3878"/>
    <s v="Boys In The Arts Scholarship Program (Canceled)"/>
    <s v="Encouraging young males to engage in vocational development in the art of musical theater and related dance classes."/>
    <n v="18000"/>
    <n v="10"/>
    <x v="1"/>
    <x v="0"/>
    <s v="USD"/>
    <n v="1435636740"/>
    <n v="1433014746"/>
    <x v="0"/>
    <x v="29"/>
    <x v="1"/>
    <s v="theater/musical"/>
    <n v="5.5555555555555552E-2"/>
    <n v="10"/>
    <x v="1"/>
    <x v="40"/>
    <x v="3878"/>
    <d v="2015-06-29T21:59:00"/>
  </r>
  <r>
    <n v="3879"/>
    <s v="Theatre 'Portable' Royal (Canceled)"/>
    <s v="Theatre â€˜Portableâ€™ Royal is a portable, fully working, 40 seater theatre which will tour the UK and beyond!"/>
    <n v="15000"/>
    <n v="0"/>
    <x v="1"/>
    <x v="1"/>
    <s v="GBP"/>
    <n v="1422218396"/>
    <n v="1419626396"/>
    <x v="0"/>
    <x v="78"/>
    <x v="1"/>
    <s v="theater/musical"/>
    <n v="0"/>
    <n v="0"/>
    <x v="1"/>
    <x v="40"/>
    <x v="3879"/>
    <d v="2015-01-25T14:39:56"/>
  </r>
  <r>
    <n v="3880"/>
    <s v="Thoroughly Modern Millie (Canceled)"/>
    <s v="With Russell Grant as Mrs Meers, this classic musical taps into London's Theatro Technis 1-25 October 2014 for its UK fringe premiere!"/>
    <n v="7500"/>
    <n v="980"/>
    <x v="1"/>
    <x v="1"/>
    <s v="GBP"/>
    <n v="1406761200"/>
    <n v="1403724820"/>
    <x v="0"/>
    <x v="57"/>
    <x v="1"/>
    <s v="theater/musical"/>
    <n v="13.066666666666665"/>
    <n v="57.647058823529413"/>
    <x v="1"/>
    <x v="40"/>
    <x v="3880"/>
    <d v="2014-07-30T17:00:00"/>
  </r>
  <r>
    <n v="3881"/>
    <s v="My Real Mother's Name is... (Canceled)"/>
    <s v="A musical journey coming to the Blue Venue at the 2017 Orlando Fringe Festival!"/>
    <n v="500"/>
    <n v="25"/>
    <x v="1"/>
    <x v="0"/>
    <s v="USD"/>
    <n v="1487550399"/>
    <n v="1484958399"/>
    <x v="0"/>
    <x v="29"/>
    <x v="1"/>
    <s v="theater/musical"/>
    <n v="5"/>
    <n v="25"/>
    <x v="1"/>
    <x v="40"/>
    <x v="3881"/>
    <d v="2017-02-19T18:26:39"/>
  </r>
  <r>
    <n v="3882"/>
    <s v="Mephistopheles by R. Garth &amp; The S.O.L. (Canceled)"/>
    <s v="A musical vision of the Faust tale... how he signed his soul to the devil Mephistopheles to find Lori, the love of his life."/>
    <n v="30000"/>
    <n v="0"/>
    <x v="1"/>
    <x v="2"/>
    <s v="AUD"/>
    <n v="1454281380"/>
    <n v="1451950570"/>
    <x v="0"/>
    <x v="78"/>
    <x v="1"/>
    <s v="theater/musical"/>
    <n v="0"/>
    <n v="0"/>
    <x v="1"/>
    <x v="40"/>
    <x v="3882"/>
    <d v="2016-01-31T17:03:00"/>
  </r>
  <r>
    <n v="3883"/>
    <s v="CAGED - A New Musical (Canceled)"/>
    <s v="CAGED - A New Musical is the story of One Passion, One Voice, One Dream. - One man's quest to become the woman he always wanted to be."/>
    <n v="15000"/>
    <n v="0"/>
    <x v="1"/>
    <x v="1"/>
    <s v="GBP"/>
    <n v="1409668069"/>
    <n v="1407076069"/>
    <x v="0"/>
    <x v="78"/>
    <x v="1"/>
    <s v="theater/musical"/>
    <n v="0"/>
    <n v="0"/>
    <x v="1"/>
    <x v="40"/>
    <x v="3883"/>
    <d v="2014-09-02T08:27:49"/>
  </r>
  <r>
    <n v="3884"/>
    <s v="Alive Portrait Of Christ in Pembroke Township, IL (Canceled)"/>
    <s v="The Group M3 is striving to give one of the poorest towns in the country hope again this Easter Holiday."/>
    <n v="10000"/>
    <n v="0"/>
    <x v="1"/>
    <x v="0"/>
    <s v="USD"/>
    <n v="1427479192"/>
    <n v="1425322792"/>
    <x v="0"/>
    <x v="78"/>
    <x v="1"/>
    <s v="theater/musical"/>
    <n v="0"/>
    <n v="0"/>
    <x v="1"/>
    <x v="40"/>
    <x v="3884"/>
    <d v="2015-03-27T11:59:52"/>
  </r>
  <r>
    <n v="3885"/>
    <s v="THE SESSIONS - The Beatles at Abbey Road Studios (Canceled)"/>
    <s v="A LIVE musical spectacular theatrical experience of The Beatles recording sessions at Abbey Road Studios."/>
    <n v="375000"/>
    <n v="0"/>
    <x v="1"/>
    <x v="0"/>
    <s v="USD"/>
    <n v="1462834191"/>
    <n v="1460242191"/>
    <x v="0"/>
    <x v="78"/>
    <x v="1"/>
    <s v="theater/musical"/>
    <n v="0"/>
    <n v="0"/>
    <x v="1"/>
    <x v="40"/>
    <x v="3885"/>
    <d v="2016-05-09T16:49:51"/>
  </r>
  <r>
    <n v="3886"/>
    <s v="a (Canceled)"/>
    <n v="1"/>
    <n v="10000"/>
    <n v="0"/>
    <x v="1"/>
    <x v="2"/>
    <s v="AUD"/>
    <n v="1418275702"/>
    <n v="1415683702"/>
    <x v="0"/>
    <x v="78"/>
    <x v="1"/>
    <s v="theater/musical"/>
    <n v="0"/>
    <n v="0"/>
    <x v="1"/>
    <x v="40"/>
    <x v="3886"/>
    <d v="2014-12-10T23:28:22"/>
  </r>
  <r>
    <n v="3887"/>
    <s v="SUPER!: An Original Musical (KC Fringe 2015) (Canceled)"/>
    <s v="&quot;SUPER!: An Original Musical&quot; is an original work written by Ryan Hruza. This campaign is to fund the production and pay the cast/crew!"/>
    <n v="2000"/>
    <n v="35"/>
    <x v="1"/>
    <x v="0"/>
    <s v="USD"/>
    <n v="1430517600"/>
    <n v="1426538129"/>
    <x v="0"/>
    <x v="84"/>
    <x v="1"/>
    <s v="theater/musical"/>
    <n v="1.7500000000000002"/>
    <n v="17.5"/>
    <x v="1"/>
    <x v="40"/>
    <x v="3887"/>
    <d v="2015-05-01T16:00:00"/>
  </r>
  <r>
    <n v="3888"/>
    <s v="Popinjay Productions' The Odyssey"/>
    <s v="We are devising a vibrant new adaptation of Homer's The Odyssey featuring dynamic storytelling, stunning visuals and original music."/>
    <n v="2000"/>
    <n v="542"/>
    <x v="2"/>
    <x v="1"/>
    <s v="GBP"/>
    <n v="1488114358"/>
    <n v="1485522358"/>
    <x v="0"/>
    <x v="25"/>
    <x v="1"/>
    <s v="theater/plays"/>
    <n v="27.1"/>
    <n v="38.714285714285715"/>
    <x v="1"/>
    <x v="6"/>
    <x v="3888"/>
    <d v="2017-02-26T07:05:58"/>
  </r>
  <r>
    <n v="3889"/>
    <s v="Sherri's Playhouse Present's A Heavenly Hand!"/>
    <s v="A romantic comedy about a girl trying to figure out what to do with her life and an angel who comes to help her."/>
    <n v="8000"/>
    <n v="118"/>
    <x v="2"/>
    <x v="0"/>
    <s v="USD"/>
    <n v="1420413960"/>
    <n v="1417651630"/>
    <x v="0"/>
    <x v="82"/>
    <x v="1"/>
    <s v="theater/plays"/>
    <n v="1.4749999999999999"/>
    <n v="13.111111111111111"/>
    <x v="1"/>
    <x v="6"/>
    <x v="3889"/>
    <d v="2015-01-04T17:26:00"/>
  </r>
  <r>
    <n v="3890"/>
    <s v="Something Wicked This Way Comes"/>
    <s v="Will Power Troupe is the only US group invited to perform in London's Shakespeare Festival. We need your help to bring the USA to UK!"/>
    <n v="15000"/>
    <n v="2524"/>
    <x v="2"/>
    <x v="0"/>
    <s v="USD"/>
    <n v="1439662344"/>
    <n v="1434478344"/>
    <x v="0"/>
    <x v="22"/>
    <x v="1"/>
    <s v="theater/plays"/>
    <n v="16.826666666666668"/>
    <n v="315.5"/>
    <x v="1"/>
    <x v="6"/>
    <x v="3890"/>
    <d v="2015-08-15T12:12:24"/>
  </r>
  <r>
    <n v="3891"/>
    <s v="Out of the Box: A Mime Story"/>
    <s v="A comedy about a mime who dreams of becoming a stand up comedian."/>
    <n v="800"/>
    <n v="260"/>
    <x v="2"/>
    <x v="0"/>
    <s v="USD"/>
    <n v="1427086740"/>
    <n v="1424488244"/>
    <x v="0"/>
    <x v="63"/>
    <x v="1"/>
    <s v="theater/plays"/>
    <n v="32.5"/>
    <n v="37.142857142857146"/>
    <x v="1"/>
    <x v="6"/>
    <x v="3891"/>
    <d v="2015-03-22T22:59:00"/>
  </r>
  <r>
    <n v="3892"/>
    <s v="The Sea Horse, presented by Different Stages"/>
    <s v="Saloon owner Gertude Blum mistrusts all men and scorns love, but sailor Harry Bales' romantic dreams force her to face her tragic past."/>
    <n v="1000"/>
    <n v="0"/>
    <x v="2"/>
    <x v="0"/>
    <s v="USD"/>
    <n v="1408863600"/>
    <n v="1408203557"/>
    <x v="0"/>
    <x v="78"/>
    <x v="1"/>
    <s v="theater/plays"/>
    <n v="0"/>
    <n v="0"/>
    <x v="1"/>
    <x v="6"/>
    <x v="3892"/>
    <d v="2014-08-24T01:00:00"/>
  </r>
  <r>
    <n v="3893"/>
    <s v="MY PRIVATE REVOLUTION"/>
    <s v="An inspiring story of a young girl's journey from childhood to adulthood told through monologue, dialogue, poetry and music and dance."/>
    <n v="50000"/>
    <n v="10775"/>
    <x v="2"/>
    <x v="0"/>
    <s v="USD"/>
    <n v="1404194400"/>
    <n v="1400600840"/>
    <x v="0"/>
    <x v="87"/>
    <x v="1"/>
    <s v="theater/plays"/>
    <n v="21.55"/>
    <n v="128.27380952380952"/>
    <x v="1"/>
    <x v="6"/>
    <x v="3893"/>
    <d v="2014-07-01T00:00:00"/>
  </r>
  <r>
    <n v="3894"/>
    <s v="MADE-UP: A Sitcom Theater Special"/>
    <s v="Ryan and Vanessa are hosting Christmas for the first time but instead of a happy celebration, they get a hilarious survival situation."/>
    <n v="15000"/>
    <n v="520"/>
    <x v="2"/>
    <x v="0"/>
    <s v="USD"/>
    <n v="1481000340"/>
    <n v="1478386812"/>
    <x v="0"/>
    <x v="202"/>
    <x v="1"/>
    <s v="theater/plays"/>
    <n v="3.4666666666666663"/>
    <n v="47.272727272727273"/>
    <x v="1"/>
    <x v="6"/>
    <x v="3894"/>
    <d v="2016-12-05T22:59:00"/>
  </r>
  <r>
    <n v="3895"/>
    <s v="Vestige"/>
    <s v="A Transgender makeup artist calls into question the loyalty of her best friend in a 1980's circus while dealing with her dying mother."/>
    <n v="1000"/>
    <n v="50"/>
    <x v="2"/>
    <x v="0"/>
    <s v="USD"/>
    <n v="1425103218"/>
    <n v="1422424818"/>
    <x v="0"/>
    <x v="29"/>
    <x v="1"/>
    <s v="theater/plays"/>
    <n v="5"/>
    <n v="50"/>
    <x v="1"/>
    <x v="6"/>
    <x v="3895"/>
    <d v="2015-02-28T00:00:18"/>
  </r>
  <r>
    <n v="3896"/>
    <s v="Yorick and Company"/>
    <s v="Yorick and Co. is a comedy about a struggling theatre company whose mysterious benefactor starts haunting the show!"/>
    <n v="1600"/>
    <n v="170"/>
    <x v="2"/>
    <x v="0"/>
    <s v="USD"/>
    <n v="1402979778"/>
    <n v="1401770178"/>
    <x v="0"/>
    <x v="80"/>
    <x v="1"/>
    <s v="theater/plays"/>
    <n v="10.625"/>
    <n v="42.5"/>
    <x v="1"/>
    <x v="6"/>
    <x v="3896"/>
    <d v="2014-06-16T22:36:18"/>
  </r>
  <r>
    <n v="3897"/>
    <s v="Terry Pratchett's Wyrd Sisters at Paeroa Little Theatre"/>
    <s v="Help us to put on a production of Terry Pratchett's Wyrd Sisters, an ambitions show for our theatre but one I believe we can do."/>
    <n v="2500"/>
    <n v="440"/>
    <x v="2"/>
    <x v="4"/>
    <s v="NZD"/>
    <n v="1420750683"/>
    <n v="1418158683"/>
    <x v="0"/>
    <x v="73"/>
    <x v="1"/>
    <s v="theater/plays"/>
    <n v="17.599999999999998"/>
    <n v="44"/>
    <x v="1"/>
    <x v="6"/>
    <x v="3897"/>
    <d v="2015-01-08T14:58:03"/>
  </r>
  <r>
    <n v="3898"/>
    <s v="The Return of The Walthamstow Mysteries"/>
    <s v="'Somewhere you know, nowhere you've been' a theatrical _x000a_re-imagining of Walthamstowâ€™s past acted out beneath big skies in the marshes."/>
    <n v="2500"/>
    <n v="814"/>
    <x v="2"/>
    <x v="1"/>
    <s v="GBP"/>
    <n v="1439827200"/>
    <n v="1436355270"/>
    <x v="0"/>
    <x v="38"/>
    <x v="1"/>
    <s v="theater/plays"/>
    <n v="32.56"/>
    <n v="50.875"/>
    <x v="1"/>
    <x v="6"/>
    <x v="3898"/>
    <d v="2015-08-17T10:00:00"/>
  </r>
  <r>
    <n v="3899"/>
    <s v="RAIN | a theatrical production of life-changing proportions"/>
    <s v="More than just a play, RAIN is an outreach to hurting people who feel disengaged or rejected by others."/>
    <n v="10000"/>
    <n v="125"/>
    <x v="2"/>
    <x v="0"/>
    <s v="USD"/>
    <n v="1407868561"/>
    <n v="1406140561"/>
    <x v="0"/>
    <x v="84"/>
    <x v="1"/>
    <s v="theater/plays"/>
    <n v="1.25"/>
    <n v="62.5"/>
    <x v="1"/>
    <x v="6"/>
    <x v="3899"/>
    <d v="2014-08-12T12:36:01"/>
  </r>
  <r>
    <n v="3900"/>
    <s v="HUB Theatre Group presents John Logan's RED"/>
    <s v="HUB Theatre Group collaborates with local artists to present John Logan's RED to the community."/>
    <n v="2500"/>
    <n v="135"/>
    <x v="2"/>
    <x v="0"/>
    <s v="USD"/>
    <n v="1433988791"/>
    <n v="1431396791"/>
    <x v="0"/>
    <x v="81"/>
    <x v="1"/>
    <s v="theater/plays"/>
    <n v="5.4"/>
    <n v="27"/>
    <x v="1"/>
    <x v="6"/>
    <x v="3900"/>
    <d v="2015-06-10T20:13:11"/>
  </r>
  <r>
    <n v="3901"/>
    <s v="De Lewe: A Youth Movement(Traveling Show)"/>
    <s v="&quot;De Lewe&quot; deals with the critical issues within today's youth. It reminds us that standing together is stronger than falling apart."/>
    <n v="3000"/>
    <n v="25"/>
    <x v="2"/>
    <x v="0"/>
    <s v="USD"/>
    <n v="1450554599"/>
    <n v="1447098599"/>
    <x v="0"/>
    <x v="29"/>
    <x v="1"/>
    <s v="theater/plays"/>
    <n v="0.83333333333333337"/>
    <n v="25"/>
    <x v="1"/>
    <x v="6"/>
    <x v="3901"/>
    <d v="2015-12-19T13:49:59"/>
  </r>
  <r>
    <n v="3902"/>
    <s v="Over Here Theatre/Scotchbonnet present: Love, Sex and Apps"/>
    <s v="Love, Sex and Apps is a double bill exploring the way in which we are both connected and disconnected with those around us."/>
    <n v="3000"/>
    <n v="1465"/>
    <x v="2"/>
    <x v="1"/>
    <s v="GBP"/>
    <n v="1479125642"/>
    <n v="1476962042"/>
    <x v="0"/>
    <x v="162"/>
    <x v="1"/>
    <s v="theater/plays"/>
    <n v="48.833333333333336"/>
    <n v="47.258064516129032"/>
    <x v="1"/>
    <x v="6"/>
    <x v="3902"/>
    <d v="2016-11-14T06:14:02"/>
  </r>
  <r>
    <n v="3903"/>
    <s v="Know Thy Law"/>
    <s v="Based on the novel â€œKnow Thy Lawâ€, this powerful play gives the insight and understanding of the power of knowing the law of the land."/>
    <n v="1500"/>
    <n v="0"/>
    <x v="2"/>
    <x v="0"/>
    <s v="USD"/>
    <n v="1439581080"/>
    <n v="1435709765"/>
    <x v="0"/>
    <x v="78"/>
    <x v="1"/>
    <s v="theater/plays"/>
    <n v="0"/>
    <n v="0"/>
    <x v="1"/>
    <x v="6"/>
    <x v="3903"/>
    <d v="2015-08-14T13:38:00"/>
  </r>
  <r>
    <n v="3904"/>
    <s v="Black America from Prophets to Pimps"/>
    <s v="A play that will cover 4000 years of black history."/>
    <n v="10000"/>
    <n v="3"/>
    <x v="2"/>
    <x v="0"/>
    <s v="USD"/>
    <n v="1429074240"/>
    <n v="1427866200"/>
    <x v="0"/>
    <x v="84"/>
    <x v="1"/>
    <s v="theater/plays"/>
    <n v="0.03"/>
    <n v="1.5"/>
    <x v="1"/>
    <x v="6"/>
    <x v="3904"/>
    <d v="2015-04-14T23:04:00"/>
  </r>
  <r>
    <n v="3905"/>
    <s v="Antonym Theatre - &quot;STAIRCASES&quot;"/>
    <s v="&quot;STAIRCASES&quot; is a piece of collaborative new writing exploring 'L'esprit de l'escalier', or the conversations you wish you could have."/>
    <n v="1500"/>
    <n v="173"/>
    <x v="2"/>
    <x v="1"/>
    <s v="GBP"/>
    <n v="1434063600"/>
    <n v="1430405903"/>
    <x v="0"/>
    <x v="63"/>
    <x v="1"/>
    <s v="theater/plays"/>
    <n v="11.533333333333333"/>
    <n v="24.714285714285715"/>
    <x v="1"/>
    <x v="6"/>
    <x v="3905"/>
    <d v="2015-06-11T17:00:00"/>
  </r>
  <r>
    <n v="3906"/>
    <s v="First Draft Theatre"/>
    <s v="We will workshop, stage and develop new writing, devised work and adaptations. A joyful leap into the possibilities of an idea!"/>
    <n v="1500"/>
    <n v="1010"/>
    <x v="2"/>
    <x v="1"/>
    <s v="GBP"/>
    <n v="1435325100"/>
    <n v="1432072893"/>
    <x v="0"/>
    <x v="38"/>
    <x v="1"/>
    <s v="theater/plays"/>
    <n v="67.333333333333329"/>
    <n v="63.125"/>
    <x v="1"/>
    <x v="6"/>
    <x v="3906"/>
    <d v="2015-06-26T07:25:00"/>
  </r>
  <r>
    <n v="3907"/>
    <s v="Burqa&amp;Rifle: A Drama: Two Women, Two Cultues, Two Histories"/>
    <s v="Burqa&amp;Rifle dramatizes the  encounter between two women -- a vigilante and a convert to Islam."/>
    <n v="1000"/>
    <n v="153"/>
    <x v="2"/>
    <x v="0"/>
    <s v="USD"/>
    <n v="1414354080"/>
    <n v="1411587606"/>
    <x v="0"/>
    <x v="80"/>
    <x v="1"/>
    <s v="theater/plays"/>
    <n v="15.299999999999999"/>
    <n v="38.25"/>
    <x v="1"/>
    <x v="6"/>
    <x v="3907"/>
    <d v="2014-10-26T14:08:00"/>
  </r>
  <r>
    <n v="3908"/>
    <s v="Unconscious Subconscious"/>
    <s v="Death splits apart twin brothers in a questionable car accident. They shared dreams, and now they must share trials in the unknown."/>
    <n v="750"/>
    <n v="65"/>
    <x v="2"/>
    <x v="0"/>
    <s v="USD"/>
    <n v="1406603696"/>
    <n v="1405307696"/>
    <x v="0"/>
    <x v="80"/>
    <x v="1"/>
    <s v="theater/plays"/>
    <n v="8.6666666666666679"/>
    <n v="16.25"/>
    <x v="1"/>
    <x v="6"/>
    <x v="3908"/>
    <d v="2014-07-28T21:14:56"/>
  </r>
  <r>
    <n v="3909"/>
    <s v="Woman2Woman"/>
    <s v="I am trying to put on a gospel comedy stage play that is full of laughter and life lessons as well that will change your life forever,"/>
    <n v="60000"/>
    <n v="135"/>
    <x v="2"/>
    <x v="0"/>
    <s v="USD"/>
    <n v="1410424642"/>
    <n v="1407832642"/>
    <x v="0"/>
    <x v="80"/>
    <x v="1"/>
    <s v="theater/plays"/>
    <n v="0.22499999999999998"/>
    <n v="33.75"/>
    <x v="1"/>
    <x v="6"/>
    <x v="3909"/>
    <d v="2014-09-11T02:37:22"/>
  </r>
  <r>
    <n v="3910"/>
    <s v="&quot;SHERLOCK HOLMES AND THE SCARLET AVENGER&quot;"/>
    <s v="Join Sherlock Holmes and Dr. Watson as the first adventure together is dramatized live on-stage!  The game is afoot!"/>
    <n v="6000"/>
    <n v="185"/>
    <x v="2"/>
    <x v="0"/>
    <s v="USD"/>
    <n v="1441649397"/>
    <n v="1439057397"/>
    <x v="0"/>
    <x v="83"/>
    <x v="1"/>
    <s v="theater/plays"/>
    <n v="3.0833333333333335"/>
    <n v="61.666666666666664"/>
    <x v="1"/>
    <x v="6"/>
    <x v="3910"/>
    <d v="2015-09-07T12:09:57"/>
  </r>
  <r>
    <n v="3911"/>
    <s v="Ministers of Grace"/>
    <s v="â€˜Ministers of Graceâ€™ imagines what the movie Ghostbusters would be like if written by William Shakespeare."/>
    <n v="8000"/>
    <n v="2993"/>
    <x v="2"/>
    <x v="0"/>
    <s v="USD"/>
    <n v="1417033777"/>
    <n v="1414438177"/>
    <x v="0"/>
    <x v="17"/>
    <x v="1"/>
    <s v="theater/plays"/>
    <n v="37.412500000000001"/>
    <n v="83.138888888888886"/>
    <x v="1"/>
    <x v="6"/>
    <x v="3911"/>
    <d v="2014-11-26T14:29:37"/>
  </r>
  <r>
    <n v="3912"/>
    <s v="JoLee Productions"/>
    <s v="Producing &amp; directing Jake's Women by Neil Simon opening July 9 and running through July 26 for Sonoma Arts Live"/>
    <n v="15000"/>
    <n v="1"/>
    <x v="2"/>
    <x v="0"/>
    <s v="USD"/>
    <n v="1429936500"/>
    <n v="1424759330"/>
    <x v="0"/>
    <x v="29"/>
    <x v="1"/>
    <s v="theater/plays"/>
    <n v="6.6666666666666671E-3"/>
    <n v="1"/>
    <x v="1"/>
    <x v="6"/>
    <x v="3912"/>
    <d v="2015-04-24T22:35:00"/>
  </r>
  <r>
    <n v="3913"/>
    <s v="The Great Gatsby at All-of-us Express Children's Theatre"/>
    <s v="â€œNo amount of fire or freshness can challenge what a man will store up in his ghostly heart.â€ â€“ The Great Gatsby"/>
    <n v="10000"/>
    <n v="1000"/>
    <x v="2"/>
    <x v="0"/>
    <s v="USD"/>
    <n v="1448863449"/>
    <n v="1446267849"/>
    <x v="0"/>
    <x v="63"/>
    <x v="1"/>
    <s v="theater/plays"/>
    <n v="10"/>
    <n v="142.85714285714286"/>
    <x v="1"/>
    <x v="6"/>
    <x v="3913"/>
    <d v="2015-11-30T00:04:09"/>
  </r>
  <r>
    <n v="3914"/>
    <s v="Support Catalan Drama: Skin in Flames, by Guillem Clua"/>
    <s v="Bots &amp; Barrals and StoneCrabs Theatre are excited to present the UK premiere of Guillem Clua's powerful Catalan drama Skin in Flames."/>
    <n v="2500"/>
    <n v="909"/>
    <x v="2"/>
    <x v="1"/>
    <s v="GBP"/>
    <n v="1431298740"/>
    <n v="1429558756"/>
    <x v="0"/>
    <x v="74"/>
    <x v="1"/>
    <s v="theater/plays"/>
    <n v="36.36"/>
    <n v="33.666666666666664"/>
    <x v="1"/>
    <x v="6"/>
    <x v="3914"/>
    <d v="2015-05-10T16:59:00"/>
  </r>
  <r>
    <n v="3915"/>
    <s v="Hardcross"/>
    <s v="Following the enormous success of Hardcross, we are looking for new ways to bring this wonderful play to a wider audience."/>
    <n v="1500"/>
    <n v="5"/>
    <x v="2"/>
    <x v="1"/>
    <s v="GBP"/>
    <n v="1464824309"/>
    <n v="1462232309"/>
    <x v="0"/>
    <x v="29"/>
    <x v="1"/>
    <s v="theater/plays"/>
    <n v="0.33333333333333337"/>
    <n v="5"/>
    <x v="1"/>
    <x v="6"/>
    <x v="3915"/>
    <d v="2016-06-01T17:38:29"/>
  </r>
  <r>
    <n v="3916"/>
    <s v="Final exam"/>
    <s v="We're a small group of University students who need a little help making our final exam production the best product possible."/>
    <n v="2000"/>
    <n v="0"/>
    <x v="2"/>
    <x v="8"/>
    <s v="DKK"/>
    <n v="1464952752"/>
    <n v="1462360752"/>
    <x v="0"/>
    <x v="78"/>
    <x v="1"/>
    <s v="theater/plays"/>
    <n v="0"/>
    <n v="0"/>
    <x v="1"/>
    <x v="6"/>
    <x v="3916"/>
    <d v="2016-06-03T05:19:12"/>
  </r>
  <r>
    <n v="3917"/>
    <s v="Romeo and Juliet by Cry of Curs"/>
    <s v="We place the actors and script to the fore, with productions stripped down to barest level, aiming to make theatre accessible."/>
    <n v="3500"/>
    <n v="10"/>
    <x v="2"/>
    <x v="1"/>
    <s v="GBP"/>
    <n v="1410439161"/>
    <n v="1407847161"/>
    <x v="0"/>
    <x v="29"/>
    <x v="1"/>
    <s v="theater/plays"/>
    <n v="0.2857142857142857"/>
    <n v="10"/>
    <x v="1"/>
    <x v="6"/>
    <x v="3917"/>
    <d v="2014-09-11T06:39:21"/>
  </r>
  <r>
    <n v="3918"/>
    <s v="The Singing Teacher"/>
    <s v="A fantastic new comedy coming to the West End 2014.  An Alan Ayckbourn meets Richard Curtis style comedy. Who knew singing was therapy!"/>
    <n v="60000"/>
    <n v="120"/>
    <x v="2"/>
    <x v="1"/>
    <s v="GBP"/>
    <n v="1407168000"/>
    <n v="1406131023"/>
    <x v="0"/>
    <x v="83"/>
    <x v="1"/>
    <s v="theater/plays"/>
    <n v="0.2"/>
    <n v="40"/>
    <x v="1"/>
    <x v="6"/>
    <x v="3918"/>
    <d v="2014-08-04T10:00:00"/>
  </r>
  <r>
    <n v="3919"/>
    <s v="After The Blue"/>
    <s v="Two sisters living in a Cornish seaside town attempt to hide and escape from a life- circle of deceit, abuse, incest and revenge."/>
    <n v="5000"/>
    <n v="90"/>
    <x v="2"/>
    <x v="1"/>
    <s v="GBP"/>
    <n v="1453075200"/>
    <n v="1450628773"/>
    <x v="0"/>
    <x v="83"/>
    <x v="1"/>
    <s v="theater/plays"/>
    <n v="1.7999999999999998"/>
    <n v="30"/>
    <x v="1"/>
    <x v="6"/>
    <x v="3919"/>
    <d v="2016-01-17T18:00:00"/>
  </r>
  <r>
    <n v="3920"/>
    <s v="'SCARAMOUCHE JONES'' by Justin Butcher"/>
    <s v="An enthralling tale charting the ecstasies and tragedies behind the seven white masks of centenarian clown,Scaramouche Jones."/>
    <n v="2500"/>
    <n v="135"/>
    <x v="2"/>
    <x v="1"/>
    <s v="GBP"/>
    <n v="1479032260"/>
    <n v="1476436660"/>
    <x v="0"/>
    <x v="83"/>
    <x v="1"/>
    <s v="theater/plays"/>
    <n v="5.4"/>
    <n v="45"/>
    <x v="1"/>
    <x v="6"/>
    <x v="3920"/>
    <d v="2016-11-13T04:17:40"/>
  </r>
  <r>
    <n v="3921"/>
    <s v="Shakespeare's R&amp;J - Chapel Lane Theatre Company"/>
    <s v="CLTC are crowdfunding for our latest production - Joe Calarco's brilliant adaptation of Shakespeare's most loved tragedy."/>
    <n v="3000"/>
    <n v="0"/>
    <x v="2"/>
    <x v="1"/>
    <s v="GBP"/>
    <n v="1414346400"/>
    <n v="1413291655"/>
    <x v="0"/>
    <x v="78"/>
    <x v="1"/>
    <s v="theater/plays"/>
    <n v="0"/>
    <n v="0"/>
    <x v="1"/>
    <x v="6"/>
    <x v="3921"/>
    <d v="2014-10-26T12:00:00"/>
  </r>
  <r>
    <n v="3922"/>
    <s v="Truth, Dare, Promise to be Faithful Stage Play"/>
    <s v="TDPF is a play about a woman named Lisa who devotes her life to her marriage and ministry â€”since it is a woman place says her husband."/>
    <n v="750"/>
    <n v="61"/>
    <x v="2"/>
    <x v="0"/>
    <s v="USD"/>
    <n v="1425337200"/>
    <n v="1421432810"/>
    <x v="0"/>
    <x v="79"/>
    <x v="1"/>
    <s v="theater/plays"/>
    <n v="8.1333333333333329"/>
    <n v="10.166666666666666"/>
    <x v="1"/>
    <x v="6"/>
    <x v="3922"/>
    <d v="2015-03-02T17:00:00"/>
  </r>
  <r>
    <n v="3923"/>
    <s v="Mrs Roosevelt Flies to London UK tour"/>
    <s v="Eleanor Roosevelt: Passionate campaigner for human rights, champion for peace, staunch supporter of FDR's policies, betrayed wife."/>
    <n v="11500"/>
    <n v="1384"/>
    <x v="2"/>
    <x v="1"/>
    <s v="GBP"/>
    <n v="1428622271"/>
    <n v="1426203071"/>
    <x v="0"/>
    <x v="57"/>
    <x v="1"/>
    <s v="theater/plays"/>
    <n v="12.034782608695652"/>
    <n v="81.411764705882348"/>
    <x v="1"/>
    <x v="6"/>
    <x v="3923"/>
    <d v="2015-04-09T17:31:11"/>
  </r>
  <r>
    <n v="3924"/>
    <s v="THE MAGIC OF LAUGHTER WITH REGGIE RICE'S #TEAMDREAMERS"/>
    <s v="Help Comedy Illusionist Reggie Rice spread the magic of laughter as he takes his award-winning illusion show to a town near you!"/>
    <n v="15000"/>
    <n v="2290"/>
    <x v="2"/>
    <x v="0"/>
    <s v="USD"/>
    <n v="1403823722"/>
    <n v="1401231722"/>
    <x v="0"/>
    <x v="244"/>
    <x v="1"/>
    <s v="theater/plays"/>
    <n v="15.266666666666667"/>
    <n v="57.25"/>
    <x v="1"/>
    <x v="6"/>
    <x v="3924"/>
    <d v="2014-06-26T17:02:02"/>
  </r>
  <r>
    <n v="3925"/>
    <s v="Help Save High School Theater"/>
    <s v="Help Save High School Theater Program_x000a_Your donations will be used to purchase props, build sets, and costumes."/>
    <n v="150"/>
    <n v="15"/>
    <x v="2"/>
    <x v="0"/>
    <s v="USD"/>
    <n v="1406753639"/>
    <n v="1404161639"/>
    <x v="0"/>
    <x v="83"/>
    <x v="1"/>
    <s v="theater/plays"/>
    <n v="10"/>
    <n v="5"/>
    <x v="1"/>
    <x v="6"/>
    <x v="3925"/>
    <d v="2014-07-30T14:53:59"/>
  </r>
  <r>
    <n v="3926"/>
    <s v="Caryl Churchill's 'Top Girls' - NSW HSC Text"/>
    <s v="Producing syllabus-relevant theatre targeted to HSC students on the NSW Central Coast"/>
    <n v="5000"/>
    <n v="15"/>
    <x v="2"/>
    <x v="2"/>
    <s v="AUD"/>
    <n v="1419645748"/>
    <n v="1417053748"/>
    <x v="0"/>
    <x v="29"/>
    <x v="1"/>
    <s v="theater/plays"/>
    <n v="0.3"/>
    <n v="15"/>
    <x v="1"/>
    <x v="6"/>
    <x v="3926"/>
    <d v="2014-12-26T20:02:28"/>
  </r>
  <r>
    <n v="3927"/>
    <s v="'Journey's End' Tour of Dorset commemorating WW1"/>
    <s v="Brand new graduate theater company 'FMP Theatre' proudly presents the definitive WW1 play, Journey's End, with a little help from you."/>
    <n v="2500"/>
    <n v="25"/>
    <x v="2"/>
    <x v="1"/>
    <s v="GBP"/>
    <n v="1407565504"/>
    <n v="1404973504"/>
    <x v="0"/>
    <x v="84"/>
    <x v="1"/>
    <s v="theater/plays"/>
    <n v="1"/>
    <n v="12.5"/>
    <x v="1"/>
    <x v="6"/>
    <x v="3927"/>
    <d v="2014-08-09T00:25:04"/>
  </r>
  <r>
    <n v="3928"/>
    <s v="CHARM by Philip Dawkins"/>
    <s v="&quot;Charm&quot; class is in session! Mama Darleena, a transgender African-American woman, shares rules for etiquette with her LGBTQ students."/>
    <n v="5000"/>
    <n v="651"/>
    <x v="2"/>
    <x v="0"/>
    <s v="USD"/>
    <n v="1444971540"/>
    <n v="1442593427"/>
    <x v="0"/>
    <x v="63"/>
    <x v="1"/>
    <s v="theater/plays"/>
    <n v="13.020000000000001"/>
    <n v="93"/>
    <x v="1"/>
    <x v="6"/>
    <x v="3928"/>
    <d v="2015-10-15T22:59:00"/>
  </r>
  <r>
    <n v="3929"/>
    <s v="Comedy Of Errors: Antioch Community High School"/>
    <s v="We need to raise funds to bring this elaborate production to life with special FX makeup, highly detailed sets, and costumes."/>
    <n v="20000"/>
    <n v="453"/>
    <x v="2"/>
    <x v="0"/>
    <s v="USD"/>
    <n v="1474228265"/>
    <n v="1471636265"/>
    <x v="0"/>
    <x v="25"/>
    <x v="1"/>
    <s v="theater/plays"/>
    <n v="2.2650000000000001"/>
    <n v="32.357142857142854"/>
    <x v="1"/>
    <x v="6"/>
    <x v="3929"/>
    <d v="2016-09-18T13:51:05"/>
  </r>
  <r>
    <n v="3930"/>
    <s v="Foundry Theatre Brisbane"/>
    <s v="We are a new and exciting semi-pro  theatre company who will support &amp; hire local actors &amp; writers in Brisbane &amp; Queensland."/>
    <n v="10000"/>
    <n v="0"/>
    <x v="2"/>
    <x v="2"/>
    <s v="AUD"/>
    <n v="1459490400"/>
    <n v="1457078868"/>
    <x v="0"/>
    <x v="78"/>
    <x v="1"/>
    <s v="theater/plays"/>
    <n v="0"/>
    <n v="0"/>
    <x v="1"/>
    <x v="6"/>
    <x v="3930"/>
    <d v="2016-04-01T00:00:00"/>
  </r>
  <r>
    <n v="3931"/>
    <s v="Still I Weep"/>
    <s v="An original stage play designed to bring to light the long-term effects on adult survivors of childhood sexual abuse. We do survive!"/>
    <n v="8000"/>
    <n v="0"/>
    <x v="2"/>
    <x v="0"/>
    <s v="USD"/>
    <n v="1441510707"/>
    <n v="1439350707"/>
    <x v="0"/>
    <x v="78"/>
    <x v="1"/>
    <s v="theater/plays"/>
    <n v="0"/>
    <n v="0"/>
    <x v="1"/>
    <x v="6"/>
    <x v="3931"/>
    <d v="2015-09-05T21:38:27"/>
  </r>
  <r>
    <n v="3932"/>
    <s v="Improv Patrol &quot;The Gift of Your Story is Our Script&quot;"/>
    <s v="Audience tell stories from their life chooses the improv actors to re-enact the story on the spot via song, dance and theatrics."/>
    <n v="12000"/>
    <n v="1"/>
    <x v="2"/>
    <x v="0"/>
    <s v="USD"/>
    <n v="1458097364"/>
    <n v="1455508964"/>
    <x v="0"/>
    <x v="29"/>
    <x v="1"/>
    <s v="theater/plays"/>
    <n v="8.3333333333333332E-3"/>
    <n v="1"/>
    <x v="1"/>
    <x v="6"/>
    <x v="3932"/>
    <d v="2016-03-15T21:02:44"/>
  </r>
  <r>
    <n v="3933"/>
    <s v="Three for 5: A King's Story"/>
    <s v="Presenting the complete three part of writer/director Ty Foard's &quot;A King's Story&quot; ...a dramatic artistic one director play festival"/>
    <n v="7000"/>
    <n v="1102"/>
    <x v="2"/>
    <x v="0"/>
    <s v="USD"/>
    <n v="1468716180"/>
    <n v="1466205262"/>
    <x v="0"/>
    <x v="8"/>
    <x v="1"/>
    <s v="theater/plays"/>
    <n v="15.742857142857142"/>
    <n v="91.833333333333329"/>
    <x v="1"/>
    <x v="6"/>
    <x v="3933"/>
    <d v="2016-07-16T18:43:00"/>
  </r>
  <r>
    <n v="3934"/>
    <s v="&quot;A Measure of Normalcy&quot;"/>
    <s v="Lost youth and lost souls struggle to find meaning amid dingy basements, vanishing malls, and a bleak Midwestern summer."/>
    <n v="5000"/>
    <n v="550"/>
    <x v="2"/>
    <x v="0"/>
    <s v="USD"/>
    <n v="1443704400"/>
    <n v="1439827639"/>
    <x v="0"/>
    <x v="8"/>
    <x v="1"/>
    <s v="theater/plays"/>
    <n v="11"/>
    <n v="45.833333333333336"/>
    <x v="1"/>
    <x v="6"/>
    <x v="3934"/>
    <d v="2015-10-01T07:00:00"/>
  </r>
  <r>
    <n v="3935"/>
    <s v="Mr Mineshaft - A Play about Julius Eastman"/>
    <s v="Forgotten composer, virtuoso pianist, actor, and activist._x000a_I'm hoping to produce my play which explores Julius's life and music."/>
    <n v="3000"/>
    <n v="1315"/>
    <x v="2"/>
    <x v="1"/>
    <s v="GBP"/>
    <n v="1443973546"/>
    <n v="1438789546"/>
    <x v="0"/>
    <x v="23"/>
    <x v="1"/>
    <s v="theater/plays"/>
    <n v="43.833333333333336"/>
    <n v="57.173913043478258"/>
    <x v="1"/>
    <x v="6"/>
    <x v="3935"/>
    <d v="2015-10-04T09:45:46"/>
  </r>
  <r>
    <n v="3936"/>
    <s v="End Breast Cancer"/>
    <s v="This stage play is a true story about one woman's fight against breast cancer while still having to deal with the adversities of life."/>
    <n v="20000"/>
    <n v="0"/>
    <x v="2"/>
    <x v="0"/>
    <s v="USD"/>
    <n v="1480576720"/>
    <n v="1477981120"/>
    <x v="0"/>
    <x v="78"/>
    <x v="1"/>
    <s v="theater/plays"/>
    <n v="0"/>
    <n v="0"/>
    <x v="1"/>
    <x v="6"/>
    <x v="3936"/>
    <d v="2016-12-01T01:18:40"/>
  </r>
  <r>
    <n v="3937"/>
    <s v="Fever - a workshop production"/>
    <s v="Support the artists of the new play FEVER: a story of love, friendship and sonnets. Donate to help us develop this production!"/>
    <n v="2885"/>
    <n v="2485"/>
    <x v="2"/>
    <x v="0"/>
    <s v="USD"/>
    <n v="1468249760"/>
    <n v="1465830560"/>
    <x v="0"/>
    <x v="73"/>
    <x v="1"/>
    <s v="theater/plays"/>
    <n v="86.135181975736558"/>
    <n v="248.5"/>
    <x v="1"/>
    <x v="6"/>
    <x v="3937"/>
    <d v="2016-07-11T09:09:20"/>
  </r>
  <r>
    <n v="3938"/>
    <s v="Broken Alley â€”Â Year 3"/>
    <s v="We Kickstarted Broken Alley Theatre in the summer of 2013. It's been an amazing two years. This year, BATx goes bigger than ever."/>
    <n v="3255"/>
    <n v="397"/>
    <x v="2"/>
    <x v="0"/>
    <s v="USD"/>
    <n v="1435441454"/>
    <n v="1432763054"/>
    <x v="0"/>
    <x v="81"/>
    <x v="1"/>
    <s v="theater/plays"/>
    <n v="12.196620583717358"/>
    <n v="79.400000000000006"/>
    <x v="1"/>
    <x v="6"/>
    <x v="3938"/>
    <d v="2015-06-27T15:44:14"/>
  </r>
  <r>
    <n v="3939"/>
    <s v="'Potter.' Funding 2015"/>
    <s v="'Potter.' is a parody of the popular Harry Potter series allowing aspiring actors a chance to work in a professional production."/>
    <n v="5000"/>
    <n v="5"/>
    <x v="2"/>
    <x v="2"/>
    <s v="AUD"/>
    <n v="1412656200"/>
    <n v="1412328979"/>
    <x v="0"/>
    <x v="29"/>
    <x v="1"/>
    <s v="theater/plays"/>
    <n v="0.1"/>
    <n v="5"/>
    <x v="1"/>
    <x v="6"/>
    <x v="3939"/>
    <d v="2014-10-06T22:30:00"/>
  </r>
  <r>
    <n v="3940"/>
    <s v="Attraction"/>
    <s v="A Stage Play that will bring you to the edge of your seat , leave you thinkin and will also have you laughing while enjoyin the talent"/>
    <n v="5000"/>
    <n v="11"/>
    <x v="2"/>
    <x v="0"/>
    <s v="USD"/>
    <n v="1420199351"/>
    <n v="1416311351"/>
    <x v="0"/>
    <x v="84"/>
    <x v="1"/>
    <s v="theater/plays"/>
    <n v="0.22"/>
    <n v="5.5"/>
    <x v="1"/>
    <x v="6"/>
    <x v="3940"/>
    <d v="2015-01-02T05:49:11"/>
  </r>
  <r>
    <n v="3941"/>
    <s v="TWO for the PRICE OF ONE THEATRE"/>
    <s v="Help produce &quot;Boseman and Lena&quot; by Athol Fugard._x000a_Celebrate 18 years of Service to Arts and Community, 2nd Show of a 7th Season in NOLA!"/>
    <n v="5500"/>
    <n v="50"/>
    <x v="2"/>
    <x v="0"/>
    <s v="USD"/>
    <n v="1416877200"/>
    <n v="1414505137"/>
    <x v="0"/>
    <x v="84"/>
    <x v="1"/>
    <s v="theater/plays"/>
    <n v="0.90909090909090906"/>
    <n v="25"/>
    <x v="1"/>
    <x v="6"/>
    <x v="3941"/>
    <d v="2014-11-24T19:00:00"/>
  </r>
  <r>
    <n v="3942"/>
    <s v="Epic Proportions"/>
    <s v="In the 30's, two brothers, Benny and Phil, who go to the Arizona desert to be extras in a huge Biblical epic. Riotous comedy!"/>
    <n v="1200"/>
    <n v="0"/>
    <x v="2"/>
    <x v="0"/>
    <s v="USD"/>
    <n v="1434490914"/>
    <n v="1429306914"/>
    <x v="0"/>
    <x v="78"/>
    <x v="1"/>
    <s v="theater/plays"/>
    <n v="0"/>
    <n v="0"/>
    <x v="1"/>
    <x v="6"/>
    <x v="3942"/>
    <d v="2015-06-16T15:41:54"/>
  </r>
  <r>
    <n v="3943"/>
    <s v="Alexandra Petri's &quot;The Scrum&quot;  - Field Trip Theatre"/>
    <s v="Field Trip Theatre has  commissioned Alexandra Petri to write a world premiere play set in DC , &quot;The Scrum&quot;,"/>
    <n v="5000"/>
    <n v="1782"/>
    <x v="2"/>
    <x v="0"/>
    <s v="USD"/>
    <n v="1446483000"/>
    <n v="1443811268"/>
    <x v="0"/>
    <x v="62"/>
    <x v="1"/>
    <s v="theater/plays"/>
    <n v="35.64"/>
    <n v="137.07692307692307"/>
    <x v="1"/>
    <x v="6"/>
    <x v="3943"/>
    <d v="2015-11-02T10:50:00"/>
  </r>
  <r>
    <n v="3944"/>
    <s v="Shakespeare Shortened School Plays"/>
    <s v="My project is to finish writing all 38 of Shakespeare's Plays into shortened 15-20 minute Shortened versions and publish them in 1 year"/>
    <n v="5000"/>
    <n v="0"/>
    <x v="2"/>
    <x v="0"/>
    <s v="USD"/>
    <n v="1440690875"/>
    <n v="1438098875"/>
    <x v="0"/>
    <x v="78"/>
    <x v="1"/>
    <s v="theater/plays"/>
    <n v="0"/>
    <n v="0"/>
    <x v="1"/>
    <x v="6"/>
    <x v="3944"/>
    <d v="2015-08-27T09:54:35"/>
  </r>
  <r>
    <n v="3945"/>
    <s v="Camp Curtain Call: Star Wars (A Parody)"/>
    <s v="We do a theatre camp for kids every summer doing parady shows of diff stories for kids to learn theater. This year is Star Wars Parody."/>
    <n v="2000"/>
    <n v="5"/>
    <x v="2"/>
    <x v="0"/>
    <s v="USD"/>
    <n v="1431717268"/>
    <n v="1429125268"/>
    <x v="0"/>
    <x v="29"/>
    <x v="1"/>
    <s v="theater/plays"/>
    <n v="0.25"/>
    <n v="5"/>
    <x v="1"/>
    <x v="6"/>
    <x v="3945"/>
    <d v="2015-05-15T13:14:28"/>
  </r>
  <r>
    <n v="3946"/>
    <s v="DR. Mecurio's Mythical Marvels &amp; Beastiry"/>
    <s v="Dr. Mecurio's is an original work of fantasy designed and written for the stage."/>
    <n v="6000"/>
    <n v="195"/>
    <x v="2"/>
    <x v="0"/>
    <s v="USD"/>
    <n v="1425110400"/>
    <n v="1422388822"/>
    <x v="0"/>
    <x v="81"/>
    <x v="1"/>
    <s v="theater/plays"/>
    <n v="3.25"/>
    <n v="39"/>
    <x v="1"/>
    <x v="6"/>
    <x v="3946"/>
    <d v="2015-02-28T02:00:00"/>
  </r>
  <r>
    <n v="3947"/>
    <s v="Tell'em I'm Gonna Make It"/>
    <s v="Soon to be known as one of the greatest gospel stage plays of all times. Great hit in New England and now we want to take  it on tour"/>
    <n v="3000"/>
    <n v="101"/>
    <x v="2"/>
    <x v="0"/>
    <s v="USD"/>
    <n v="1475378744"/>
    <n v="1472786744"/>
    <x v="0"/>
    <x v="84"/>
    <x v="1"/>
    <s v="theater/plays"/>
    <n v="3.3666666666666663"/>
    <n v="50.5"/>
    <x v="1"/>
    <x v="6"/>
    <x v="3947"/>
    <d v="2016-10-01T21:25:44"/>
  </r>
  <r>
    <n v="3948"/>
    <s v="The Barbican Photography Trip 2015"/>
    <s v="A group of 12 friends, separated by time, space, state borders and oceans want to head to London for the adventure of a lifetime."/>
    <n v="30000"/>
    <n v="0"/>
    <x v="2"/>
    <x v="2"/>
    <s v="AUD"/>
    <n v="1410076123"/>
    <n v="1404892123"/>
    <x v="0"/>
    <x v="78"/>
    <x v="1"/>
    <s v="theater/plays"/>
    <n v="0"/>
    <n v="0"/>
    <x v="1"/>
    <x v="6"/>
    <x v="3948"/>
    <d v="2014-09-07T01: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x v="58"/>
    <x v="1"/>
    <s v="theater/plays"/>
    <n v="15.770000000000001"/>
    <n v="49.28125"/>
    <x v="1"/>
    <x v="6"/>
    <x v="3949"/>
    <d v="2015-02-10T20:53:41"/>
  </r>
  <r>
    <n v="3950"/>
    <s v="The Great Elephant Repertory Company"/>
    <s v="With the Great Elephant Repertory we can reach those children who are perceived unreachable, educating them through performance art."/>
    <n v="4000"/>
    <n v="25"/>
    <x v="2"/>
    <x v="0"/>
    <s v="USD"/>
    <n v="1460140500"/>
    <n v="1457628680"/>
    <x v="0"/>
    <x v="29"/>
    <x v="1"/>
    <s v="theater/plays"/>
    <n v="0.625"/>
    <n v="25"/>
    <x v="1"/>
    <x v="6"/>
    <x v="3950"/>
    <d v="2016-04-08T12:35:00"/>
  </r>
  <r>
    <n v="3951"/>
    <s v="&quot;The Divide&quot; A Great New Play To Tour the USA"/>
    <s v="Set in Southern America â€œThe Divideâ€ is a stage play that touches on the issues that are forefront in America and the world."/>
    <n v="200000"/>
    <n v="1"/>
    <x v="2"/>
    <x v="17"/>
    <s v="EUR"/>
    <n v="1462301342"/>
    <n v="1457120942"/>
    <x v="0"/>
    <x v="29"/>
    <x v="1"/>
    <s v="theater/plays"/>
    <n v="5.0000000000000001E-4"/>
    <n v="1"/>
    <x v="1"/>
    <x v="6"/>
    <x v="3951"/>
    <d v="2016-05-03T12:49:02"/>
  </r>
  <r>
    <n v="3952"/>
    <s v="ThÃ©Ã¢tre Polichinelle Show &quot;Clown-Ballet&quot;"/>
    <s v="This is the story about dreams of the kindly clown who indulge in reverie to be a ballet dancer! Every act is a funny sentimental story"/>
    <n v="26000"/>
    <n v="25"/>
    <x v="2"/>
    <x v="0"/>
    <s v="USD"/>
    <n v="1445885890"/>
    <n v="1440701890"/>
    <x v="0"/>
    <x v="29"/>
    <x v="1"/>
    <s v="theater/plays"/>
    <n v="9.6153846153846159E-2"/>
    <n v="25"/>
    <x v="1"/>
    <x v="6"/>
    <x v="3952"/>
    <d v="2015-10-26T12:58:10"/>
  </r>
  <r>
    <n v="3953"/>
    <s v="A Time Pirate's Love"/>
    <s v="Actors and actresses are needed to help me create a stage play. A stage play needs to be adapted from the book I wrote."/>
    <n v="17600"/>
    <n v="0"/>
    <x v="2"/>
    <x v="0"/>
    <s v="USD"/>
    <n v="1469834940"/>
    <n v="1467162586"/>
    <x v="0"/>
    <x v="78"/>
    <x v="1"/>
    <s v="theater/plays"/>
    <n v="0"/>
    <n v="0"/>
    <x v="1"/>
    <x v="6"/>
    <x v="3953"/>
    <d v="2016-07-29T17:29:00"/>
  </r>
  <r>
    <n v="3954"/>
    <s v="City of Joy"/>
    <s v="Despite hunger and conditions of a Calcutta slum, the people there know that life is precious. They have named it â€˜City of Joy.â€™"/>
    <n v="25000"/>
    <n v="0"/>
    <x v="2"/>
    <x v="5"/>
    <s v="CAD"/>
    <n v="1405352264"/>
    <n v="1400168264"/>
    <x v="0"/>
    <x v="78"/>
    <x v="1"/>
    <s v="theater/plays"/>
    <n v="0"/>
    <n v="0"/>
    <x v="1"/>
    <x v="6"/>
    <x v="3954"/>
    <d v="2014-07-14T09:37:44"/>
  </r>
  <r>
    <n v="3955"/>
    <s v="FHE High School Presents: Snow Queen and Once On This Island"/>
    <s v="FHE High School Theatre Booster Fund Raiser for Costumes --Fall Play Snow Queen and Spring Musical Once on this Island"/>
    <n v="1750"/>
    <n v="425"/>
    <x v="2"/>
    <x v="0"/>
    <s v="USD"/>
    <n v="1448745741"/>
    <n v="1446150141"/>
    <x v="0"/>
    <x v="22"/>
    <x v="1"/>
    <s v="theater/plays"/>
    <n v="24.285714285714285"/>
    <n v="53.125"/>
    <x v="1"/>
    <x v="6"/>
    <x v="3955"/>
    <d v="2015-11-28T15:22:21"/>
  </r>
  <r>
    <n v="3956"/>
    <s v="The Woman in Me"/>
    <s v="This saucy stage play chronicles the highs and lows of my life involving gangs, drugs and prison. The story is a transforming ministry."/>
    <n v="5500"/>
    <n v="0"/>
    <x v="2"/>
    <x v="0"/>
    <s v="USD"/>
    <n v="1461543600"/>
    <n v="1459203727"/>
    <x v="0"/>
    <x v="78"/>
    <x v="1"/>
    <s v="theater/plays"/>
    <n v="0"/>
    <n v="0"/>
    <x v="1"/>
    <x v="6"/>
    <x v="3956"/>
    <d v="2016-04-24T18:20:00"/>
  </r>
  <r>
    <n v="3957"/>
    <s v="Yada.Yada.Yada. An Unauthorized Seinfeld Event. 9 in 90"/>
    <s v="A play about something, or maybe nothing. Four actors depicting all 9 seasons of Seinfeld in 90 minutes."/>
    <n v="28000"/>
    <n v="7"/>
    <x v="2"/>
    <x v="0"/>
    <s v="USD"/>
    <n v="1468020354"/>
    <n v="1464045954"/>
    <x v="0"/>
    <x v="29"/>
    <x v="1"/>
    <s v="theater/plays"/>
    <n v="2.5000000000000001E-2"/>
    <n v="7"/>
    <x v="1"/>
    <x v="6"/>
    <x v="3957"/>
    <d v="2016-07-08T17:25:54"/>
  </r>
  <r>
    <n v="3958"/>
    <s v="Shakespeare with Noodles:  Henry IV"/>
    <s v="A children's theatre group constructing props out of swimming noodles to provide free Shakespeare in the parks to local communities."/>
    <n v="2000"/>
    <n v="641"/>
    <x v="2"/>
    <x v="0"/>
    <s v="USD"/>
    <n v="1406988000"/>
    <n v="1403822912"/>
    <x v="0"/>
    <x v="38"/>
    <x v="1"/>
    <s v="theater/plays"/>
    <n v="32.049999999999997"/>
    <n v="40.0625"/>
    <x v="1"/>
    <x v="6"/>
    <x v="3958"/>
    <d v="2014-08-02T08:00:00"/>
  </r>
  <r>
    <n v="3959"/>
    <s v="Central Coast Theatre Community Website - Plays &amp; Auditions"/>
    <s v="A free website for theatre on California's central coast - actors, auditions, &amp; shows in Santa Barbara, San Luis Obispo, &amp; Montetey."/>
    <n v="1200"/>
    <n v="292"/>
    <x v="2"/>
    <x v="0"/>
    <s v="USD"/>
    <n v="1411930556"/>
    <n v="1409338556"/>
    <x v="0"/>
    <x v="8"/>
    <x v="1"/>
    <s v="theater/plays"/>
    <n v="24.333333333333336"/>
    <n v="24.333333333333332"/>
    <x v="1"/>
    <x v="6"/>
    <x v="3959"/>
    <d v="2014-09-28T12:55:56"/>
  </r>
  <r>
    <n v="3960"/>
    <s v="In The Time of New York"/>
    <s v="You are closer to your dreams than what you expect, your demons will always wait for you to realize them, theyâ€™ll torture you Manny."/>
    <n v="3000"/>
    <n v="45"/>
    <x v="2"/>
    <x v="0"/>
    <s v="USD"/>
    <n v="1451852256"/>
    <n v="1449260256"/>
    <x v="0"/>
    <x v="80"/>
    <x v="1"/>
    <s v="theater/plays"/>
    <n v="1.5"/>
    <n v="11.25"/>
    <x v="1"/>
    <x v="6"/>
    <x v="3960"/>
    <d v="2016-01-03T14:17:36"/>
  </r>
  <r>
    <n v="3961"/>
    <s v="New Edinburgh play"/>
    <s v="I've written a fun new play exploring the reality of gay stereotypes in 2014 - with accommodation and venue hire it needs some dough :)"/>
    <n v="5000"/>
    <n v="21"/>
    <x v="2"/>
    <x v="1"/>
    <s v="GBP"/>
    <n v="1399584210"/>
    <n v="1397683410"/>
    <x v="0"/>
    <x v="84"/>
    <x v="1"/>
    <s v="theater/plays"/>
    <n v="0.42"/>
    <n v="10.5"/>
    <x v="1"/>
    <x v="6"/>
    <x v="3961"/>
    <d v="2014-05-08T15: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x v="83"/>
    <x v="1"/>
    <s v="theater/plays"/>
    <n v="3.214285714285714"/>
    <n v="15"/>
    <x v="1"/>
    <x v="6"/>
    <x v="3962"/>
    <d v="2015-11-28T08:54:54"/>
  </r>
  <r>
    <n v="3963"/>
    <s v="Une minute de silence"/>
    <s v="les effets de censeur sur l'immigration.Ã§a c'est une piÃ¨ce de l'histoire de la rÃ©volution en Iran jusqu'Ã  des meurtres en sÃ©rie en 1999"/>
    <n v="10000"/>
    <n v="0"/>
    <x v="2"/>
    <x v="5"/>
    <s v="CAD"/>
    <n v="1447821717"/>
    <n v="1445226117"/>
    <x v="0"/>
    <x v="78"/>
    <x v="1"/>
    <s v="theater/plays"/>
    <n v="0"/>
    <n v="0"/>
    <x v="1"/>
    <x v="6"/>
    <x v="3963"/>
    <d v="2015-11-17T22:41:57"/>
  </r>
  <r>
    <n v="3964"/>
    <s v="MAMA'Z BA-B: The StagePlay"/>
    <s v="&quot;MAMA'Z BA-B&quot; is the story of Marcus Williams who struggles to find a place for himself as a young black male."/>
    <n v="2000"/>
    <n v="126"/>
    <x v="2"/>
    <x v="0"/>
    <s v="USD"/>
    <n v="1429460386"/>
    <n v="1424279986"/>
    <x v="0"/>
    <x v="83"/>
    <x v="1"/>
    <s v="theater/plays"/>
    <n v="6.3"/>
    <n v="42"/>
    <x v="1"/>
    <x v="6"/>
    <x v="3964"/>
    <d v="2015-04-19T10:19:46"/>
  </r>
  <r>
    <n v="3965"/>
    <s v="Fringe Fest: Take Comfort in Falling Forever"/>
    <s v="Andrew Heller producing a production of an original play for the Philadelphia Fringe Festival. Written and Directed by Andrew Heller"/>
    <n v="2000"/>
    <n v="285"/>
    <x v="2"/>
    <x v="0"/>
    <s v="USD"/>
    <n v="1460608780"/>
    <n v="1455428380"/>
    <x v="0"/>
    <x v="80"/>
    <x v="1"/>
    <s v="theater/plays"/>
    <n v="14.249999999999998"/>
    <n v="71.25"/>
    <x v="1"/>
    <x v="6"/>
    <x v="3965"/>
    <d v="2016-04-13T22:39:40"/>
  </r>
  <r>
    <n v="3966"/>
    <s v="Moroccan National Debate Team"/>
    <s v="MNDT will be the first Moroccan Team in history to participate in the WSDC. the worldâ€™s biggest high school debate tournament."/>
    <n v="7500"/>
    <n v="45"/>
    <x v="2"/>
    <x v="0"/>
    <s v="USD"/>
    <n v="1406170740"/>
    <n v="1402506278"/>
    <x v="0"/>
    <x v="84"/>
    <x v="1"/>
    <s v="theater/plays"/>
    <n v="0.6"/>
    <n v="22.5"/>
    <x v="1"/>
    <x v="6"/>
    <x v="3966"/>
    <d v="2014-07-23T20:59:00"/>
  </r>
  <r>
    <n v="3967"/>
    <s v="Backdrops for Maplewood Barn Theatre Summer 2017 Production"/>
    <s v="Ramsay Wise is painting the backdrops for the Maplewood Barn Theatre's summer 2017 production. He needs canvas and paint."/>
    <n v="1700"/>
    <n v="410"/>
    <x v="2"/>
    <x v="0"/>
    <s v="USD"/>
    <n v="1488783507"/>
    <n v="1486191507"/>
    <x v="0"/>
    <x v="73"/>
    <x v="1"/>
    <s v="theater/plays"/>
    <n v="24.117647058823529"/>
    <n v="41"/>
    <x v="1"/>
    <x v="6"/>
    <x v="3967"/>
    <d v="2017-03-06T00:58:27"/>
  </r>
  <r>
    <n v="3968"/>
    <s v="Scarlet Letters (a play with songs)"/>
    <s v="&quot;On the breast of her gown, in fine red cloth, appeared the letter A.&quot; But what about the rest of the alphabet?"/>
    <n v="5000"/>
    <n v="527"/>
    <x v="2"/>
    <x v="0"/>
    <s v="USD"/>
    <n v="1463945673"/>
    <n v="1458761673"/>
    <x v="0"/>
    <x v="202"/>
    <x v="1"/>
    <s v="theater/plays"/>
    <n v="10.54"/>
    <n v="47.909090909090907"/>
    <x v="1"/>
    <x v="6"/>
    <x v="3968"/>
    <d v="2016-05-22T13:34:33"/>
  </r>
  <r>
    <n v="3969"/>
    <s v="Ghost Pirate Cruise on the Hudson Sept. 3rd"/>
    <s v="Board a pirate ship and sail with us on a midnight cruise into the dark realms of forgotten pirate lore with music, theater &amp; burlesque"/>
    <n v="2825"/>
    <n v="211"/>
    <x v="2"/>
    <x v="0"/>
    <s v="USD"/>
    <n v="1472442900"/>
    <n v="1471638646"/>
    <x v="0"/>
    <x v="79"/>
    <x v="1"/>
    <s v="theater/plays"/>
    <n v="7.4690265486725664"/>
    <n v="35.166666666666664"/>
    <x v="1"/>
    <x v="6"/>
    <x v="3969"/>
    <d v="2016-08-28T21:55:00"/>
  </r>
  <r>
    <n v="3970"/>
    <s v="GCU Follow Your Dreams Production"/>
    <s v="WeÂ  areÂ  aÂ  newÂ  productionÂ  companyÂ  andÂ  willÂ  beÂ  touringÂ  withÂ  ourÂ  production,  FOLLOW  YOUR  DREAMS  debuting  June  2016."/>
    <n v="15000"/>
    <n v="11"/>
    <x v="2"/>
    <x v="0"/>
    <s v="USD"/>
    <n v="1460925811"/>
    <n v="1458333811"/>
    <x v="0"/>
    <x v="84"/>
    <x v="1"/>
    <s v="theater/plays"/>
    <n v="7.3333333333333334E-2"/>
    <n v="5.5"/>
    <x v="1"/>
    <x v="6"/>
    <x v="3970"/>
    <d v="2016-04-17T14:43:31"/>
  </r>
  <r>
    <n v="3971"/>
    <s v="The Sentinel &amp; The Showman"/>
    <s v="The timeless story of the struggling actor, the faithful agent and   the reality of what constitutes success and failure in Hollywood."/>
    <n v="14000"/>
    <n v="136"/>
    <x v="2"/>
    <x v="0"/>
    <s v="USD"/>
    <n v="1405947126"/>
    <n v="1403355126"/>
    <x v="0"/>
    <x v="79"/>
    <x v="1"/>
    <s v="theater/plays"/>
    <n v="0.97142857142857131"/>
    <n v="22.666666666666668"/>
    <x v="1"/>
    <x v="6"/>
    <x v="3971"/>
    <d v="2014-07-21T06:52:06"/>
  </r>
  <r>
    <n v="3972"/>
    <s v="Valkyrie Theatre Company"/>
    <s v="We're a horror based theatre company in Oklahoma City beginning our first season of shows."/>
    <n v="1000"/>
    <n v="211"/>
    <x v="2"/>
    <x v="0"/>
    <s v="USD"/>
    <n v="1423186634"/>
    <n v="1418002634"/>
    <x v="0"/>
    <x v="22"/>
    <x v="1"/>
    <s v="theater/plays"/>
    <n v="21.099999999999998"/>
    <n v="26.375"/>
    <x v="1"/>
    <x v="6"/>
    <x v="3972"/>
    <d v="2015-02-05T19:37:14"/>
  </r>
  <r>
    <n v="3973"/>
    <s v="Staged Right Theatre First Season Campaign"/>
    <s v="Staged Right Theatre Company is putting on its first season this year, and we need your help with raising money to put on four plays!"/>
    <n v="5000"/>
    <n v="3905"/>
    <x v="2"/>
    <x v="0"/>
    <s v="USD"/>
    <n v="1462766400"/>
    <n v="1460219110"/>
    <x v="0"/>
    <x v="77"/>
    <x v="1"/>
    <s v="theater/plays"/>
    <n v="78.100000000000009"/>
    <n v="105.54054054054055"/>
    <x v="1"/>
    <x v="6"/>
    <x v="3973"/>
    <d v="2016-05-08T22:00:00"/>
  </r>
  <r>
    <n v="3974"/>
    <s v="The Taming of the Shrew"/>
    <s v="We are performing Shakespeare's &quot;The Taming of the Shrew&quot; in its original Elizabethan setting at the Oxford Shakespeare Festival."/>
    <n v="1000"/>
    <n v="320"/>
    <x v="2"/>
    <x v="1"/>
    <s v="GBP"/>
    <n v="1464872848"/>
    <n v="1462280848"/>
    <x v="0"/>
    <x v="202"/>
    <x v="1"/>
    <s v="theater/plays"/>
    <n v="32"/>
    <n v="29.09090909090909"/>
    <x v="1"/>
    <x v="6"/>
    <x v="3974"/>
    <d v="2016-06-02T07:07:28"/>
  </r>
  <r>
    <n v="3975"/>
    <s v="Moon Over Mangroves"/>
    <s v="Four homeless Key West men are to be given a boat, but fates twist until only the moon and mangroves witness their earthly demise."/>
    <n v="678"/>
    <n v="0"/>
    <x v="2"/>
    <x v="0"/>
    <s v="USD"/>
    <n v="1468442898"/>
    <n v="1465850898"/>
    <x v="0"/>
    <x v="78"/>
    <x v="1"/>
    <s v="theater/plays"/>
    <n v="0"/>
    <n v="0"/>
    <x v="1"/>
    <x v="6"/>
    <x v="3975"/>
    <d v="2016-07-13T14:48:18"/>
  </r>
  <r>
    <n v="3976"/>
    <s v="R.U.R. at New Muses Theatre Company"/>
    <s v="Rossumâ€™s Universal Robots are the perfect workforce, without emotions, needs, or souls. But they are changing. Becoming more like us..."/>
    <n v="1300"/>
    <n v="620"/>
    <x v="2"/>
    <x v="0"/>
    <s v="USD"/>
    <n v="1406876400"/>
    <n v="1405024561"/>
    <x v="0"/>
    <x v="73"/>
    <x v="1"/>
    <s v="theater/plays"/>
    <n v="47.692307692307693"/>
    <n v="62"/>
    <x v="1"/>
    <x v="6"/>
    <x v="3976"/>
    <d v="2014-08-01T01:00:00"/>
  </r>
  <r>
    <n v="3977"/>
    <s v="Tales of a Dragon KNIGHT"/>
    <s v="Created for the greatest stages of the world, will captivate the hearts of its audience with a Powerful Story Line &amp; Magical creatures!"/>
    <n v="90000"/>
    <n v="1305"/>
    <x v="2"/>
    <x v="0"/>
    <s v="USD"/>
    <n v="1469213732"/>
    <n v="1466621732"/>
    <x v="0"/>
    <x v="79"/>
    <x v="1"/>
    <s v="theater/plays"/>
    <n v="1.4500000000000002"/>
    <n v="217.5"/>
    <x v="1"/>
    <x v="6"/>
    <x v="3977"/>
    <d v="2016-07-22T12:55:32"/>
  </r>
  <r>
    <n v="3978"/>
    <s v="For Colored Girl Play Production"/>
    <s v="Staged play within the communities of eastern ( Kinston Wilson Wilmington ) North Carolina ! Funds will allow a child to attend! THX"/>
    <n v="2000"/>
    <n v="214"/>
    <x v="2"/>
    <x v="0"/>
    <s v="USD"/>
    <n v="1422717953"/>
    <n v="1417533953"/>
    <x v="0"/>
    <x v="22"/>
    <x v="1"/>
    <s v="theater/plays"/>
    <n v="10.7"/>
    <n v="26.75"/>
    <x v="1"/>
    <x v="6"/>
    <x v="3978"/>
    <d v="2015-01-31T09:25:53"/>
  </r>
  <r>
    <n v="3979"/>
    <s v="What a Gay Play - back, bigger and longer"/>
    <s v="After a successful premiere run at Edinburgh 2014, it's been rewritten and revised and is back for another run of Edinburgh fun in 2015"/>
    <n v="6000"/>
    <n v="110"/>
    <x v="2"/>
    <x v="1"/>
    <s v="GBP"/>
    <n v="1427659200"/>
    <n v="1425678057"/>
    <x v="0"/>
    <x v="79"/>
    <x v="1"/>
    <s v="theater/plays"/>
    <n v="1.8333333333333333"/>
    <n v="18.333333333333332"/>
    <x v="1"/>
    <x v="6"/>
    <x v="3979"/>
    <d v="2015-03-29T14:00:00"/>
  </r>
  <r>
    <n v="3980"/>
    <s v="Romeo and Juliet: A Mesh-n-Groove Production"/>
    <s v="Itâ€™s your favorite classic with a twist. This summer, Chicago youth recreate Romeo and Juliet in The Mesh-n-Groove annual production!"/>
    <n v="2500"/>
    <n v="450"/>
    <x v="2"/>
    <x v="0"/>
    <s v="USD"/>
    <n v="1404570147"/>
    <n v="1401978147"/>
    <x v="0"/>
    <x v="63"/>
    <x v="1"/>
    <s v="theater/plays"/>
    <n v="18"/>
    <n v="64.285714285714292"/>
    <x v="1"/>
    <x v="6"/>
    <x v="3980"/>
    <d v="2014-07-05T08:22:27"/>
  </r>
  <r>
    <n v="3981"/>
    <s v="BEIRUT, LADY OF LEBANON"/>
    <s v="A Theatrical Production Celebrating the Lebanese Culture and the Human Spirit in Time of War."/>
    <n v="30000"/>
    <n v="1225"/>
    <x v="2"/>
    <x v="0"/>
    <s v="USD"/>
    <n v="1468729149"/>
    <n v="1463545149"/>
    <x v="0"/>
    <x v="63"/>
    <x v="1"/>
    <s v="theater/plays"/>
    <n v="4.083333333333333"/>
    <n v="175"/>
    <x v="1"/>
    <x v="6"/>
    <x v="3981"/>
    <d v="2016-07-16T22:19:09"/>
  </r>
  <r>
    <n v="3982"/>
    <s v="Flush - David Dipper - Break Point Theatre"/>
    <s v="Sex, deception, addiction, life. _x000a_A quality piece of relevant theatre at one of London's most vibrant and respected fringe theatres."/>
    <n v="850"/>
    <n v="170"/>
    <x v="2"/>
    <x v="1"/>
    <s v="GBP"/>
    <n v="1436297180"/>
    <n v="1431113180"/>
    <x v="0"/>
    <x v="81"/>
    <x v="1"/>
    <s v="theater/plays"/>
    <n v="20"/>
    <n v="34"/>
    <x v="1"/>
    <x v="6"/>
    <x v="3982"/>
    <d v="2015-07-07T13:26:20"/>
  </r>
  <r>
    <n v="3983"/>
    <s v="A Season of Love and Music (Spring 2014)"/>
    <s v="Donâ€™t miss Golden Threadâ€™s new family-friendly play with live music about Ziryab, the 9th century musician and cultural trailblazer!"/>
    <n v="11140"/>
    <n v="3877"/>
    <x v="2"/>
    <x v="0"/>
    <s v="USD"/>
    <n v="1400569140"/>
    <n v="1397854356"/>
    <x v="0"/>
    <x v="67"/>
    <x v="1"/>
    <s v="theater/plays"/>
    <n v="34.802513464991023"/>
    <n v="84.282608695652172"/>
    <x v="1"/>
    <x v="6"/>
    <x v="3983"/>
    <d v="2014-05-20T00:59:00"/>
  </r>
  <r>
    <n v="3984"/>
    <s v="Fantastic Mr Fox - Novus Theatre"/>
    <s v="Novus Theatre bring you their new show 'Fantastic Mr Fox'. We hope to improve the pay for our cast and crew through Kickstarter."/>
    <n v="1500"/>
    <n v="95"/>
    <x v="2"/>
    <x v="1"/>
    <s v="GBP"/>
    <n v="1415404800"/>
    <n v="1412809644"/>
    <x v="0"/>
    <x v="73"/>
    <x v="1"/>
    <s v="theater/plays"/>
    <n v="6.3333333333333339"/>
    <n v="9.5"/>
    <x v="1"/>
    <x v="6"/>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x v="10"/>
    <x v="1"/>
    <s v="theater/plays"/>
    <n v="32.049999999999997"/>
    <n v="33.736842105263158"/>
    <x v="1"/>
    <x v="6"/>
    <x v="3985"/>
    <d v="2016-02-20T15:05:00"/>
  </r>
  <r>
    <n v="3986"/>
    <s v="Hippolytos - Polish Tour"/>
    <s v="After a successful run at London's Cockpit Theatre, we are invited to perform in Gardzienice OPT and at Teatr Polski in Warsaw, Poland."/>
    <n v="5000"/>
    <n v="488"/>
    <x v="2"/>
    <x v="1"/>
    <s v="GBP"/>
    <n v="1462539840"/>
    <n v="1460034594"/>
    <x v="0"/>
    <x v="62"/>
    <x v="1"/>
    <s v="theater/plays"/>
    <n v="9.76"/>
    <n v="37.53846153846154"/>
    <x v="1"/>
    <x v="6"/>
    <x v="3986"/>
    <d v="2016-05-06T07:04:00"/>
  </r>
  <r>
    <n v="3987"/>
    <s v="Write Now 5"/>
    <s v="Write Now 5 is a new writing festival in south east London promoting new work from emerging playwrights."/>
    <n v="400"/>
    <n v="151"/>
    <x v="2"/>
    <x v="1"/>
    <s v="GBP"/>
    <n v="1400278290"/>
    <n v="1399414290"/>
    <x v="0"/>
    <x v="62"/>
    <x v="1"/>
    <s v="theater/plays"/>
    <n v="37.75"/>
    <n v="11.615384615384615"/>
    <x v="1"/>
    <x v="6"/>
    <x v="3987"/>
    <d v="2014-05-16T16:11:30"/>
  </r>
  <r>
    <n v="3988"/>
    <s v="Folk-Tales: What Stories Do Your Folks Tell?"/>
    <s v="An evening of of stories based both in myth and truth."/>
    <n v="1500"/>
    <n v="32"/>
    <x v="2"/>
    <x v="0"/>
    <s v="USD"/>
    <n v="1440813413"/>
    <n v="1439517413"/>
    <x v="0"/>
    <x v="80"/>
    <x v="1"/>
    <s v="theater/plays"/>
    <n v="2.1333333333333333"/>
    <n v="8"/>
    <x v="1"/>
    <x v="6"/>
    <x v="3988"/>
    <d v="2015-08-28T19:56:53"/>
  </r>
  <r>
    <n v="3989"/>
    <s v="A Gentleman, A Lady and A Thug"/>
    <s v="I love to write. I have written and published my first book and everyone that read it enjoyed it. My dream is to one day write movies"/>
    <n v="3000"/>
    <n v="0"/>
    <x v="2"/>
    <x v="0"/>
    <s v="USD"/>
    <n v="1447009181"/>
    <n v="1444413581"/>
    <x v="0"/>
    <x v="78"/>
    <x v="1"/>
    <s v="theater/plays"/>
    <n v="0"/>
    <n v="0"/>
    <x v="1"/>
    <x v="6"/>
    <x v="3989"/>
    <d v="2015-11-08T12:59:41"/>
  </r>
  <r>
    <n v="3990"/>
    <s v="&quot;The Day That Shakespeare Died&quot; - The book and the play."/>
    <s v="A book and a play. Narrated by the ghost of Will Shakespeare and the ghost of his dog Crab,  Their adventures in the afterlife..."/>
    <n v="1650"/>
    <n v="69"/>
    <x v="2"/>
    <x v="1"/>
    <s v="GBP"/>
    <n v="1456934893"/>
    <n v="1454342893"/>
    <x v="0"/>
    <x v="83"/>
    <x v="1"/>
    <s v="theater/plays"/>
    <n v="4.1818181818181817"/>
    <n v="23"/>
    <x v="1"/>
    <x v="6"/>
    <x v="3990"/>
    <d v="2016-03-02T10:08:13"/>
  </r>
  <r>
    <n v="3991"/>
    <s v="NTACTheatre - North Texas Actor's Collaborative Theatre"/>
    <s v="North Texas first actor-driven theatre company needs your help"/>
    <n v="500"/>
    <n v="100"/>
    <x v="2"/>
    <x v="0"/>
    <s v="USD"/>
    <n v="1433086082"/>
    <n v="1430494082"/>
    <x v="0"/>
    <x v="29"/>
    <x v="1"/>
    <s v="theater/plays"/>
    <n v="20"/>
    <n v="100"/>
    <x v="1"/>
    <x v="6"/>
    <x v="3991"/>
    <d v="2015-05-31T09:28:02"/>
  </r>
  <r>
    <n v="3992"/>
    <s v="Tearing Down Cabrini-Green, a dynamic social commentary."/>
    <s v="A richly textured and intellectually powerful social commentary about family, community and America."/>
    <n v="10000"/>
    <n v="541"/>
    <x v="2"/>
    <x v="0"/>
    <s v="USD"/>
    <n v="1449876859"/>
    <n v="1444689259"/>
    <x v="0"/>
    <x v="82"/>
    <x v="1"/>
    <s v="theater/plays"/>
    <n v="5.41"/>
    <n v="60.111111111111114"/>
    <x v="1"/>
    <x v="6"/>
    <x v="3992"/>
    <d v="2015-12-11T17:34:19"/>
  </r>
  <r>
    <n v="3993"/>
    <s v="Invincible Diamonds: A Survivor's Guide"/>
    <s v="I am seeking to turn my collection of urban poetry into a stage play. My desire is to inspire victims to heal."/>
    <n v="50000"/>
    <n v="3"/>
    <x v="2"/>
    <x v="0"/>
    <s v="USD"/>
    <n v="1431549912"/>
    <n v="1428957912"/>
    <x v="0"/>
    <x v="29"/>
    <x v="1"/>
    <s v="theater/plays"/>
    <n v="6.0000000000000001E-3"/>
    <n v="3"/>
    <x v="1"/>
    <x v="6"/>
    <x v="3993"/>
    <d v="2015-05-13T14:45:12"/>
  </r>
  <r>
    <n v="3994"/>
    <s v="Poles Apart - A Play in 2 Acts"/>
    <s v="Is Henson willing to dare risk a theatrical speaking tour of his North Pole adventures...and more?"/>
    <n v="2000"/>
    <n v="5"/>
    <x v="2"/>
    <x v="0"/>
    <s v="USD"/>
    <n v="1405761690"/>
    <n v="1403169690"/>
    <x v="0"/>
    <x v="29"/>
    <x v="1"/>
    <s v="theater/plays"/>
    <n v="0.25"/>
    <n v="5"/>
    <x v="1"/>
    <x v="6"/>
    <x v="3994"/>
    <d v="2014-07-19T03:21:30"/>
  </r>
  <r>
    <n v="3995"/>
    <s v="Headaches - a play exploring the topic of mental health"/>
    <s v="Headaches: a play composed of personal testimonies, writings and music, centered on mental illness and its effects on people's lives."/>
    <n v="200"/>
    <n v="70"/>
    <x v="2"/>
    <x v="1"/>
    <s v="GBP"/>
    <n v="1423913220"/>
    <n v="1421339077"/>
    <x v="0"/>
    <x v="80"/>
    <x v="1"/>
    <s v="theater/plays"/>
    <n v="35"/>
    <n v="17.5"/>
    <x v="1"/>
    <x v="6"/>
    <x v="3995"/>
    <d v="2015-02-14T05:27:00"/>
  </r>
  <r>
    <n v="3996"/>
    <s v="Anansi the Spider - An African Folktale"/>
    <s v="The African tale of Anansi the Spider is that of a trickster who often uses cleverness and harmless jokes to get what he wants."/>
    <n v="3000"/>
    <n v="497"/>
    <x v="2"/>
    <x v="0"/>
    <s v="USD"/>
    <n v="1416499440"/>
    <n v="1415341464"/>
    <x v="0"/>
    <x v="57"/>
    <x v="1"/>
    <s v="theater/plays"/>
    <n v="16.566666666666666"/>
    <n v="29.235294117647058"/>
    <x v="1"/>
    <x v="6"/>
    <x v="3996"/>
    <d v="2014-11-20T10:04:00"/>
  </r>
  <r>
    <n v="3997"/>
    <s v="'Working Play Title'"/>
    <s v="We aim to produce a Professional Published Play for two days in October 2015 on Fri 30th &amp; Sat 31st with three performances in total."/>
    <n v="3000"/>
    <n v="0"/>
    <x v="2"/>
    <x v="1"/>
    <s v="GBP"/>
    <n v="1428222221"/>
    <n v="1425633821"/>
    <x v="0"/>
    <x v="78"/>
    <x v="1"/>
    <s v="theater/plays"/>
    <n v="0"/>
    <n v="0"/>
    <x v="1"/>
    <x v="6"/>
    <x v="3997"/>
    <d v="2015-04-05T02:23:41"/>
  </r>
  <r>
    <n v="3998"/>
    <s v="Forsaken Angels-A New Play"/>
    <s v="Forsaken Angels, a powerful new play by William Leary, author of DCMTA's Best Of 2014 Play Masquerade."/>
    <n v="1250"/>
    <n v="715"/>
    <x v="2"/>
    <x v="0"/>
    <s v="USD"/>
    <n v="1427580426"/>
    <n v="1424992026"/>
    <x v="0"/>
    <x v="8"/>
    <x v="1"/>
    <s v="theater/plays"/>
    <n v="57.199999999999996"/>
    <n v="59.583333333333336"/>
    <x v="1"/>
    <x v="6"/>
    <x v="3998"/>
    <d v="2015-03-28T16:07:06"/>
  </r>
  <r>
    <n v="3999"/>
    <s v="The Sins of Seven Tables at the Edinburgh Fringe Festival"/>
    <s v="If tables had ears what tales would they tell? Sins of Seven Tables, a modern take on the 7 Deadlies, are they still sins?"/>
    <n v="7000"/>
    <n v="1156"/>
    <x v="2"/>
    <x v="0"/>
    <s v="USD"/>
    <n v="1409514709"/>
    <n v="1406058798"/>
    <x v="0"/>
    <x v="25"/>
    <x v="1"/>
    <s v="theater/plays"/>
    <n v="16.514285714285716"/>
    <n v="82.571428571428569"/>
    <x v="1"/>
    <x v="6"/>
    <x v="3999"/>
    <d v="2014-08-31T13:51:49"/>
  </r>
  <r>
    <n v="4000"/>
    <s v="The Escorts"/>
    <s v="An Enticing Trip into the World of Assisted Dying"/>
    <n v="8000"/>
    <n v="10"/>
    <x v="2"/>
    <x v="0"/>
    <s v="USD"/>
    <n v="1462631358"/>
    <n v="1457450958"/>
    <x v="0"/>
    <x v="29"/>
    <x v="1"/>
    <s v="theater/plays"/>
    <n v="0.125"/>
    <n v="10"/>
    <x v="1"/>
    <x v="6"/>
    <x v="4000"/>
    <d v="2016-05-07T08:29:18"/>
  </r>
  <r>
    <n v="4001"/>
    <s v="Help Launch LZA Theatre! The Eisteddfod + A Woman Alone"/>
    <s v="We take great short(er) plays by brilliant playwrights &amp; make visually stunning conversation pieces in response to the city we live in"/>
    <n v="1200"/>
    <n v="453"/>
    <x v="2"/>
    <x v="1"/>
    <s v="GBP"/>
    <n v="1488394800"/>
    <n v="1486681708"/>
    <x v="0"/>
    <x v="25"/>
    <x v="1"/>
    <s v="theater/plays"/>
    <n v="37.75"/>
    <n v="32.357142857142854"/>
    <x v="1"/>
    <x v="6"/>
    <x v="4001"/>
    <d v="2017-03-01T13:00:00"/>
  </r>
  <r>
    <n v="4002"/>
    <s v="Terry Pratchett's Wyrd Sisters"/>
    <s v="Bring Wyrd Sisters, a comedy of Shakespearean proportions, to small-town Texas. Loosely parodies the â€œScottish Play.â€"/>
    <n v="1250"/>
    <n v="23"/>
    <x v="2"/>
    <x v="0"/>
    <s v="USD"/>
    <n v="1411779761"/>
    <n v="1409187761"/>
    <x v="0"/>
    <x v="80"/>
    <x v="1"/>
    <s v="theater/plays"/>
    <n v="1.8399999999999999"/>
    <n v="5.75"/>
    <x v="1"/>
    <x v="6"/>
    <x v="4002"/>
    <d v="2014-09-26T19:02:41"/>
  </r>
  <r>
    <n v="4003"/>
    <s v="MAMA BA-B: The Stage Play"/>
    <s v="&quot;MAMA'Z BA-B&quot; is the story of Marcus Williams who struggles to find a place for himself as a young black male."/>
    <n v="2000"/>
    <n v="201"/>
    <x v="2"/>
    <x v="0"/>
    <s v="USD"/>
    <n v="1424009147"/>
    <n v="1421417147"/>
    <x v="0"/>
    <x v="84"/>
    <x v="1"/>
    <s v="theater/plays"/>
    <n v="10.050000000000001"/>
    <n v="100.5"/>
    <x v="1"/>
    <x v="6"/>
    <x v="4003"/>
    <d v="2015-02-15T08:05:47"/>
  </r>
  <r>
    <n v="4004"/>
    <s v="South Florida Tours"/>
    <s v="Help Launch The Queen Into South Florida!"/>
    <n v="500"/>
    <n v="1"/>
    <x v="2"/>
    <x v="0"/>
    <s v="USD"/>
    <n v="1412740457"/>
    <n v="1410148457"/>
    <x v="0"/>
    <x v="29"/>
    <x v="1"/>
    <s v="theater/plays"/>
    <n v="0.2"/>
    <n v="1"/>
    <x v="1"/>
    <x v="6"/>
    <x v="4004"/>
    <d v="2014-10-07T21:54:17"/>
  </r>
  <r>
    <n v="4005"/>
    <s v="Bringing more Art to the Community"/>
    <s v="Help us bring more Art to the Community. It's our second production, Fences by August Wilson. Help us make it a success!"/>
    <n v="3000"/>
    <n v="40"/>
    <x v="2"/>
    <x v="0"/>
    <s v="USD"/>
    <n v="1413832985"/>
    <n v="1408648985"/>
    <x v="0"/>
    <x v="84"/>
    <x v="1"/>
    <s v="theater/plays"/>
    <n v="1.3333333333333335"/>
    <n v="20"/>
    <x v="1"/>
    <x v="6"/>
    <x v="4005"/>
    <d v="2014-10-20T13:23:05"/>
  </r>
  <r>
    <n v="4006"/>
    <s v="&quot;The Norwegians&quot; Midwestern Tour"/>
    <s v="Olive and Betty have cheating boyfriends. The solution: Gus and Tor, two Norwegian hit men who specialize in solving such problems."/>
    <n v="30000"/>
    <n v="2"/>
    <x v="2"/>
    <x v="0"/>
    <s v="USD"/>
    <n v="1455647587"/>
    <n v="1453487587"/>
    <x v="0"/>
    <x v="29"/>
    <x v="1"/>
    <s v="theater/plays"/>
    <n v="6.6666666666666671E-3"/>
    <n v="2"/>
    <x v="1"/>
    <x v="6"/>
    <x v="4006"/>
    <d v="2016-02-16T12:33:07"/>
  </r>
  <r>
    <n v="4007"/>
    <s v="POLES APART - A PLAY IN 2 ACTS"/>
    <s v="Is the public ready to hear Matt's story? Is he willing to risk public speaking and the waning reputation among his own race?"/>
    <n v="2000"/>
    <n v="5"/>
    <x v="2"/>
    <x v="0"/>
    <s v="USD"/>
    <n v="1409070480"/>
    <n v="1406572381"/>
    <x v="0"/>
    <x v="29"/>
    <x v="1"/>
    <s v="theater/plays"/>
    <n v="0.25"/>
    <n v="5"/>
    <x v="1"/>
    <x v="6"/>
    <x v="4007"/>
    <d v="2014-08-26T10:28:00"/>
  </r>
  <r>
    <n v="4008"/>
    <s v="Lovers and Other Strangers at The Cockpit"/>
    <s v="Lovers and Other Strangers by RenÃ©e Taylor and Joseph Bologna, showing at The Cockpit theatre in Marylebone, 10th - 14th August 2015"/>
    <n v="1000"/>
    <n v="60"/>
    <x v="2"/>
    <x v="1"/>
    <s v="GBP"/>
    <n v="1437606507"/>
    <n v="1435014507"/>
    <x v="0"/>
    <x v="80"/>
    <x v="1"/>
    <s v="theater/plays"/>
    <n v="6"/>
    <n v="15"/>
    <x v="1"/>
    <x v="6"/>
    <x v="4008"/>
    <d v="2015-07-22T17:08:27"/>
  </r>
  <r>
    <n v="4009"/>
    <s v="A play by Gabriel Kemlo about lost ideals, and new starts"/>
    <s v="Against the decline of Thatcherism, the fall of the Wall, and the rise of Acid House. This comedy is a 'Withnail &amp; I' for 1993."/>
    <n v="1930"/>
    <n v="75"/>
    <x v="2"/>
    <x v="1"/>
    <s v="GBP"/>
    <n v="1410281360"/>
    <n v="1406825360"/>
    <x v="0"/>
    <x v="83"/>
    <x v="1"/>
    <s v="theater/plays"/>
    <n v="3.8860103626943006"/>
    <n v="25"/>
    <x v="1"/>
    <x v="6"/>
    <x v="4009"/>
    <d v="2014-09-09T10:49:20"/>
  </r>
  <r>
    <n v="4010"/>
    <s v="The Connection Play 2014"/>
    <s v="JUNTO Productions is proud to present our first production, the premiere of The Connection, a play by Jeffrey Paul."/>
    <n v="7200"/>
    <n v="1742"/>
    <x v="2"/>
    <x v="0"/>
    <s v="USD"/>
    <n v="1414348166"/>
    <n v="1412879366"/>
    <x v="0"/>
    <x v="44"/>
    <x v="1"/>
    <s v="theater/plays"/>
    <n v="24.194444444444443"/>
    <n v="45.842105263157897"/>
    <x v="1"/>
    <x v="6"/>
    <x v="4010"/>
    <d v="2014-10-26T12:29:26"/>
  </r>
  <r>
    <n v="4011"/>
    <s v="Just Bryan, a radio drama"/>
    <s v="Radio drama about a failed comedian with the help of his Dictaphone friend Alan, tries to become a success whilst fighting his demons."/>
    <n v="250"/>
    <n v="19"/>
    <x v="2"/>
    <x v="1"/>
    <s v="GBP"/>
    <n v="1422450278"/>
    <n v="1419858278"/>
    <x v="0"/>
    <x v="80"/>
    <x v="1"/>
    <s v="theater/plays"/>
    <n v="7.6"/>
    <n v="4.75"/>
    <x v="1"/>
    <x v="6"/>
    <x v="4011"/>
    <d v="2015-01-28T07:04:38"/>
  </r>
  <r>
    <n v="4012"/>
    <s v="The Butterfly Catcher"/>
    <s v="LEELA IS A 14 YEAR OLD GIRL. JONAH IS A 56 YEAR OLD MAN. IT'S BEEN GOING ON FOR 3 YEARS. HERE COMES THE NIGHT OF VIOLENT RECKONING."/>
    <n v="575"/>
    <n v="0"/>
    <x v="2"/>
    <x v="1"/>
    <s v="GBP"/>
    <n v="1430571849"/>
    <n v="1427979849"/>
    <x v="0"/>
    <x v="78"/>
    <x v="1"/>
    <s v="theater/plays"/>
    <n v="0"/>
    <n v="0"/>
    <x v="1"/>
    <x v="6"/>
    <x v="4012"/>
    <d v="2015-05-02T07:04:09"/>
  </r>
  <r>
    <n v="4013"/>
    <s v="Harriet Tubman Woman Of Faith"/>
    <s v="Harriet Tubman Woman of Faith is a remarkable narrative about the life and faith of Harriet Tubman, told through a dream of a teenager."/>
    <n v="2000"/>
    <n v="26"/>
    <x v="2"/>
    <x v="0"/>
    <s v="USD"/>
    <n v="1424070823"/>
    <n v="1421478823"/>
    <x v="0"/>
    <x v="84"/>
    <x v="1"/>
    <s v="theater/plays"/>
    <n v="1.3"/>
    <n v="13"/>
    <x v="1"/>
    <x v="6"/>
    <x v="4013"/>
    <d v="2015-02-16T01:13:43"/>
  </r>
  <r>
    <n v="4014"/>
    <s v="Ministry theater"/>
    <s v="I am trying to put together a ministry theater company for junior / high schoolers that which puts on free shows in the SoCal area."/>
    <n v="9000"/>
    <n v="0"/>
    <x v="2"/>
    <x v="0"/>
    <s v="USD"/>
    <n v="1457157269"/>
    <n v="1455861269"/>
    <x v="0"/>
    <x v="78"/>
    <x v="1"/>
    <s v="theater/plays"/>
    <n v="0"/>
    <n v="0"/>
    <x v="1"/>
    <x v="6"/>
    <x v="4014"/>
    <d v="2016-03-04T23:54:29"/>
  </r>
  <r>
    <n v="4015"/>
    <s v="Shakespeare In The Park"/>
    <s v="FREE Shakespeare In the Park in Bergen County, NJ on July 24, 25, 31, and August 1. We need your support to help keep our show FREE"/>
    <n v="7000"/>
    <n v="1"/>
    <x v="2"/>
    <x v="0"/>
    <s v="USD"/>
    <n v="1437331463"/>
    <n v="1434739463"/>
    <x v="0"/>
    <x v="29"/>
    <x v="1"/>
    <s v="theater/plays"/>
    <n v="1.4285714285714287E-2"/>
    <n v="1"/>
    <x v="1"/>
    <x v="6"/>
    <x v="4015"/>
    <d v="2015-07-19T12:44:23"/>
  </r>
  <r>
    <n v="4016"/>
    <s v="MENTAL Play"/>
    <s v="A new play and project exploring challenges faced by young adults struggling with mental health issues in contemporary Britain."/>
    <n v="500"/>
    <n v="70"/>
    <x v="2"/>
    <x v="1"/>
    <s v="GBP"/>
    <n v="1410987400"/>
    <n v="1408395400"/>
    <x v="0"/>
    <x v="63"/>
    <x v="1"/>
    <s v="theater/plays"/>
    <n v="14.000000000000002"/>
    <n v="10"/>
    <x v="1"/>
    <x v="6"/>
    <x v="4016"/>
    <d v="2014-09-17T14:56:40"/>
  </r>
  <r>
    <n v="4017"/>
    <s v="The Rights (and Wrongs) of Mary Wollstonecraft"/>
    <s v="The true story of the romantic entanglements of Mary Shelley's parents. Anarchist; William Godwin &amp;, 1st feminist; Mary Wollstonecraft."/>
    <n v="10000"/>
    <n v="105"/>
    <x v="2"/>
    <x v="0"/>
    <s v="USD"/>
    <n v="1409846874"/>
    <n v="1407254874"/>
    <x v="0"/>
    <x v="84"/>
    <x v="1"/>
    <s v="theater/plays"/>
    <n v="1.05"/>
    <n v="52.5"/>
    <x v="1"/>
    <x v="6"/>
    <x v="4017"/>
    <d v="2014-09-04T10:07:54"/>
  </r>
  <r>
    <n v="4018"/>
    <s v="Time Please Fringe"/>
    <s v="Funding for a production of Time Please at the Brighton Fringe 2017... and beyond."/>
    <n v="1500"/>
    <n v="130"/>
    <x v="2"/>
    <x v="1"/>
    <s v="GBP"/>
    <n v="1475877108"/>
    <n v="1473285108"/>
    <x v="0"/>
    <x v="80"/>
    <x v="1"/>
    <s v="theater/plays"/>
    <n v="8.6666666666666679"/>
    <n v="32.5"/>
    <x v="1"/>
    <x v="6"/>
    <x v="4018"/>
    <d v="2016-10-07T15:51:48"/>
  </r>
  <r>
    <n v="4019"/>
    <s v="We Don't Play Fight"/>
    <s v="Finally a crossover of the arts takes place! Theater &amp; LIVE Pro Wrestling. A unique story featuring TV Pro Wrestling without the TV."/>
    <n v="3500"/>
    <n v="29"/>
    <x v="2"/>
    <x v="0"/>
    <s v="USD"/>
    <n v="1460737680"/>
    <n v="1455725596"/>
    <x v="0"/>
    <x v="80"/>
    <x v="1"/>
    <s v="theater/plays"/>
    <n v="0.82857142857142851"/>
    <n v="7.25"/>
    <x v="1"/>
    <x v="6"/>
    <x v="4019"/>
    <d v="2016-04-15T10:28:00"/>
  </r>
  <r>
    <n v="4020"/>
    <s v="Those That Fly"/>
    <s v="Having lived her whole life in the midst of a civil war, 11 year old Leyla dreams of being a pilot so she may fly her family to safety."/>
    <n v="600"/>
    <n v="100"/>
    <x v="2"/>
    <x v="0"/>
    <s v="USD"/>
    <n v="1427168099"/>
    <n v="1424579699"/>
    <x v="0"/>
    <x v="83"/>
    <x v="1"/>
    <s v="theater/plays"/>
    <n v="16.666666666666664"/>
    <n v="33.333333333333336"/>
    <x v="1"/>
    <x v="6"/>
    <x v="4020"/>
    <d v="2015-03-23T21:34:59"/>
  </r>
  <r>
    <n v="4021"/>
    <s v="Angels in Houston"/>
    <s v="Help a group of actors end bigotry in Houston, TX by supporting a  full production of Angels in America."/>
    <n v="15000"/>
    <n v="125"/>
    <x v="2"/>
    <x v="0"/>
    <s v="USD"/>
    <n v="1414360358"/>
    <n v="1409176358"/>
    <x v="0"/>
    <x v="84"/>
    <x v="1"/>
    <s v="theater/plays"/>
    <n v="0.83333333333333337"/>
    <n v="62.5"/>
    <x v="1"/>
    <x v="6"/>
    <x v="4021"/>
    <d v="2014-10-26T15:52:38"/>
  </r>
  <r>
    <n v="4022"/>
    <s v="The Merchant of Venice as Shakespeare Heard It"/>
    <s v="Help us produce a video of the first Original Pronunciation Merchant of Venice."/>
    <n v="18000"/>
    <n v="12521"/>
    <x v="2"/>
    <x v="0"/>
    <s v="USD"/>
    <n v="1422759240"/>
    <n v="1418824867"/>
    <x v="0"/>
    <x v="438"/>
    <x v="1"/>
    <s v="theater/plays"/>
    <n v="69.561111111111103"/>
    <n v="63.558375634517766"/>
    <x v="1"/>
    <x v="6"/>
    <x v="4022"/>
    <d v="2015-01-31T20:54:00"/>
  </r>
  <r>
    <n v="4023"/>
    <s v="Forgive &amp; Forget"/>
    <s v="An original gospel stage play that explores the pain and hurt caused by those who struggle to forgive others!"/>
    <n v="7000"/>
    <n v="0"/>
    <x v="2"/>
    <x v="0"/>
    <s v="USD"/>
    <n v="1458860363"/>
    <n v="1454975963"/>
    <x v="0"/>
    <x v="78"/>
    <x v="1"/>
    <s v="theater/plays"/>
    <n v="0"/>
    <n v="0"/>
    <x v="1"/>
    <x v="6"/>
    <x v="4023"/>
    <d v="2016-03-24T16:59:23"/>
  </r>
  <r>
    <n v="4024"/>
    <s v="Super Date, The Dating Game Show for Superheroes"/>
    <s v="Ever wonder what Wonder Woman wants in a super man? Can you be both a lover, and a fighter? And, whatâ€™s with all the spandex?"/>
    <n v="800"/>
    <n v="10"/>
    <x v="2"/>
    <x v="0"/>
    <s v="USD"/>
    <n v="1441037097"/>
    <n v="1438445097"/>
    <x v="0"/>
    <x v="29"/>
    <x v="1"/>
    <s v="theater/plays"/>
    <n v="1.25"/>
    <n v="10"/>
    <x v="1"/>
    <x v="6"/>
    <x v="4024"/>
    <d v="2015-08-31T10:04:57"/>
  </r>
  <r>
    <n v="4025"/>
    <s v="Financement et aide Ã  la crÃ©ation"/>
    <s v="Acteurs, scÃ©naristes et metteurs en scÃ¨ne souhaitant monter, 5 piÃ¨ces de thÃ©Ã¢tre ainsi que 3 courts mÃ©trages et 2 long-mÃ©trages."/>
    <n v="5000"/>
    <n v="250"/>
    <x v="2"/>
    <x v="6"/>
    <s v="EUR"/>
    <n v="1437889336"/>
    <n v="1432705336"/>
    <x v="0"/>
    <x v="80"/>
    <x v="1"/>
    <s v="theater/plays"/>
    <n v="5"/>
    <n v="62.5"/>
    <x v="1"/>
    <x v="6"/>
    <x v="4025"/>
    <d v="2015-07-25T23:42:16"/>
  </r>
  <r>
    <n v="4026"/>
    <s v="Speak to my Soul: A Montage of Voices"/>
    <s v="This is a play that voices that stories of the black experience in America using spoken word, song and dance."/>
    <n v="4000"/>
    <n v="0"/>
    <x v="2"/>
    <x v="0"/>
    <s v="USD"/>
    <n v="1449247439"/>
    <n v="1444059839"/>
    <x v="0"/>
    <x v="78"/>
    <x v="1"/>
    <s v="theater/plays"/>
    <n v="0"/>
    <n v="0"/>
    <x v="1"/>
    <x v="6"/>
    <x v="4026"/>
    <d v="2015-12-04T10:43:59"/>
  </r>
  <r>
    <n v="4027"/>
    <s v="Lincoln High School presents: Little Shop of Horrors"/>
    <s v="Drama Students at Lincoln High School in Walla Walla, WA are working hard to present their excellent version of Little Shop of Horrors."/>
    <n v="3000"/>
    <n v="215"/>
    <x v="2"/>
    <x v="0"/>
    <s v="USD"/>
    <n v="1487811600"/>
    <n v="1486077481"/>
    <x v="0"/>
    <x v="63"/>
    <x v="1"/>
    <s v="theater/plays"/>
    <n v="7.166666666666667"/>
    <n v="30.714285714285715"/>
    <x v="1"/>
    <x v="6"/>
    <x v="4027"/>
    <d v="2017-02-22T19:00:00"/>
  </r>
  <r>
    <n v="4028"/>
    <s v="The Last King of the I.D.A. (Minnesota Fringe)"/>
    <s v="The 2014 Minnesota Fringe Festival brings the World Premiere of LightBright's one-act play, The Last King of the I.D.A."/>
    <n v="2000"/>
    <n v="561"/>
    <x v="2"/>
    <x v="0"/>
    <s v="USD"/>
    <n v="1402007500"/>
    <n v="1399415500"/>
    <x v="0"/>
    <x v="202"/>
    <x v="1"/>
    <s v="theater/plays"/>
    <n v="28.050000000000004"/>
    <n v="51"/>
    <x v="1"/>
    <x v="6"/>
    <x v="4028"/>
    <d v="2014-06-05T16:31:40"/>
  </r>
  <r>
    <n v="4029"/>
    <s v="Next 2 the Stage"/>
    <s v="A theater complex that educates as we entertain.  We will provide shows that inspire and theater classes that motivate."/>
    <n v="20000"/>
    <n v="0"/>
    <x v="2"/>
    <x v="0"/>
    <s v="USD"/>
    <n v="1450053370"/>
    <n v="1447461370"/>
    <x v="0"/>
    <x v="78"/>
    <x v="1"/>
    <s v="theater/plays"/>
    <n v="0"/>
    <n v="0"/>
    <x v="1"/>
    <x v="6"/>
    <x v="4029"/>
    <d v="2015-12-13T18:36:10"/>
  </r>
  <r>
    <n v="4030"/>
    <s v="The Martin and Lewis Tribute Show"/>
    <s v="The world's best and only tribute to Dean Martin and Jerry Lewis_x000a_ bringing back the Music, Laughter and the Love."/>
    <n v="2500"/>
    <n v="400"/>
    <x v="2"/>
    <x v="0"/>
    <s v="USD"/>
    <n v="1454525340"/>
    <n v="1452008599"/>
    <x v="0"/>
    <x v="79"/>
    <x v="1"/>
    <s v="theater/plays"/>
    <n v="16"/>
    <n v="66.666666666666671"/>
    <x v="1"/>
    <x v="6"/>
    <x v="4030"/>
    <d v="2016-02-03T12:49:00"/>
  </r>
  <r>
    <n v="4031"/>
    <s v="As You Like It in The Enchanted Forest Wildlife Sanctuary"/>
    <s v="HeARTistry's contemporary production of As You Like It epitomizes the wit and eloquence of William Shakespeare for a modern audience."/>
    <n v="5000"/>
    <n v="0"/>
    <x v="2"/>
    <x v="0"/>
    <s v="USD"/>
    <n v="1418914964"/>
    <n v="1414591364"/>
    <x v="0"/>
    <x v="78"/>
    <x v="1"/>
    <s v="theater/plays"/>
    <n v="0"/>
    <n v="0"/>
    <x v="1"/>
    <x v="6"/>
    <x v="4031"/>
    <d v="2014-12-18T09:02:44"/>
  </r>
  <r>
    <n v="4032"/>
    <s v="The Modern Theater's 'Play It Forward' Fund"/>
    <s v="'Play it Forward' is a ticket bank for individuals in need. Fund a theater experience for someone that would otherwise go without!"/>
    <n v="6048"/>
    <n v="413"/>
    <x v="2"/>
    <x v="0"/>
    <s v="USD"/>
    <n v="1450211116"/>
    <n v="1445023516"/>
    <x v="0"/>
    <x v="63"/>
    <x v="1"/>
    <s v="theater/plays"/>
    <n v="6.8287037037037033"/>
    <n v="59"/>
    <x v="1"/>
    <x v="6"/>
    <x v="4032"/>
    <d v="2015-12-15T14:25:16"/>
  </r>
  <r>
    <n v="4033"/>
    <s v="2020 Vision: a love story told over sixty years"/>
    <s v="Help us produce an iconic new verse play, set in the year 2020, with virtuoso acting and hauntingly beautiful words and music"/>
    <n v="23900"/>
    <n v="6141.99"/>
    <x v="2"/>
    <x v="1"/>
    <s v="GBP"/>
    <n v="1475398800"/>
    <n v="1472711224"/>
    <x v="0"/>
    <x v="225"/>
    <x v="1"/>
    <s v="theater/plays"/>
    <n v="25.698702928870294"/>
    <n v="65.340319148936175"/>
    <x v="1"/>
    <x v="6"/>
    <x v="4033"/>
    <d v="2016-10-02T03:00:00"/>
  </r>
  <r>
    <n v="4034"/>
    <s v="Technical Design for Liberty Lake Community Theatre"/>
    <s v="This local community theatre needs a proper, efficient, SAFE and professional audio and lighting setup. Helps us raise the funds!"/>
    <n v="13500"/>
    <n v="200"/>
    <x v="2"/>
    <x v="0"/>
    <s v="USD"/>
    <n v="1428097450"/>
    <n v="1425509050"/>
    <x v="0"/>
    <x v="84"/>
    <x v="1"/>
    <s v="theater/plays"/>
    <n v="1.4814814814814816"/>
    <n v="100"/>
    <x v="1"/>
    <x v="6"/>
    <x v="4034"/>
    <d v="2015-04-03T15:44:10"/>
  </r>
  <r>
    <n v="4035"/>
    <s v="The Lost Boy"/>
    <s v="&quot;Stories are where you go to look for the truth of your own life.&quot; (Frank Delaney)"/>
    <n v="10000"/>
    <n v="3685"/>
    <x v="2"/>
    <x v="0"/>
    <s v="USD"/>
    <n v="1413925887"/>
    <n v="1411333887"/>
    <x v="0"/>
    <x v="20"/>
    <x v="1"/>
    <s v="theater/plays"/>
    <n v="36.85"/>
    <n v="147.4"/>
    <x v="1"/>
    <x v="6"/>
    <x v="4035"/>
    <d v="2014-10-21T15:11:27"/>
  </r>
  <r>
    <n v="4036"/>
    <s v="3 Days In Savannah"/>
    <s v="&quot;3 Days In Savannah&quot; explores the issues of love, racism, and regret while reminding us that, &quot;life is a game and love is the prize.&quot;"/>
    <n v="6000"/>
    <n v="2823"/>
    <x v="2"/>
    <x v="0"/>
    <s v="USD"/>
    <n v="1404253800"/>
    <n v="1402784964"/>
    <x v="0"/>
    <x v="57"/>
    <x v="1"/>
    <s v="theater/plays"/>
    <n v="47.05"/>
    <n v="166.05882352941177"/>
    <x v="1"/>
    <x v="6"/>
    <x v="4036"/>
    <d v="2014-07-01T16:30:00"/>
  </r>
  <r>
    <n v="4037"/>
    <s v="The Pelican, by August Strindberg"/>
    <s v="The Pelican is a haunted play by one of Swedenâ€™s most renowned playwrights, August Strindberg, about a mother's tragic deceit."/>
    <n v="700"/>
    <n v="80"/>
    <x v="2"/>
    <x v="0"/>
    <s v="USD"/>
    <n v="1464099900"/>
    <n v="1462585315"/>
    <x v="0"/>
    <x v="84"/>
    <x v="1"/>
    <s v="theater/plays"/>
    <n v="11.428571428571429"/>
    <n v="40"/>
    <x v="1"/>
    <x v="6"/>
    <x v="4037"/>
    <d v="2016-05-24T08:25:00"/>
  </r>
  <r>
    <n v="4038"/>
    <s v="Take the Vagina Monologues to Main Street in Lexington, NC!"/>
    <s v="We are vagina warriors ready to bring our message of human rights, empowerment and diversity to Main St. Lexington, NC."/>
    <n v="2500"/>
    <n v="301"/>
    <x v="2"/>
    <x v="0"/>
    <s v="USD"/>
    <n v="1413573010"/>
    <n v="1408389010"/>
    <x v="0"/>
    <x v="80"/>
    <x v="1"/>
    <s v="theater/plays"/>
    <n v="12.04"/>
    <n v="75.25"/>
    <x v="1"/>
    <x v="6"/>
    <x v="4038"/>
    <d v="2014-10-17T13:10:10"/>
  </r>
  <r>
    <n v="4039"/>
    <s v="Defiant Entertainment presents: The Park Bench"/>
    <s v="Help stage an original One Act Play that brings awareness to Alzheimer's in its debut performance."/>
    <n v="500"/>
    <n v="300"/>
    <x v="2"/>
    <x v="0"/>
    <s v="USD"/>
    <n v="1448949540"/>
    <n v="1446048367"/>
    <x v="0"/>
    <x v="81"/>
    <x v="1"/>
    <s v="theater/plays"/>
    <n v="60"/>
    <n v="60"/>
    <x v="1"/>
    <x v="6"/>
    <x v="4039"/>
    <d v="2015-11-30T23:59:00"/>
  </r>
  <r>
    <n v="4040"/>
    <s v="The Last Encore Musical"/>
    <s v="This nationally published book, set in the 70â€™s, tells the untold story of singers and a friendly reunion visit turning bad."/>
    <n v="8000"/>
    <n v="2500"/>
    <x v="2"/>
    <x v="0"/>
    <s v="USD"/>
    <n v="1437188400"/>
    <n v="1432100004"/>
    <x v="0"/>
    <x v="84"/>
    <x v="1"/>
    <s v="theater/plays"/>
    <n v="31.25"/>
    <n v="1250"/>
    <x v="1"/>
    <x v="6"/>
    <x v="4040"/>
    <d v="2015-07-17T21:00:00"/>
  </r>
  <r>
    <n v="4041"/>
    <s v="In the Land of Gold"/>
    <s v="A bold, colouful, vibrant play centred around the last remaining monarchy of Africa."/>
    <n v="5000"/>
    <n v="21"/>
    <x v="2"/>
    <x v="1"/>
    <s v="GBP"/>
    <n v="1473160954"/>
    <n v="1467976954"/>
    <x v="0"/>
    <x v="84"/>
    <x v="1"/>
    <s v="theater/plays"/>
    <n v="0.42"/>
    <n v="10.5"/>
    <x v="1"/>
    <x v="6"/>
    <x v="4041"/>
    <d v="2016-09-06T05:22:34"/>
  </r>
  <r>
    <n v="4042"/>
    <s v="Messages"/>
    <s v="Acting group and production for inner city youth, about inner city youth. The problems and stuation that they see everyday."/>
    <n v="10000"/>
    <n v="21"/>
    <x v="2"/>
    <x v="0"/>
    <s v="USD"/>
    <n v="1421781360"/>
    <n v="1419213664"/>
    <x v="0"/>
    <x v="83"/>
    <x v="1"/>
    <s v="theater/plays"/>
    <n v="0.21"/>
    <n v="7"/>
    <x v="1"/>
    <x v="6"/>
    <x v="4042"/>
    <d v="2015-01-20T13:16:00"/>
  </r>
  <r>
    <n v="4043"/>
    <s v="Not making potato salad here!"/>
    <s v="This could be my last play, need to bring my son out to see it before it's over.  Need to fly him here from BC"/>
    <n v="300"/>
    <n v="0"/>
    <x v="2"/>
    <x v="5"/>
    <s v="CAD"/>
    <n v="1416524325"/>
    <n v="1415228325"/>
    <x v="0"/>
    <x v="78"/>
    <x v="1"/>
    <s v="theater/plays"/>
    <n v="0"/>
    <n v="0"/>
    <x v="1"/>
    <x v="6"/>
    <x v="4043"/>
    <d v="2014-11-20T16:58:45"/>
  </r>
  <r>
    <n v="4044"/>
    <s v="Cielito Lindo (Pretty Little One)"/>
    <s v="A bilingual play in The New Works Festival at UT that crosses cultures and explores what it means to be confident with who you are."/>
    <n v="600"/>
    <n v="225"/>
    <x v="2"/>
    <x v="0"/>
    <s v="USD"/>
    <n v="1428642000"/>
    <n v="1426050982"/>
    <x v="0"/>
    <x v="80"/>
    <x v="1"/>
    <s v="theater/plays"/>
    <n v="37.5"/>
    <n v="56.25"/>
    <x v="1"/>
    <x v="6"/>
    <x v="4044"/>
    <d v="2015-04-09T23:00:00"/>
  </r>
  <r>
    <n v="4045"/>
    <s v="The Hostages"/>
    <s v="&quot;The Hostages&quot; is about a bank robbery gone wrong, as we learn more about each characters, we question who are the actually hostages..."/>
    <n v="5000"/>
    <n v="1"/>
    <x v="2"/>
    <x v="2"/>
    <s v="AUD"/>
    <n v="1408596589"/>
    <n v="1406004589"/>
    <x v="0"/>
    <x v="29"/>
    <x v="1"/>
    <s v="theater/plays"/>
    <n v="0.02"/>
    <n v="1"/>
    <x v="1"/>
    <x v="6"/>
    <x v="4045"/>
    <d v="2014-08-20T22:49:49"/>
  </r>
  <r>
    <n v="4046"/>
    <s v="Glenn Herman's EXPRESSIONS: The UnKnown"/>
    <s v="An eclectic One Man stage show, that takes the audience on a journey through vast personalities, as he discovers his true self...#Drama"/>
    <n v="5600"/>
    <n v="460"/>
    <x v="2"/>
    <x v="0"/>
    <s v="USD"/>
    <n v="1413992210"/>
    <n v="1411400210"/>
    <x v="0"/>
    <x v="8"/>
    <x v="1"/>
    <s v="theater/plays"/>
    <n v="8.2142857142857135"/>
    <n v="38.333333333333336"/>
    <x v="1"/>
    <x v="6"/>
    <x v="4046"/>
    <d v="2014-10-22T09:36:50"/>
  </r>
  <r>
    <n v="4047"/>
    <s v="The Bridge That Brought Us Over: The History of Gospel Music"/>
    <s v="A conservative grandmother takes her hip-hop generation grandchildren through the history of Gospel music in one night..."/>
    <n v="5000"/>
    <n v="110"/>
    <x v="2"/>
    <x v="0"/>
    <s v="USD"/>
    <n v="1420938000"/>
    <n v="1418862743"/>
    <x v="0"/>
    <x v="80"/>
    <x v="1"/>
    <s v="theater/plays"/>
    <n v="2.1999999999999997"/>
    <n v="27.5"/>
    <x v="1"/>
    <x v="6"/>
    <x v="4047"/>
    <d v="2015-01-10T19:00:00"/>
  </r>
  <r>
    <n v="4048"/>
    <s v="Speechless"/>
    <s v="The unspoken story of growing up disabled with cerebral palsy and no speech. This inclusive company fights ignorance using dark humour."/>
    <n v="17000"/>
    <n v="3001"/>
    <x v="2"/>
    <x v="1"/>
    <s v="GBP"/>
    <n v="1460373187"/>
    <n v="1457352787"/>
    <x v="0"/>
    <x v="110"/>
    <x v="1"/>
    <s v="theater/plays"/>
    <n v="17.652941176470588"/>
    <n v="32.978021978021978"/>
    <x v="1"/>
    <x v="6"/>
    <x v="4048"/>
    <d v="2016-04-11T05:13:07"/>
  </r>
  <r>
    <n v="4049"/>
    <s v="The Hounds of Reservoir - A Shakesperian Heist film"/>
    <s v="A caravan heist goes horribly wrong. When the rogues meet up to discuss the matter, they suspect one of them is the King's guard."/>
    <n v="20000"/>
    <n v="16"/>
    <x v="2"/>
    <x v="0"/>
    <s v="USD"/>
    <n v="1436914815"/>
    <n v="1434322815"/>
    <x v="0"/>
    <x v="29"/>
    <x v="1"/>
    <s v="theater/plays"/>
    <n v="0.08"/>
    <n v="16"/>
    <x v="1"/>
    <x v="6"/>
    <x v="4049"/>
    <d v="2015-07-14T17:00:15"/>
  </r>
  <r>
    <n v="4050"/>
    <s v="Ø¢Ù…ÙŠÙ† (Amen)"/>
    <s v="Amen is an important jarring story about the repercussions of reporting the war from the front lines and the war that follows them home"/>
    <n v="1500"/>
    <n v="1"/>
    <x v="2"/>
    <x v="0"/>
    <s v="USD"/>
    <n v="1414077391"/>
    <n v="1411485391"/>
    <x v="0"/>
    <x v="29"/>
    <x v="1"/>
    <s v="theater/plays"/>
    <n v="6.6666666666666666E-2"/>
    <n v="1"/>
    <x v="1"/>
    <x v="6"/>
    <x v="4050"/>
    <d v="2014-10-23T09:16:31"/>
  </r>
  <r>
    <n v="4051"/>
    <s v="Phantom of the Kun Opera"/>
    <s v="It is a heart-breaking life story of Wu family who tries to preserve the gem of Chinese Kun Opera through generations."/>
    <n v="500"/>
    <n v="0"/>
    <x v="2"/>
    <x v="0"/>
    <s v="USD"/>
    <n v="1399618380"/>
    <n v="1399058797"/>
    <x v="0"/>
    <x v="78"/>
    <x v="1"/>
    <s v="theater/plays"/>
    <n v="0"/>
    <n v="0"/>
    <x v="1"/>
    <x v="6"/>
    <x v="4051"/>
    <d v="2014-05-09T00:53:00"/>
  </r>
  <r>
    <n v="4052"/>
    <s v="Throw Like A Girl"/>
    <s v="This empowering piece encourages women to rise up and pursue their dreams, not by behaving like a boy but by,_x000a_â€œThrowing Like A Girl.â€"/>
    <n v="3000"/>
    <n v="1126"/>
    <x v="2"/>
    <x v="0"/>
    <s v="USD"/>
    <n v="1413234316"/>
    <n v="1408050316"/>
    <x v="0"/>
    <x v="62"/>
    <x v="1"/>
    <s v="theater/plays"/>
    <n v="37.533333333333339"/>
    <n v="86.615384615384613"/>
    <x v="1"/>
    <x v="6"/>
    <x v="4052"/>
    <d v="2014-10-13T15:05:16"/>
  </r>
  <r>
    <n v="4053"/>
    <s v="'Time at the Bar!' - Written and directed by Kieran Mellish"/>
    <s v="'Time at the Bar!' is a play written by Kieran Mellish, a student at Loughborough University and member of LSU Stage Society."/>
    <n v="500"/>
    <n v="110"/>
    <x v="2"/>
    <x v="1"/>
    <s v="GBP"/>
    <n v="1416081600"/>
    <n v="1413477228"/>
    <x v="0"/>
    <x v="84"/>
    <x v="1"/>
    <s v="theater/plays"/>
    <n v="22"/>
    <n v="55"/>
    <x v="1"/>
    <x v="6"/>
    <x v="4053"/>
    <d v="2014-11-15T14:00:00"/>
  </r>
  <r>
    <n v="4054"/>
    <s v="Truth is..&quot;Real Love Ain't Suppose to Hurt&quot;"/>
    <s v="I love you,he said,then he kissed her as her tears fell down.It was my fault but make up will fix it&quot;she replied,then he hit her again!"/>
    <n v="8880"/>
    <n v="0"/>
    <x v="2"/>
    <x v="0"/>
    <s v="USD"/>
    <n v="1475294400"/>
    <n v="1472674285"/>
    <x v="0"/>
    <x v="78"/>
    <x v="1"/>
    <s v="theater/plays"/>
    <n v="0"/>
    <n v="0"/>
    <x v="1"/>
    <x v="6"/>
    <x v="4054"/>
    <d v="2016-09-30T22:00:00"/>
  </r>
  <r>
    <n v="4055"/>
    <s v="'The Tempest' at the Minack Theatre Cornwall, July 2014"/>
    <s v="Moving Stories' 'The Tempest' promises to be vibrant &amp; enchanting, with original music, vivid design &amp; unforgettable performances."/>
    <n v="5000"/>
    <n v="881"/>
    <x v="2"/>
    <x v="1"/>
    <s v="GBP"/>
    <n v="1403192031"/>
    <n v="1400600031"/>
    <x v="0"/>
    <x v="64"/>
    <x v="1"/>
    <s v="theater/plays"/>
    <n v="17.62"/>
    <n v="41.952380952380949"/>
    <x v="1"/>
    <x v="6"/>
    <x v="4055"/>
    <d v="2014-06-19T09:33:51"/>
  </r>
  <r>
    <n v="4056"/>
    <s v="American Pride"/>
    <s v="American Pride is a play centered on the Poetry of one Iraq War veteran, and follows her journey through war and back home."/>
    <n v="1500"/>
    <n v="795"/>
    <x v="2"/>
    <x v="0"/>
    <s v="USD"/>
    <n v="1467575940"/>
    <n v="1465856639"/>
    <x v="0"/>
    <x v="82"/>
    <x v="1"/>
    <s v="theater/plays"/>
    <n v="53"/>
    <n v="88.333333333333329"/>
    <x v="1"/>
    <x v="6"/>
    <x v="4056"/>
    <d v="2016-07-03T13:59:00"/>
  </r>
  <r>
    <n v="4057"/>
    <s v="HOWARD BARKER DOUBLE BILL - Arcola Theatre 2015"/>
    <s v="Exhilarating Double Bill uniting London premiere of THE TWELFTH BATTLE OF ISONZO &amp; thrilling revival of JUDITH: A PARTING FROM THE BODY"/>
    <n v="3500"/>
    <n v="775"/>
    <x v="2"/>
    <x v="1"/>
    <s v="GBP"/>
    <n v="1448492400"/>
    <n v="1446506080"/>
    <x v="0"/>
    <x v="79"/>
    <x v="1"/>
    <s v="theater/plays"/>
    <n v="22.142857142857142"/>
    <n v="129.16666666666666"/>
    <x v="1"/>
    <x v="6"/>
    <x v="4057"/>
    <d v="2015-11-25T17:00:00"/>
  </r>
  <r>
    <n v="4058"/>
    <s v="Secret of Shahrazad (World Premier)"/>
    <s v="Help reveal the beauty of Islamic culture by launching this new adventure play celebrating Persian music, dance, and lore."/>
    <n v="3750"/>
    <n v="95"/>
    <x v="2"/>
    <x v="0"/>
    <s v="USD"/>
    <n v="1459483140"/>
    <n v="1458178044"/>
    <x v="0"/>
    <x v="80"/>
    <x v="1"/>
    <s v="theater/plays"/>
    <n v="2.5333333333333332"/>
    <n v="23.75"/>
    <x v="1"/>
    <x v="6"/>
    <x v="4058"/>
    <d v="2016-03-31T21:59:00"/>
  </r>
  <r>
    <n v="4059"/>
    <s v="The Million Dollar Shot"/>
    <s v="A very Canadian children's play inspired by the tradition of British pantomimes like Aladdin, and the Nutcracker."/>
    <n v="10000"/>
    <n v="250"/>
    <x v="2"/>
    <x v="5"/>
    <s v="CAD"/>
    <n v="1410836400"/>
    <n v="1408116152"/>
    <x v="0"/>
    <x v="63"/>
    <x v="1"/>
    <s v="theater/plays"/>
    <n v="2.5"/>
    <n v="35.714285714285715"/>
    <x v="1"/>
    <x v="6"/>
    <x v="4059"/>
    <d v="2014-09-15T21:00:00"/>
  </r>
  <r>
    <n v="4060"/>
    <s v="Good Evening, I'm Robert Service"/>
    <s v="A funny, poignant play that revives the forgotten life and adventures of great Scottish Canadian, world renowned poet, Robert Service."/>
    <n v="10000"/>
    <n v="285"/>
    <x v="2"/>
    <x v="5"/>
    <s v="CAD"/>
    <n v="1403539200"/>
    <n v="1400604056"/>
    <x v="0"/>
    <x v="81"/>
    <x v="1"/>
    <s v="theater/plays"/>
    <n v="2.85"/>
    <n v="57"/>
    <x v="1"/>
    <x v="6"/>
    <x v="4060"/>
    <d v="2014-06-23T10:00:00"/>
  </r>
  <r>
    <n v="4061"/>
    <s v="PRODUCE the Stage Play SKYLAR'S SYNDROME by Gavin Kayner"/>
    <s v="SKYLAR'S SYNDROME is a tremendous psychodrama by master playwright Gavin Kayner!"/>
    <n v="525"/>
    <n v="0"/>
    <x v="2"/>
    <x v="0"/>
    <s v="USD"/>
    <n v="1461205423"/>
    <n v="1456025023"/>
    <x v="0"/>
    <x v="78"/>
    <x v="1"/>
    <s v="theater/plays"/>
    <n v="0"/>
    <n v="0"/>
    <x v="1"/>
    <x v="6"/>
    <x v="4061"/>
    <d v="2016-04-20T20:23:43"/>
  </r>
  <r>
    <n v="4062"/>
    <s v="Motorcycle MacBeth...NOT your grandmother's Shakespeare!"/>
    <s v="Shakespeare's beloved tragedy, MacBeth, staged in the Black Hills of Wyoming during Sturgis '76. Warning! This is no church picnic!"/>
    <n v="20000"/>
    <n v="490"/>
    <x v="2"/>
    <x v="0"/>
    <s v="USD"/>
    <n v="1467481468"/>
    <n v="1464889468"/>
    <x v="0"/>
    <x v="83"/>
    <x v="1"/>
    <s v="theater/plays"/>
    <n v="2.4500000000000002"/>
    <n v="163.33333333333334"/>
    <x v="1"/>
    <x v="6"/>
    <x v="4062"/>
    <d v="2016-07-02T11:44:28"/>
  </r>
  <r>
    <n v="4063"/>
    <s v="Whisper Me Happy Ever After (WMHEA)"/>
    <s v="WMHAE by Julie McNamara, raises awareness of the effects domestic violence has on the mental health of young people who witness it."/>
    <n v="9500"/>
    <n v="135"/>
    <x v="2"/>
    <x v="1"/>
    <s v="GBP"/>
    <n v="1403886084"/>
    <n v="1401294084"/>
    <x v="0"/>
    <x v="82"/>
    <x v="1"/>
    <s v="theater/plays"/>
    <n v="1.4210526315789473"/>
    <n v="15"/>
    <x v="1"/>
    <x v="6"/>
    <x v="4063"/>
    <d v="2014-06-27T10:21:24"/>
  </r>
  <r>
    <n v="4064"/>
    <s v="Help us make &quot;The Odd Couple&quot; a show to remember."/>
    <s v="We are mounting a production of Neil Simon's brilliant comedy, The Odd Couple, and need your help to make it as wonderful as we can."/>
    <n v="2000"/>
    <n v="385"/>
    <x v="2"/>
    <x v="2"/>
    <s v="AUD"/>
    <n v="1430316426"/>
    <n v="1427724426"/>
    <x v="0"/>
    <x v="79"/>
    <x v="1"/>
    <s v="theater/plays"/>
    <n v="19.25"/>
    <n v="64.166666666666671"/>
    <x v="1"/>
    <x v="6"/>
    <x v="4064"/>
    <d v="2015-04-29T08:07:06"/>
  </r>
  <r>
    <n v="4065"/>
    <s v="A Midsummer's Night's Dream"/>
    <s v="A classical/ fantasy version of midsummers done by professionally trained actors in Tulsa!"/>
    <n v="4000"/>
    <n v="27"/>
    <x v="2"/>
    <x v="0"/>
    <s v="USD"/>
    <n v="1407883811"/>
    <n v="1405291811"/>
    <x v="0"/>
    <x v="80"/>
    <x v="1"/>
    <s v="theater/plays"/>
    <n v="0.67500000000000004"/>
    <n v="6.75"/>
    <x v="1"/>
    <x v="6"/>
    <x v="4065"/>
    <d v="2014-08-12T16:50:11"/>
  </r>
  <r>
    <n v="4066"/>
    <s v="Divine Connection Performing Arts Leadership Program"/>
    <s v="We have created an outstanding mobile Performing Arts Program that has great impact on the social development in multiple communities."/>
    <n v="15000"/>
    <n v="25"/>
    <x v="2"/>
    <x v="0"/>
    <s v="USD"/>
    <n v="1463619388"/>
    <n v="1461027388"/>
    <x v="0"/>
    <x v="29"/>
    <x v="1"/>
    <s v="theater/plays"/>
    <n v="0.16666666666666669"/>
    <n v="25"/>
    <x v="1"/>
    <x v="6"/>
    <x v="4066"/>
    <d v="2016-05-18T18:56:28"/>
  </r>
  <r>
    <n v="4067"/>
    <s v="Help Shakespeare Troupe accept invite to perform in UK!"/>
    <s v="Will Power Troupe is the only US group invited to perform in London's Shakespeare Festival. We need your help to bring the USA to UK!"/>
    <n v="5000"/>
    <n v="3045"/>
    <x v="2"/>
    <x v="0"/>
    <s v="USD"/>
    <n v="1443408550"/>
    <n v="1439952550"/>
    <x v="0"/>
    <x v="57"/>
    <x v="1"/>
    <s v="theater/plays"/>
    <n v="60.9"/>
    <n v="179.11764705882354"/>
    <x v="1"/>
    <x v="6"/>
    <x v="4067"/>
    <d v="2015-09-27T20:49:10"/>
  </r>
  <r>
    <n v="4068"/>
    <s v="Produce BELLE DAME SANS MERCI a stage play"/>
    <s v="Be a PRODUCER of the Original stage play BELLE DAME SANS MERCI by Michael Fenlason! :-) :-( !"/>
    <n v="3495"/>
    <n v="34.950000000000003"/>
    <x v="2"/>
    <x v="0"/>
    <s v="USD"/>
    <n v="1484348700"/>
    <n v="1481756855"/>
    <x v="0"/>
    <x v="29"/>
    <x v="1"/>
    <s v="theater/plays"/>
    <n v="1"/>
    <n v="34.950000000000003"/>
    <x v="1"/>
    <x v="6"/>
    <x v="4068"/>
    <d v="2017-01-13T17:05:00"/>
  </r>
  <r>
    <n v="4069"/>
    <s v="The Pendulum Swings"/>
    <s v="'The Pendulum Swings' is a three-act dark comedy that sees Frank and Michael await their execution on Death Row."/>
    <n v="1250"/>
    <n v="430"/>
    <x v="2"/>
    <x v="1"/>
    <s v="GBP"/>
    <n v="1425124800"/>
    <n v="1421596356"/>
    <x v="0"/>
    <x v="62"/>
    <x v="1"/>
    <s v="theater/plays"/>
    <n v="34.4"/>
    <n v="33.07692307692308"/>
    <x v="1"/>
    <x v="6"/>
    <x v="4069"/>
    <d v="2015-02-28T06:00:00"/>
  </r>
  <r>
    <n v="4070"/>
    <s v="Southern Utah University: V-Day 2015"/>
    <s v="V-Day Southern Utah University 2015 and Second Studio Players presents: The Vagina Monologues"/>
    <n v="1000"/>
    <n v="165"/>
    <x v="2"/>
    <x v="0"/>
    <s v="USD"/>
    <n v="1425178800"/>
    <n v="1422374420"/>
    <x v="0"/>
    <x v="79"/>
    <x v="1"/>
    <s v="theater/plays"/>
    <n v="16.5"/>
    <n v="27.5"/>
    <x v="1"/>
    <x v="6"/>
    <x v="4070"/>
    <d v="2015-02-28T21:00:00"/>
  </r>
  <r>
    <n v="4071"/>
    <s v="ATEMPORAL"/>
    <s v="ExÃ¡men final de alumnos del Centro de CapacitaciÃ³n de la ANDA. Son extractos de obras: El JardÃ­n de los CerezoS, Madre Coraje y Casa"/>
    <n v="20000"/>
    <n v="0"/>
    <x v="2"/>
    <x v="14"/>
    <s v="MXN"/>
    <n v="1482779931"/>
    <n v="1480187931"/>
    <x v="0"/>
    <x v="78"/>
    <x v="1"/>
    <s v="theater/plays"/>
    <n v="0"/>
    <n v="0"/>
    <x v="1"/>
    <x v="6"/>
    <x v="4071"/>
    <d v="2016-12-26T13:18:51"/>
  </r>
  <r>
    <n v="4072"/>
    <s v="Oh! What a Lovely War - Salute the Centenary"/>
    <s v="Salute the Centenary with this satirical and moving play. The centenary has national relevance, and we want to mark it in our community"/>
    <n v="1000"/>
    <n v="4"/>
    <x v="2"/>
    <x v="1"/>
    <s v="GBP"/>
    <n v="1408646111"/>
    <n v="1403462111"/>
    <x v="0"/>
    <x v="84"/>
    <x v="1"/>
    <s v="theater/plays"/>
    <n v="0.4"/>
    <n v="2"/>
    <x v="1"/>
    <x v="6"/>
    <x v="4072"/>
    <d v="2014-08-21T12:35:11"/>
  </r>
  <r>
    <n v="4073"/>
    <s v="OTHELLO, by William Shakespeare ( FUNDRAISER)"/>
    <s v="OTHELLO, directed by Daniel Echevarria. A tragedy that highlights political corruption and the madness that can come out of love."/>
    <n v="3500"/>
    <n v="37"/>
    <x v="2"/>
    <x v="0"/>
    <s v="USD"/>
    <n v="1431144000"/>
    <n v="1426407426"/>
    <x v="0"/>
    <x v="84"/>
    <x v="1"/>
    <s v="theater/plays"/>
    <n v="1.0571428571428572"/>
    <n v="18.5"/>
    <x v="1"/>
    <x v="6"/>
    <x v="4073"/>
    <d v="2015-05-08T22:00:00"/>
  </r>
  <r>
    <n v="4074"/>
    <s v="The Free Man - the story of Hurr"/>
    <s v="A performance to inspire people, regardless of their faith, to visualise the repentance of Hurr and the forgiveness of Imam Hussain"/>
    <n v="2750"/>
    <n v="735"/>
    <x v="2"/>
    <x v="1"/>
    <s v="GBP"/>
    <n v="1446732975"/>
    <n v="1444137375"/>
    <x v="0"/>
    <x v="64"/>
    <x v="1"/>
    <s v="theater/plays"/>
    <n v="26.727272727272727"/>
    <n v="35"/>
    <x v="1"/>
    <x v="6"/>
    <x v="4074"/>
    <d v="2015-11-05T08:16:15"/>
  </r>
  <r>
    <n v="4075"/>
    <s v="Julius Caesar - Which side will you choose?"/>
    <s v="Set in the near future, this version of Shakespeare's classic play looks at how events that shook an empire could still happen today."/>
    <n v="2000"/>
    <n v="576"/>
    <x v="2"/>
    <x v="1"/>
    <s v="GBP"/>
    <n v="1404149280"/>
    <n v="1400547969"/>
    <x v="0"/>
    <x v="62"/>
    <x v="1"/>
    <s v="theater/plays"/>
    <n v="28.799999999999997"/>
    <n v="44.307692307692307"/>
    <x v="1"/>
    <x v="6"/>
    <x v="4075"/>
    <d v="2014-06-30T11:28:00"/>
  </r>
  <r>
    <n v="4076"/>
    <s v="The Walls of Jericho ( A Voice for Warrior Families)"/>
    <s v="A play to raise awareness about the effects of mental illness on a military family in the Cold War area."/>
    <n v="700"/>
    <n v="0"/>
    <x v="2"/>
    <x v="0"/>
    <s v="USD"/>
    <n v="1413921060"/>
    <n v="1411499149"/>
    <x v="0"/>
    <x v="78"/>
    <x v="1"/>
    <s v="theater/plays"/>
    <n v="0"/>
    <n v="0"/>
    <x v="1"/>
    <x v="6"/>
    <x v="4076"/>
    <d v="2014-10-21T13:51:00"/>
  </r>
  <r>
    <n v="4077"/>
    <s v="Citrus Heights Theatre In The Heights"/>
    <s v="We aim to bring creative, innovative, exciting, educational and fun community theater (with a professional attitude) to a new location."/>
    <n v="15000"/>
    <n v="1335"/>
    <x v="2"/>
    <x v="0"/>
    <s v="USD"/>
    <n v="1482339794"/>
    <n v="1479747794"/>
    <x v="0"/>
    <x v="79"/>
    <x v="1"/>
    <s v="theater/plays"/>
    <n v="8.9"/>
    <n v="222.5"/>
    <x v="1"/>
    <x v="6"/>
    <x v="4077"/>
    <d v="2016-12-21T11:03:14"/>
  </r>
  <r>
    <n v="4078"/>
    <s v="Theatre Memoire"/>
    <s v="Theatre Memoire are a High Wycombe based theatre company. Performing plays about multi-culturalism and interconectedness."/>
    <n v="250"/>
    <n v="0"/>
    <x v="2"/>
    <x v="1"/>
    <s v="GBP"/>
    <n v="1485543242"/>
    <n v="1482951242"/>
    <x v="0"/>
    <x v="78"/>
    <x v="1"/>
    <s v="theater/plays"/>
    <n v="0"/>
    <n v="0"/>
    <x v="1"/>
    <x v="6"/>
    <x v="4078"/>
    <d v="2017-01-27T12:54:02"/>
  </r>
  <r>
    <n v="4079"/>
    <s v="Professor O'Hannigan's Time Machine (Student Directed)"/>
    <s v="A tale of obsession, science, and lost love! Help the Caddo Magnet Players give this student-written play its debut on a real stage!"/>
    <n v="3000"/>
    <n v="5"/>
    <x v="2"/>
    <x v="0"/>
    <s v="USD"/>
    <n v="1466375521"/>
    <n v="1463783521"/>
    <x v="0"/>
    <x v="29"/>
    <x v="1"/>
    <s v="theater/plays"/>
    <n v="0.16666666666666669"/>
    <n v="5"/>
    <x v="1"/>
    <x v="6"/>
    <x v="4079"/>
    <d v="2016-06-19T16:32:01"/>
  </r>
  <r>
    <n v="4080"/>
    <s v="Uncommonnotions"/>
    <s v="&quot;Uncommonnotion&quot;. is a collections of short humors stories, I want to develop into plays, interest has been shown in this idea."/>
    <n v="3000"/>
    <n v="0"/>
    <x v="2"/>
    <x v="0"/>
    <s v="USD"/>
    <n v="1465930440"/>
    <n v="1463849116"/>
    <x v="0"/>
    <x v="78"/>
    <x v="1"/>
    <s v="theater/plays"/>
    <n v="0"/>
    <n v="0"/>
    <x v="1"/>
    <x v="6"/>
    <x v="4080"/>
    <d v="2016-06-14T12:54:00"/>
  </r>
  <r>
    <n v="4081"/>
    <s v="AU Theatre Wing (Pygmalion Sound and Lighting Fees)"/>
    <s v="AUTheatreWing is a student theatre association fostering the development of the dramatic arts at our university."/>
    <n v="2224"/>
    <n v="350"/>
    <x v="2"/>
    <x v="0"/>
    <s v="USD"/>
    <n v="1425819425"/>
    <n v="1423231025"/>
    <x v="0"/>
    <x v="8"/>
    <x v="1"/>
    <s v="theater/plays"/>
    <n v="15.737410071942445"/>
    <n v="29.166666666666668"/>
    <x v="1"/>
    <x v="6"/>
    <x v="4081"/>
    <d v="2015-03-08T06:57:05"/>
  </r>
  <r>
    <n v="4082"/>
    <s v="Blazed Donuts: An Orginial One Act"/>
    <s v="A short one act play about an undercover cop posing as a girl scout trying to stop a doughnut shop from selling drug filled doughnuts."/>
    <n v="150"/>
    <n v="3"/>
    <x v="2"/>
    <x v="0"/>
    <s v="USD"/>
    <n v="1447542000"/>
    <n v="1446179553"/>
    <x v="0"/>
    <x v="84"/>
    <x v="1"/>
    <s v="theater/plays"/>
    <n v="2"/>
    <n v="1.5"/>
    <x v="1"/>
    <x v="6"/>
    <x v="4082"/>
    <d v="2015-11-14T17:00:00"/>
  </r>
  <r>
    <n v="4083"/>
    <s v="Defendant Maurice Chevalier"/>
    <s v="Condemned to death for Collaboration with the Nazis, popular French Singer &amp; Entertainer Maurice Chevalier tells his side of the story"/>
    <n v="3500"/>
    <n v="759"/>
    <x v="2"/>
    <x v="0"/>
    <s v="USD"/>
    <n v="1452795416"/>
    <n v="1450203416"/>
    <x v="0"/>
    <x v="79"/>
    <x v="1"/>
    <s v="theater/plays"/>
    <n v="21.685714285714287"/>
    <n v="126.5"/>
    <x v="1"/>
    <x v="6"/>
    <x v="4083"/>
    <d v="2016-01-14T12:16:56"/>
  </r>
  <r>
    <n v="4084"/>
    <s v="WANTS (We Are Not The Same)"/>
    <s v="WANTS deals with diversity in all its various facets._x000a_The drama is set in a futuristic society where no diversity si accepted."/>
    <n v="3000"/>
    <n v="10"/>
    <x v="2"/>
    <x v="13"/>
    <s v="EUR"/>
    <n v="1476008906"/>
    <n v="1473416906"/>
    <x v="0"/>
    <x v="29"/>
    <x v="1"/>
    <s v="theater/plays"/>
    <n v="0.33333333333333337"/>
    <n v="10"/>
    <x v="1"/>
    <x v="6"/>
    <x v="4084"/>
    <d v="2016-10-09T04:28:26"/>
  </r>
  <r>
    <n v="4085"/>
    <s v="Age of Valor: Heritage - The Audio Drama"/>
    <s v="Just like the good old fashioned radio dramas, Heritage will be performed and narrated for you by 16 different talented voice actors."/>
    <n v="3500"/>
    <n v="10"/>
    <x v="2"/>
    <x v="0"/>
    <s v="USD"/>
    <n v="1427169540"/>
    <n v="1424701775"/>
    <x v="0"/>
    <x v="29"/>
    <x v="1"/>
    <s v="theater/plays"/>
    <n v="0.2857142857142857"/>
    <n v="10"/>
    <x v="1"/>
    <x v="6"/>
    <x v="4085"/>
    <d v="2015-03-23T21:59:00"/>
  </r>
  <r>
    <n v="4086"/>
    <s v="Carpe Diem Theater Troupe"/>
    <s v="Our theater troupe needs your help to put on a unique production of Hamlet! Pledge to help young actors learn and refine their skills!"/>
    <n v="1000"/>
    <n v="47"/>
    <x v="2"/>
    <x v="0"/>
    <s v="USD"/>
    <n v="1448078400"/>
    <n v="1445985299"/>
    <x v="0"/>
    <x v="81"/>
    <x v="1"/>
    <s v="theater/plays"/>
    <n v="4.7"/>
    <n v="9.4"/>
    <x v="1"/>
    <x v="6"/>
    <x v="4086"/>
    <d v="2015-11-20T22:00:00"/>
  </r>
  <r>
    <n v="4087"/>
    <s v="Stage Production &quot;The Nail Shop&quot;"/>
    <s v="Comedy Stage Play"/>
    <n v="9600"/>
    <n v="0"/>
    <x v="2"/>
    <x v="0"/>
    <s v="USD"/>
    <n v="1468777786"/>
    <n v="1466185786"/>
    <x v="0"/>
    <x v="78"/>
    <x v="1"/>
    <s v="theater/plays"/>
    <n v="0"/>
    <n v="0"/>
    <x v="1"/>
    <x v="6"/>
    <x v="4087"/>
    <d v="2016-07-17T11:49:46"/>
  </r>
  <r>
    <n v="4088"/>
    <s v="Community Theatre Project-Children's Show (Arthur)"/>
    <s v="Young persons theatre company working in deprived area seeking funding for children's theatrical production."/>
    <n v="2000"/>
    <n v="216"/>
    <x v="2"/>
    <x v="1"/>
    <s v="GBP"/>
    <n v="1421403960"/>
    <n v="1418827324"/>
    <x v="0"/>
    <x v="83"/>
    <x v="1"/>
    <s v="theater/plays"/>
    <n v="10.8"/>
    <n v="72"/>
    <x v="1"/>
    <x v="6"/>
    <x v="4088"/>
    <d v="2015-01-16T04: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x v="22"/>
    <x v="1"/>
    <s v="theater/plays"/>
    <n v="4.8"/>
    <n v="30"/>
    <x v="1"/>
    <x v="6"/>
    <x v="4089"/>
    <d v="2015-05-31T11:35:00"/>
  </r>
  <r>
    <n v="4090"/>
    <s v="&quot; Sweet O'l Mama &quot; Theater Production"/>
    <s v="A gripping re-enactment of a true breast cancer survival story, highlighted with inspiration and laughter!"/>
    <n v="1000"/>
    <n v="32"/>
    <x v="2"/>
    <x v="0"/>
    <s v="USD"/>
    <n v="1438959600"/>
    <n v="1437754137"/>
    <x v="0"/>
    <x v="83"/>
    <x v="1"/>
    <s v="theater/plays"/>
    <n v="3.2"/>
    <n v="10.666666666666666"/>
    <x v="1"/>
    <x v="6"/>
    <x v="4090"/>
    <d v="2015-08-07T09:00:00"/>
  </r>
  <r>
    <n v="4091"/>
    <s v="The 'Theater of Community' Tour"/>
    <s v="Unique  troupe will bring the wonder &amp; joy of Therapeutic Theater to  youth with severe multiple disabilities, &amp; adults with Alzheimers"/>
    <n v="1600"/>
    <n v="204"/>
    <x v="2"/>
    <x v="0"/>
    <s v="USD"/>
    <n v="1421410151"/>
    <n v="1418818151"/>
    <x v="0"/>
    <x v="22"/>
    <x v="1"/>
    <s v="theater/plays"/>
    <n v="12.75"/>
    <n v="25.5"/>
    <x v="1"/>
    <x v="6"/>
    <x v="4091"/>
    <d v="2015-01-16T06:09:11"/>
  </r>
  <r>
    <n v="4092"/>
    <s v="A CRY FOR HELP"/>
    <s v="&quot;A Cry for Help is Riveting, Inspiring, and Mesmerizing. You will laugh, cry, and be thinking about your own Cry for Help&quot;"/>
    <n v="110000"/>
    <n v="20"/>
    <x v="2"/>
    <x v="0"/>
    <s v="USD"/>
    <n v="1428205247"/>
    <n v="1423024847"/>
    <x v="0"/>
    <x v="29"/>
    <x v="1"/>
    <s v="theater/plays"/>
    <n v="1.8181818181818181E-2"/>
    <n v="20"/>
    <x v="1"/>
    <x v="6"/>
    <x v="4092"/>
    <d v="2015-04-04T21:40:47"/>
  </r>
  <r>
    <n v="4093"/>
    <s v="The Grouch Who Couldn't Steal Christmas"/>
    <s v="'The Grouch' is the perfect way to brighten up your Christmas. Full of love, laughs and some sheer calculated silliness, don't miss it!"/>
    <n v="2500"/>
    <n v="60"/>
    <x v="2"/>
    <x v="1"/>
    <s v="GBP"/>
    <n v="1440272093"/>
    <n v="1435088093"/>
    <x v="0"/>
    <x v="80"/>
    <x v="1"/>
    <s v="theater/plays"/>
    <n v="2.4"/>
    <n v="15"/>
    <x v="1"/>
    <x v="6"/>
    <x v="4093"/>
    <d v="2015-08-22T13:34:53"/>
  </r>
  <r>
    <n v="4094"/>
    <s v="Live at the Speakeasy with Ryan Anderson"/>
    <s v="Live at the Speakeasy with Ryan Anderson is a local talk show! Showcasing local artist, special guest, and talented bands."/>
    <n v="2000"/>
    <n v="730"/>
    <x v="2"/>
    <x v="0"/>
    <s v="USD"/>
    <n v="1413953940"/>
    <n v="1410141900"/>
    <x v="0"/>
    <x v="22"/>
    <x v="1"/>
    <s v="theater/plays"/>
    <n v="36.5"/>
    <n v="91.25"/>
    <x v="1"/>
    <x v="6"/>
    <x v="4094"/>
    <d v="2014-10-21T22:59:00"/>
  </r>
  <r>
    <n v="4095"/>
    <s v="LOPE ENAMORADO"/>
    <s v="Proyecto teatral dirigido por MartÃ­n Acosta que habla y reflexiona sobre el amor y su naturaleza."/>
    <n v="30000"/>
    <n v="800"/>
    <x v="2"/>
    <x v="14"/>
    <s v="MXN"/>
    <n v="1482108350"/>
    <n v="1479516350"/>
    <x v="0"/>
    <x v="29"/>
    <x v="1"/>
    <s v="theater/plays"/>
    <n v="2.666666666666667"/>
    <n v="800"/>
    <x v="1"/>
    <x v="6"/>
    <x v="4095"/>
    <d v="2016-12-18T18:45:50"/>
  </r>
  <r>
    <n v="4096"/>
    <s v="Theatre for Life, Youth Theatre Company, Southampton UK"/>
    <s v="Theatre for Life believes in unlocking young people's creativity, developing self belief and creating positive opportunities."/>
    <n v="3500"/>
    <n v="400"/>
    <x v="2"/>
    <x v="1"/>
    <s v="GBP"/>
    <n v="1488271860"/>
    <n v="1484484219"/>
    <x v="0"/>
    <x v="81"/>
    <x v="1"/>
    <s v="theater/plays"/>
    <n v="11.428571428571429"/>
    <n v="80"/>
    <x v="1"/>
    <x v="6"/>
    <x v="4096"/>
    <d v="2017-02-28T02:51:00"/>
  </r>
  <r>
    <n v="4097"/>
    <s v="And There Was War! Major Theatre Production"/>
    <s v="And There Was War is a play, a biblical narrative deeply entrenched in the concepts of the great controversy between Good and Evil!"/>
    <n v="10000"/>
    <n v="0"/>
    <x v="2"/>
    <x v="1"/>
    <s v="GBP"/>
    <n v="1454284500"/>
    <n v="1449431237"/>
    <x v="0"/>
    <x v="78"/>
    <x v="1"/>
    <s v="theater/plays"/>
    <n v="0"/>
    <n v="0"/>
    <x v="1"/>
    <x v="6"/>
    <x v="4097"/>
    <d v="2016-01-31T17:55:00"/>
  </r>
  <r>
    <n v="4098"/>
    <s v="Life is simple"/>
    <s v="Community Youth play, written by and performed by the youth about finding joy in the simple things in life"/>
    <n v="75000"/>
    <n v="0"/>
    <x v="2"/>
    <x v="0"/>
    <s v="USD"/>
    <n v="1465060797"/>
    <n v="1462468797"/>
    <x v="0"/>
    <x v="78"/>
    <x v="1"/>
    <s v="theater/plays"/>
    <n v="0"/>
    <n v="0"/>
    <x v="1"/>
    <x v="6"/>
    <x v="4098"/>
    <d v="2016-06-04T11:19:57"/>
  </r>
  <r>
    <n v="4099"/>
    <s v="L.U.N.A. Theatre Company produces &quot;Steel Magnolias&quot;"/>
    <s v="L.U.N.A. (Love, Understanding, Nurturing, and Awareness) is a non-profit organization dedicated to helping raise awareness for causes."/>
    <n v="4500"/>
    <n v="50"/>
    <x v="2"/>
    <x v="0"/>
    <s v="USD"/>
    <n v="1472847873"/>
    <n v="1468959873"/>
    <x v="0"/>
    <x v="29"/>
    <x v="1"/>
    <s v="theater/plays"/>
    <n v="1.1111111111111112"/>
    <n v="50"/>
    <x v="1"/>
    <x v="6"/>
    <x v="4099"/>
    <d v="2016-09-02T14:24:33"/>
  </r>
  <r>
    <n v="4100"/>
    <s v="America is at the Mall: A Play in Three Acts"/>
    <s v="How does war change a family?  A peek into one family's kitchen as their soldier fights in Iraq."/>
    <n v="270"/>
    <n v="0"/>
    <x v="2"/>
    <x v="0"/>
    <s v="USD"/>
    <n v="1414205990"/>
    <n v="1413341990"/>
    <x v="0"/>
    <x v="78"/>
    <x v="1"/>
    <s v="theater/plays"/>
    <n v="0"/>
    <n v="0"/>
    <x v="1"/>
    <x v="6"/>
    <x v="4100"/>
    <d v="2014-10-24T20:59:50"/>
  </r>
  <r>
    <n v="4101"/>
    <s v="Meet The Claires - Valentine's Day Weekend Comedy Stage Play"/>
    <s v="This is a Comedic Story about a young boy who saw the image of the perfect woman and from that point searched for someone similar"/>
    <n v="600"/>
    <n v="0"/>
    <x v="2"/>
    <x v="0"/>
    <s v="USD"/>
    <n v="1485380482"/>
    <n v="1482788482"/>
    <x v="0"/>
    <x v="78"/>
    <x v="1"/>
    <s v="theater/plays"/>
    <n v="0"/>
    <n v="0"/>
    <x v="1"/>
    <x v="6"/>
    <x v="4101"/>
    <d v="2017-01-25T15:41:22"/>
  </r>
  <r>
    <n v="4102"/>
    <s v="4th Wall Theatre Project"/>
    <s v="Local Community theater to get up and running in the Idaho Falls area. Something new, something different!"/>
    <n v="500"/>
    <n v="137"/>
    <x v="2"/>
    <x v="0"/>
    <s v="USD"/>
    <n v="1463343673"/>
    <n v="1460751673"/>
    <x v="0"/>
    <x v="79"/>
    <x v="1"/>
    <s v="theater/plays"/>
    <n v="27.400000000000002"/>
    <n v="22.833333333333332"/>
    <x v="1"/>
    <x v="6"/>
    <x v="4102"/>
    <d v="2016-05-15T14:21:13"/>
  </r>
  <r>
    <n v="4103"/>
    <s v="Weather Men"/>
    <s v="Weather Men is a play, written by Nathan Black.  A comedy/drama that explores the question of 'why people stay together?'"/>
    <n v="1000"/>
    <n v="100"/>
    <x v="2"/>
    <x v="0"/>
    <s v="USD"/>
    <n v="1440613920"/>
    <n v="1435953566"/>
    <x v="0"/>
    <x v="79"/>
    <x v="1"/>
    <s v="theater/plays"/>
    <n v="10"/>
    <n v="16.666666666666668"/>
    <x v="1"/>
    <x v="6"/>
    <x v="4103"/>
    <d v="2015-08-26T12:32:00"/>
  </r>
  <r>
    <n v="4104"/>
    <s v="PETER PAN - a new play by Ebony Rattle"/>
    <s v="PETER PAN, written by Ebony Rattle, is a new retelling of the classic play by J.M. Barrie about a boy who refused to grow up."/>
    <n v="3000"/>
    <n v="641"/>
    <x v="2"/>
    <x v="2"/>
    <s v="AUD"/>
    <n v="1477550434"/>
    <n v="1474958434"/>
    <x v="0"/>
    <x v="25"/>
    <x v="1"/>
    <s v="theater/plays"/>
    <n v="21.366666666666667"/>
    <n v="45.785714285714285"/>
    <x v="1"/>
    <x v="6"/>
    <x v="4104"/>
    <d v="2016-10-27T00:40:34"/>
  </r>
  <r>
    <n v="4105"/>
    <s v="Â¡LlÃ©vame!"/>
    <s v="Buscamos finalizar el proceso de producciÃ³n de un espectÃ¡culo de payaso y con Ã©l, activar espacios pÃºblicos para la escena clown."/>
    <n v="33000"/>
    <n v="2300"/>
    <x v="2"/>
    <x v="14"/>
    <s v="MXN"/>
    <n v="1482711309"/>
    <n v="1479860109"/>
    <x v="0"/>
    <x v="79"/>
    <x v="1"/>
    <s v="theater/plays"/>
    <n v="6.9696969696969706"/>
    <n v="383.33333333333331"/>
    <x v="1"/>
    <x v="6"/>
    <x v="4105"/>
    <d v="2016-12-25T18:15:09"/>
  </r>
  <r>
    <n v="4106"/>
    <s v="David Facer, Paradox Magic"/>
    <s v="No magic show has ever integrated theatre arts like this.  World of Paradox is designed for all audiences and is interactive in nature."/>
    <n v="5000"/>
    <n v="3530"/>
    <x v="2"/>
    <x v="0"/>
    <s v="USD"/>
    <n v="1427936400"/>
    <n v="1424221866"/>
    <x v="0"/>
    <x v="51"/>
    <x v="1"/>
    <s v="theater/plays"/>
    <n v="70.599999999999994"/>
    <n v="106.96969696969697"/>
    <x v="1"/>
    <x v="6"/>
    <x v="4106"/>
    <d v="2015-04-01T19:00:00"/>
  </r>
  <r>
    <n v="4107"/>
    <s v="Sacrifice"/>
    <s v="A new dramatic comedy dealing with a father's unwillingness to let go of his past causes major problems for the future of his daughter."/>
    <n v="2000"/>
    <n v="41"/>
    <x v="2"/>
    <x v="0"/>
    <s v="USD"/>
    <n v="1411596001"/>
    <n v="1409608801"/>
    <x v="0"/>
    <x v="80"/>
    <x v="1"/>
    <s v="theater/plays"/>
    <n v="2.0500000000000003"/>
    <n v="10.25"/>
    <x v="1"/>
    <x v="6"/>
    <x v="4107"/>
    <d v="2014-09-24T16:00:01"/>
  </r>
  <r>
    <n v="4108"/>
    <s v="The Black Woman's Attitude Stage Play"/>
    <s v="We are producing and directing a stage play that will focus on relationships and the stereotypes/truths that prohibit growth."/>
    <n v="3000"/>
    <n v="59"/>
    <x v="2"/>
    <x v="0"/>
    <s v="USD"/>
    <n v="1488517200"/>
    <n v="1485909937"/>
    <x v="0"/>
    <x v="29"/>
    <x v="1"/>
    <s v="theater/plays"/>
    <n v="1.9666666666666666"/>
    <n v="59"/>
    <x v="1"/>
    <x v="6"/>
    <x v="4108"/>
    <d v="2017-03-02T23:00:00"/>
  </r>
  <r>
    <n v="4109"/>
    <s v="Jack the Lad"/>
    <s v="Jack the Lad - a new play that explores how far the boundaries of friendship will stretch when morality and loyalties clash."/>
    <n v="500"/>
    <n v="0"/>
    <x v="2"/>
    <x v="1"/>
    <s v="GBP"/>
    <n v="1448805404"/>
    <n v="1446209804"/>
    <x v="0"/>
    <x v="78"/>
    <x v="1"/>
    <s v="theater/plays"/>
    <n v="0"/>
    <n v="0"/>
    <x v="1"/>
    <x v="6"/>
    <x v="4109"/>
    <d v="2015-11-29T07:56:44"/>
  </r>
  <r>
    <n v="4110"/>
    <s v="Take Tartuffe to Edinburgh Fringe Festival!"/>
    <s v="Set in the height of sex, drugs and rock 'n' roll this production is an exciting new take on Moliere's classic! Performing with SpaceUK"/>
    <n v="300"/>
    <n v="86"/>
    <x v="2"/>
    <x v="1"/>
    <s v="GBP"/>
    <n v="1469113351"/>
    <n v="1463929351"/>
    <x v="0"/>
    <x v="79"/>
    <x v="1"/>
    <s v="theater/plays"/>
    <n v="28.666666666666668"/>
    <n v="14.333333333333334"/>
    <x v="1"/>
    <x v="6"/>
    <x v="4110"/>
    <d v="2016-07-21T09:02:31"/>
  </r>
  <r>
    <n v="4111"/>
    <s v="REBORN IN LOVE"/>
    <s v="REBORN IN LOVE is the sequel to REBORN FROM ABOVE: A Tale of Eternal Love.  This is part two, of a One-Act play series."/>
    <n v="3000"/>
    <n v="94"/>
    <x v="2"/>
    <x v="0"/>
    <s v="USD"/>
    <n v="1424747740"/>
    <n v="1422155740"/>
    <x v="0"/>
    <x v="79"/>
    <x v="1"/>
    <s v="theater/plays"/>
    <n v="3.1333333333333333"/>
    <n v="15.666666666666666"/>
    <x v="1"/>
    <x v="6"/>
    <x v="4111"/>
    <d v="2015-02-23T21:15:40"/>
  </r>
  <r>
    <n v="4112"/>
    <s v="A Great New Controversial Play - &quot;The Divide&quot;."/>
    <s v="Set in Southern America â€œThe Divideâ€ is a stage play that touches on the issues that are forefront in America and the world."/>
    <n v="2500"/>
    <n v="1"/>
    <x v="2"/>
    <x v="17"/>
    <s v="EUR"/>
    <n v="1456617600"/>
    <n v="1454280186"/>
    <x v="0"/>
    <x v="29"/>
    <x v="1"/>
    <s v="theater/plays"/>
    <n v="0.04"/>
    <n v="1"/>
    <x v="1"/>
    <x v="6"/>
    <x v="4112"/>
    <d v="2016-02-27T18:00:00"/>
  </r>
  <r>
    <n v="4113"/>
    <s v="The Toy Box by Anthony H. Wallace"/>
    <s v="A family oriented play about Christians &amp; the sins they live with, portrayed by &quot;puppets and toys&quot; at Queensbury Theater in Houston."/>
    <n v="1500"/>
    <n v="3"/>
    <x v="2"/>
    <x v="0"/>
    <s v="USD"/>
    <n v="1452234840"/>
    <n v="1450619123"/>
    <x v="0"/>
    <x v="83"/>
    <x v="1"/>
    <s v="theater/plays"/>
    <n v="0.2"/>
    <n v="0"/>
    <x v="1"/>
    <x v="6"/>
    <x v="4113"/>
    <d v="2016-01-08T00:34:00"/>
  </r>
  <r>
    <m/>
    <m/>
    <m/>
    <m/>
    <m/>
    <x v="4"/>
    <x v="21"/>
    <m/>
    <m/>
    <m/>
    <x v="2"/>
    <x v="502"/>
    <x v="2"/>
    <m/>
    <m/>
    <m/>
    <x v="9"/>
    <x v="41"/>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420"/>
    <s v="PROJECT OLIVE OYL:  10 VOICE-OVER &quot;POPEYE&quot; Demo Series"/>
    <s v="I wish to professionally voice 10 old-school &quot;POPEYE&quot; tv clips, have my voice edited in as Olive Oyl, then post the demo series online."/>
    <n v="3300"/>
    <n v="14.5"/>
    <x v="0"/>
    <x v="0"/>
    <s v="USD"/>
    <n v="1394772031"/>
    <n v="1392183631"/>
    <b v="0"/>
    <n v="3"/>
    <b v="0"/>
    <s v="film &amp; video/animation"/>
    <n v="4.3939393939393936E-3"/>
    <n v="4.833333333333333"/>
    <x v="0"/>
    <x v="0"/>
    <x v="0"/>
    <s v="animation"/>
    <x v="0"/>
    <d v="2014-03-13T22:40:31"/>
  </r>
  <r>
    <n v="421"/>
    <s v="The monster Inside"/>
    <s v="An artistic project that will act as my final animation project and first feature film written, directed, animated, and produced by me"/>
    <n v="15000"/>
    <n v="301"/>
    <x v="0"/>
    <x v="0"/>
    <s v="USD"/>
    <n v="1440157656"/>
    <n v="1434973656"/>
    <b v="0"/>
    <n v="6"/>
    <b v="0"/>
    <s v="film &amp; video/animation"/>
    <n v="2.0066666666666667E-2"/>
    <n v="50.166666666666664"/>
    <x v="0"/>
    <x v="0"/>
    <x v="0"/>
    <s v="animation"/>
    <x v="1"/>
    <d v="2015-08-21T05:47:36"/>
  </r>
  <r>
    <n v="422"/>
    <s v="Catsville High the Movie (Anti-Bullying) Teaser Trailer"/>
    <s v="Screen writers look to create animated trailer about Anti-Bullying and seek to produce an on-going series that addresses teen issues."/>
    <n v="40000"/>
    <n v="430"/>
    <x v="0"/>
    <x v="0"/>
    <s v="USD"/>
    <n v="1410416097"/>
    <n v="1407824097"/>
    <b v="0"/>
    <n v="12"/>
    <b v="0"/>
    <s v="film &amp; video/animation"/>
    <n v="1.0749999999999999E-2"/>
    <n v="35.833333333333336"/>
    <x v="0"/>
    <x v="0"/>
    <x v="0"/>
    <s v="animation"/>
    <x v="2"/>
    <d v="2014-09-11T00:14:57"/>
  </r>
  <r>
    <n v="423"/>
    <s v="The Dark Brotherhood  (from the makers of COPS: Skyrim)"/>
    <s v="from the makers of COPS: Skyrim comes the Dark Brotherhood. a dramatic series created with Skyrim machinima."/>
    <n v="20000"/>
    <n v="153"/>
    <x v="0"/>
    <x v="0"/>
    <s v="USD"/>
    <n v="1370470430"/>
    <n v="1367878430"/>
    <b v="0"/>
    <n v="13"/>
    <b v="0"/>
    <s v="film &amp; video/animation"/>
    <n v="7.6499999999999997E-3"/>
    <n v="11.76923076923077"/>
    <x v="0"/>
    <x v="0"/>
    <x v="0"/>
    <s v="animation"/>
    <x v="3"/>
    <d v="2013-06-05T16:13:50"/>
  </r>
  <r>
    <n v="424"/>
    <s v="Drowning -Short animated Film"/>
    <s v="A short film about a gay teenage boy who is bullied to the point where he is willing to commit suicide. Only he can save himself."/>
    <n v="3000"/>
    <n v="203.9"/>
    <x v="0"/>
    <x v="0"/>
    <s v="USD"/>
    <n v="1332748899"/>
    <n v="1327568499"/>
    <b v="0"/>
    <n v="5"/>
    <b v="0"/>
    <s v="film &amp; video/animation"/>
    <n v="6.7966666666666675E-2"/>
    <n v="40.78"/>
    <x v="0"/>
    <x v="0"/>
    <x v="0"/>
    <s v="animation"/>
    <x v="4"/>
    <d v="2012-03-26T02:01:39"/>
  </r>
  <r>
    <n v="425"/>
    <s v="Patch Bo - Organic toons"/>
    <s v="Support new organic, gluten free cartoon! You'll enjoy this funny story about fruits &amp; vegies and will be able to see new episodes!"/>
    <n v="50000"/>
    <n v="6"/>
    <x v="0"/>
    <x v="0"/>
    <s v="USD"/>
    <n v="1448660404"/>
    <n v="1443472804"/>
    <b v="0"/>
    <n v="2"/>
    <b v="0"/>
    <s v="film &amp; video/animation"/>
    <n v="1.2E-4"/>
    <n v="3"/>
    <x v="0"/>
    <x v="0"/>
    <x v="0"/>
    <s v="animation"/>
    <x v="5"/>
    <d v="2015-11-27T15:40:04"/>
  </r>
  <r>
    <n v="426"/>
    <s v="Dewey Does 110 Animation"/>
    <s v="The first ever, Dewey Does 110 animation, teaches kids good values, how to succeed in life and maintaining a 110% state-of-mind."/>
    <n v="10000"/>
    <n v="133"/>
    <x v="0"/>
    <x v="0"/>
    <s v="USD"/>
    <n v="1456851914"/>
    <n v="1454259914"/>
    <b v="0"/>
    <n v="8"/>
    <b v="0"/>
    <s v="film &amp; video/animation"/>
    <n v="1.3299999999999999E-2"/>
    <n v="16.625"/>
    <x v="0"/>
    <x v="0"/>
    <x v="0"/>
    <s v="animation"/>
    <x v="6"/>
    <d v="2016-03-01T11:05:14"/>
  </r>
  <r>
    <n v="427"/>
    <s v="Hard Times Charles Video Book"/>
    <s v="Iâ€™m raising funds to produce a professional Hard Times Charles animated video book, including hiring animators and voice-over talent."/>
    <n v="6500"/>
    <n v="0"/>
    <x v="0"/>
    <x v="0"/>
    <s v="USD"/>
    <n v="1445540340"/>
    <n v="1444340940"/>
    <b v="0"/>
    <n v="0"/>
    <b v="0"/>
    <s v="film &amp; video/animation"/>
    <n v="0"/>
    <n v="0"/>
    <x v="0"/>
    <x v="0"/>
    <x v="0"/>
    <s v="animation"/>
    <x v="7"/>
    <d v="2015-10-22T12:59:00"/>
  </r>
  <r>
    <n v="428"/>
    <s v="Little Clay Bible - Zacchaeus"/>
    <s v="Fresh, fun, entertaining Bible stories on YouTube, stop-motion style."/>
    <n v="12000"/>
    <n v="676"/>
    <x v="0"/>
    <x v="0"/>
    <s v="USD"/>
    <n v="1402956000"/>
    <n v="1400523845"/>
    <b v="0"/>
    <n v="13"/>
    <b v="0"/>
    <s v="film &amp; video/animation"/>
    <n v="5.6333333333333332E-2"/>
    <n v="52"/>
    <x v="0"/>
    <x v="0"/>
    <x v="0"/>
    <s v="animation"/>
    <x v="8"/>
    <d v="2014-06-16T16:00:00"/>
  </r>
  <r>
    <n v="429"/>
    <s v="THE FUTURE"/>
    <s v="THE FUTURE is a short animated film created entirely by autistic and developmentally disabled artists from the L.A.N.D. program in Brooklyn, New York."/>
    <n v="5000"/>
    <n v="0"/>
    <x v="0"/>
    <x v="0"/>
    <s v="USD"/>
    <n v="1259297940"/>
    <n v="1252964282"/>
    <b v="0"/>
    <n v="0"/>
    <b v="0"/>
    <s v="film &amp; video/animation"/>
    <n v="0"/>
    <n v="0"/>
    <x v="0"/>
    <x v="0"/>
    <x v="0"/>
    <s v="animation"/>
    <x v="9"/>
    <d v="2009-11-26T22:59:00"/>
  </r>
  <r>
    <n v="430"/>
    <s v="&quot;I'll Take You Back&quot; Animated Music Video"/>
    <s v="Freddy Flint is creating an animated music video to the new &quot;Buttonpusher&quot; single, &quot;I'll Take You Back&quot;"/>
    <n v="1000"/>
    <n v="24"/>
    <x v="0"/>
    <x v="0"/>
    <s v="USD"/>
    <n v="1378866867"/>
    <n v="1377570867"/>
    <b v="0"/>
    <n v="5"/>
    <b v="0"/>
    <s v="film &amp; video/animation"/>
    <n v="2.4E-2"/>
    <n v="4.8"/>
    <x v="0"/>
    <x v="0"/>
    <x v="0"/>
    <s v="animation"/>
    <x v="10"/>
    <d v="2013-09-10T20:34:27"/>
  </r>
  <r>
    <n v="431"/>
    <s v="Bump in the road short stop motion animation"/>
    <s v="A short stop motion animated film of a man on his way home when strange goings on start to happen on his journey."/>
    <n v="3000"/>
    <n v="415"/>
    <x v="0"/>
    <x v="1"/>
    <s v="GBP"/>
    <n v="1467752083"/>
    <n v="1465160083"/>
    <b v="0"/>
    <n v="8"/>
    <b v="0"/>
    <s v="film &amp; video/animation"/>
    <n v="0.13833333333333334"/>
    <n v="51.875"/>
    <x v="0"/>
    <x v="0"/>
    <x v="0"/>
    <s v="animation"/>
    <x v="11"/>
    <d v="2016-07-05T14:54:43"/>
  </r>
  <r>
    <n v="432"/>
    <s v="The Zombie Next Door"/>
    <s v="A teenage zombie named Jeff and his mad scientist mother adapt to life in the town of Serendipity, where the supernatural occurs daily."/>
    <n v="6000"/>
    <n v="570"/>
    <x v="0"/>
    <x v="0"/>
    <s v="USD"/>
    <n v="1445448381"/>
    <n v="1440264381"/>
    <b v="0"/>
    <n v="8"/>
    <b v="0"/>
    <s v="film &amp; video/animation"/>
    <n v="9.5000000000000001E-2"/>
    <n v="71.25"/>
    <x v="0"/>
    <x v="0"/>
    <x v="0"/>
    <s v="animation"/>
    <x v="12"/>
    <d v="2015-10-21T11:26:21"/>
  </r>
  <r>
    <n v="433"/>
    <s v="Le Legend of le Dragon Slayers"/>
    <s v="A 3D Animation._x000a_3 Main characters: Josh, Jessie, and Rosa._x000a_Genre: Action/eerie/adventure/suspense_x000a_Setting: Desert ruins/Deep Dungeon"/>
    <n v="3000"/>
    <n v="0"/>
    <x v="0"/>
    <x v="0"/>
    <s v="USD"/>
    <n v="1444576022"/>
    <n v="1439392022"/>
    <b v="0"/>
    <n v="0"/>
    <b v="0"/>
    <s v="film &amp; video/animation"/>
    <n v="0"/>
    <n v="0"/>
    <x v="0"/>
    <x v="0"/>
    <x v="0"/>
    <s v="animation"/>
    <x v="13"/>
    <d v="2015-10-11T09:07:02"/>
  </r>
  <r>
    <n v="434"/>
    <s v="Trumpy and Viola take to the Big Apple"/>
    <s v="A campaign to share their love on the silver screen and make possible a street musicianâ€™s dream to play them at the same time."/>
    <n v="2500"/>
    <n v="125"/>
    <x v="0"/>
    <x v="0"/>
    <s v="USD"/>
    <n v="1385931702"/>
    <n v="1383076902"/>
    <b v="0"/>
    <n v="2"/>
    <b v="0"/>
    <s v="film &amp; video/animation"/>
    <n v="0.05"/>
    <n v="62.5"/>
    <x v="0"/>
    <x v="0"/>
    <x v="0"/>
    <s v="animation"/>
    <x v="14"/>
    <d v="2013-12-01T15:01:42"/>
  </r>
  <r>
    <n v="435"/>
    <s v="Planet Earth Superheroes"/>
    <s v="Be a part of the Planet Earth Superheroes legacy by supporting the project. Mike and friends gain powers to save endangered animals."/>
    <n v="110000"/>
    <n v="3"/>
    <x v="0"/>
    <x v="0"/>
    <s v="USD"/>
    <n v="1379094980"/>
    <n v="1376502980"/>
    <b v="0"/>
    <n v="3"/>
    <b v="0"/>
    <s v="film &amp; video/animation"/>
    <n v="2.7272727272727273E-5"/>
    <n v="1"/>
    <x v="0"/>
    <x v="0"/>
    <x v="0"/>
    <s v="animation"/>
    <x v="15"/>
    <d v="2013-09-13T11:56:20"/>
  </r>
  <r>
    <n v="436"/>
    <s v="Blinky"/>
    <s v="Blinky is the story of a naÃ¯ve simpleton who suddenly finds himself struggling to adapt to changes within his environment."/>
    <n v="1000"/>
    <n v="0"/>
    <x v="0"/>
    <x v="0"/>
    <s v="USD"/>
    <n v="1375260113"/>
    <n v="1372668113"/>
    <b v="0"/>
    <n v="0"/>
    <b v="0"/>
    <s v="film &amp; video/animation"/>
    <n v="0"/>
    <n v="0"/>
    <x v="0"/>
    <x v="0"/>
    <x v="0"/>
    <s v="animation"/>
    <x v="16"/>
    <d v="2013-07-31T02:41:53"/>
  </r>
  <r>
    <n v="437"/>
    <s v="&quot;Johny and Jasper&quot; educational series"/>
    <s v="This is an educational adventure series for kids about a baby owl and an alien. Physics, science, adventures, drama and joy!"/>
    <n v="7000"/>
    <n v="0"/>
    <x v="0"/>
    <x v="2"/>
    <s v="CAD"/>
    <n v="1475912326"/>
    <n v="1470728326"/>
    <b v="0"/>
    <n v="0"/>
    <b v="0"/>
    <s v="film &amp; video/animation"/>
    <n v="0"/>
    <n v="0"/>
    <x v="0"/>
    <x v="0"/>
    <x v="0"/>
    <s v="animation"/>
    <x v="17"/>
    <d v="2016-10-08T01:38:46"/>
  </r>
  <r>
    <n v="438"/>
    <s v="In Game: The Animated Series"/>
    <s v="As Smyton pushes himself to become respected, he unlocks secrets about himself and the world around him."/>
    <n v="20000"/>
    <n v="1876"/>
    <x v="0"/>
    <x v="0"/>
    <s v="USD"/>
    <n v="1447830958"/>
    <n v="1445235358"/>
    <b v="0"/>
    <n v="11"/>
    <b v="0"/>
    <s v="film &amp; video/animation"/>
    <n v="9.3799999999999994E-2"/>
    <n v="170.54545454545453"/>
    <x v="0"/>
    <x v="0"/>
    <x v="0"/>
    <s v="animation"/>
    <x v="18"/>
    <d v="2015-11-18T01:15:58"/>
  </r>
  <r>
    <n v="439"/>
    <s v="Starting a cartoon series"/>
    <s v="Hi everyone, I'm trying to begin a cartoon series. It's a show about space bounty hunters and their adventures as they travel around."/>
    <n v="450"/>
    <n v="0"/>
    <x v="0"/>
    <x v="0"/>
    <s v="USD"/>
    <n v="1413569818"/>
    <n v="1412705818"/>
    <b v="0"/>
    <n v="0"/>
    <b v="0"/>
    <s v="film &amp; video/animation"/>
    <n v="0"/>
    <n v="0"/>
    <x v="0"/>
    <x v="0"/>
    <x v="0"/>
    <s v="animation"/>
    <x v="19"/>
    <d v="2014-10-17T12:16:58"/>
  </r>
  <r>
    <n v="440"/>
    <s v="Consumed"/>
    <s v="A stop-motion animation made by a one girl team, with a camera, creativity, and a lot of determination."/>
    <n v="5000"/>
    <n v="5"/>
    <x v="0"/>
    <x v="0"/>
    <s v="USD"/>
    <n v="1458859153"/>
    <n v="1456270753"/>
    <b v="0"/>
    <n v="1"/>
    <b v="0"/>
    <s v="film &amp; video/animation"/>
    <n v="1E-3"/>
    <n v="5"/>
    <x v="0"/>
    <x v="0"/>
    <x v="0"/>
    <s v="animation"/>
    <x v="20"/>
    <d v="2016-03-24T16:39:13"/>
  </r>
  <r>
    <n v="441"/>
    <s v="Wolf Squad Lego Stop Motion"/>
    <s v="A group of specialist clones called Wolf Squad are the only clones left after order 66 and are searching the galaxy for survivors!"/>
    <n v="400"/>
    <n v="0"/>
    <x v="0"/>
    <x v="1"/>
    <s v="GBP"/>
    <n v="1383418996"/>
    <n v="1380826996"/>
    <b v="0"/>
    <n v="0"/>
    <b v="0"/>
    <s v="film &amp; video/animation"/>
    <n v="0"/>
    <n v="0"/>
    <x v="0"/>
    <x v="0"/>
    <x v="0"/>
    <s v="animation"/>
    <x v="21"/>
    <d v="2013-11-02T13:03:16"/>
  </r>
  <r>
    <n v="442"/>
    <s v="The Paranormal Idiot"/>
    <s v="Doomsday is here"/>
    <n v="17000"/>
    <n v="6691"/>
    <x v="0"/>
    <x v="0"/>
    <s v="USD"/>
    <n v="1424380783"/>
    <n v="1421788783"/>
    <b v="0"/>
    <n v="17"/>
    <b v="0"/>
    <s v="film &amp; video/animation"/>
    <n v="0.39358823529411763"/>
    <n v="393.58823529411762"/>
    <x v="0"/>
    <x v="0"/>
    <x v="0"/>
    <s v="animation"/>
    <x v="22"/>
    <d v="2015-02-19T15:19:43"/>
  </r>
  <r>
    <n v="443"/>
    <s v="Bad Teddy Studios"/>
    <s v="We love cartoons!! We want to make more but it costs money to so. Be apart of your daily dose of WTF!?! Pledge now!!"/>
    <n v="10000"/>
    <n v="10"/>
    <x v="0"/>
    <x v="2"/>
    <s v="CAD"/>
    <n v="1391991701"/>
    <n v="1389399701"/>
    <b v="0"/>
    <n v="2"/>
    <b v="0"/>
    <s v="film &amp; video/animation"/>
    <n v="1E-3"/>
    <n v="5"/>
    <x v="0"/>
    <x v="0"/>
    <x v="0"/>
    <s v="animation"/>
    <x v="23"/>
    <d v="2014-02-09T18:21:41"/>
  </r>
  <r>
    <n v="444"/>
    <s v="Discovering the Other Woman"/>
    <s v="An upcoming animated web sitcom series centered around dealing with life, love, and relationships."/>
    <n v="1000"/>
    <n v="50"/>
    <x v="0"/>
    <x v="0"/>
    <s v="USD"/>
    <n v="1329342361"/>
    <n v="1324158361"/>
    <b v="0"/>
    <n v="1"/>
    <b v="0"/>
    <s v="film &amp; video/animation"/>
    <n v="0.05"/>
    <n v="50"/>
    <x v="0"/>
    <x v="0"/>
    <x v="0"/>
    <s v="animation"/>
    <x v="24"/>
    <d v="2012-02-15T15:46:01"/>
  </r>
  <r>
    <n v="445"/>
    <s v="Shutupsystems.com Innapropriate Cartoon and Comics Dvd set"/>
    <s v="We're ready to officially launch our website with a collectable dvd and comic package. Three shows and a double comic."/>
    <n v="60000"/>
    <n v="2"/>
    <x v="0"/>
    <x v="0"/>
    <s v="USD"/>
    <n v="1432195375"/>
    <n v="1430899375"/>
    <b v="0"/>
    <n v="2"/>
    <b v="0"/>
    <s v="film &amp; video/animation"/>
    <n v="3.3333333333333335E-5"/>
    <n v="1"/>
    <x v="0"/>
    <x v="0"/>
    <x v="0"/>
    <s v="animation"/>
    <x v="25"/>
    <d v="2015-05-21T02:02:55"/>
  </r>
  <r>
    <n v="446"/>
    <s v="DisChord"/>
    <s v="A faith based animated short. (The same guy who said a picture is worth a thousand words also said a cartoon is worth two thousand.)"/>
    <n v="10500"/>
    <n v="766"/>
    <x v="0"/>
    <x v="0"/>
    <s v="USD"/>
    <n v="1425434420"/>
    <n v="1422842420"/>
    <b v="0"/>
    <n v="16"/>
    <b v="0"/>
    <s v="film &amp; video/animation"/>
    <n v="7.2952380952380949E-2"/>
    <n v="47.875"/>
    <x v="0"/>
    <x v="0"/>
    <x v="0"/>
    <s v="animation"/>
    <x v="26"/>
    <d v="2015-03-03T20:00:20"/>
  </r>
  <r>
    <n v="447"/>
    <s v="Fat Rich Bastards Animated videos"/>
    <s v="10 tracks have been professionally recorded by CGI supergroup, The Fat Rich Bastards. Funding required for 10 animated music videos."/>
    <n v="30000"/>
    <n v="5"/>
    <x v="0"/>
    <x v="1"/>
    <s v="GBP"/>
    <n v="1364041163"/>
    <n v="1361884763"/>
    <b v="0"/>
    <n v="1"/>
    <b v="0"/>
    <s v="film &amp; video/animation"/>
    <n v="1.6666666666666666E-4"/>
    <n v="5"/>
    <x v="0"/>
    <x v="0"/>
    <x v="0"/>
    <s v="animation"/>
    <x v="27"/>
    <d v="2013-03-23T06:19:23"/>
  </r>
  <r>
    <n v="448"/>
    <s v="The Last Mice"/>
    <s v="Max is a pessimistic mouse, always fantasizing about the end of the world. In The Last Mice, Max's fantasy becomes a real nightmare."/>
    <n v="2500"/>
    <n v="82.01"/>
    <x v="0"/>
    <x v="0"/>
    <s v="USD"/>
    <n v="1400091095"/>
    <n v="1398363095"/>
    <b v="0"/>
    <n v="4"/>
    <b v="0"/>
    <s v="film &amp; video/animation"/>
    <n v="3.2804E-2"/>
    <n v="20.502500000000001"/>
    <x v="0"/>
    <x v="0"/>
    <x v="0"/>
    <s v="animation"/>
    <x v="28"/>
    <d v="2014-05-14T12:11:35"/>
  </r>
  <r>
    <n v="449"/>
    <s v="Shell &amp; Paddy"/>
    <s v="Shell &amp; Paddy is a 2D animation cartoon with 4 minutes of slapstick surreal humour staring two animal characters in weird, wacky world."/>
    <n v="2000"/>
    <n v="45"/>
    <x v="0"/>
    <x v="1"/>
    <s v="GBP"/>
    <n v="1382017085"/>
    <n v="1379425085"/>
    <b v="0"/>
    <n v="5"/>
    <b v="0"/>
    <s v="film &amp; video/animation"/>
    <n v="2.2499999999999999E-2"/>
    <n v="9"/>
    <x v="0"/>
    <x v="0"/>
    <x v="0"/>
    <s v="animation"/>
    <x v="29"/>
    <d v="2013-10-17T07:38:05"/>
  </r>
  <r>
    <n v="450"/>
    <s v="DreamAfrica"/>
    <s v="Why do the moon and stars receive their light from the sun? Africa has a story to tell. Ananse and Kweku appear in this great folktale."/>
    <n v="50000"/>
    <n v="396"/>
    <x v="0"/>
    <x v="0"/>
    <s v="USD"/>
    <n v="1392417800"/>
    <n v="1389825800"/>
    <b v="0"/>
    <n v="7"/>
    <b v="0"/>
    <s v="film &amp; video/animation"/>
    <n v="7.92E-3"/>
    <n v="56.571428571428569"/>
    <x v="0"/>
    <x v="0"/>
    <x v="0"/>
    <s v="animation"/>
    <x v="30"/>
    <d v="2014-02-14T16:43:20"/>
  </r>
  <r>
    <n v="451"/>
    <s v="The Gangbangers"/>
    <s v="This comedy follows two devils who discover a magical boombox to become musicians after an 80s rapture enchants earth with fairy-tales."/>
    <n v="20000"/>
    <n v="0"/>
    <x v="0"/>
    <x v="0"/>
    <s v="USD"/>
    <n v="1390669791"/>
    <n v="1388077791"/>
    <b v="0"/>
    <n v="0"/>
    <b v="0"/>
    <s v="film &amp; video/animation"/>
    <n v="0"/>
    <n v="0"/>
    <x v="0"/>
    <x v="0"/>
    <x v="0"/>
    <s v="animation"/>
    <x v="31"/>
    <d v="2014-01-25T11:09:51"/>
  </r>
  <r>
    <n v="452"/>
    <s v="Lost in the Shadows"/>
    <s v="A man must find his way out of the depths of the shadows by using the aid of a little girl."/>
    <n v="750"/>
    <n v="480"/>
    <x v="0"/>
    <x v="0"/>
    <s v="USD"/>
    <n v="1431536015"/>
    <n v="1428944015"/>
    <b v="0"/>
    <n v="12"/>
    <b v="0"/>
    <s v="film &amp; video/animation"/>
    <n v="0.64"/>
    <n v="40"/>
    <x v="0"/>
    <x v="0"/>
    <x v="0"/>
    <s v="animation"/>
    <x v="32"/>
    <d v="2015-05-13T10:53:35"/>
  </r>
  <r>
    <n v="453"/>
    <s v="Jamboni Brothers Pizza Pilot"/>
    <s v="A 7 minute broadcast-quality web pilot (in 3D animation) of Jamboni Brothers Pizza {the ultimate goal being a cartoon TV series}."/>
    <n v="94875"/>
    <n v="26"/>
    <x v="0"/>
    <x v="0"/>
    <s v="USD"/>
    <n v="1424375279"/>
    <n v="1422992879"/>
    <b v="0"/>
    <n v="2"/>
    <b v="0"/>
    <s v="film &amp; video/animation"/>
    <n v="2.740447957839262E-4"/>
    <n v="13"/>
    <x v="0"/>
    <x v="0"/>
    <x v="0"/>
    <s v="animation"/>
    <x v="33"/>
    <d v="2015-02-19T13:47:59"/>
  </r>
  <r>
    <n v="454"/>
    <s v="Super Hi-Speed Road Strikers"/>
    <s v="Itâ€™s an Action/Adventure Anime for The Yuusha Brave series, G1 Transformer, and the Fast and the Furious Fans!"/>
    <n v="10000"/>
    <n v="82"/>
    <x v="0"/>
    <x v="0"/>
    <s v="USD"/>
    <n v="1417007640"/>
    <n v="1414343571"/>
    <b v="0"/>
    <n v="5"/>
    <b v="0"/>
    <s v="film &amp; video/animation"/>
    <n v="8.2000000000000007E-3"/>
    <n v="16.399999999999999"/>
    <x v="0"/>
    <x v="0"/>
    <x v="0"/>
    <s v="animation"/>
    <x v="34"/>
    <d v="2014-11-26T07:14:00"/>
  </r>
  <r>
    <n v="455"/>
    <s v="The FunBunch Cartoon!!!"/>
    <s v="Goal The FunBunch characters animated on TV: Fun entertainment for kids just like other authors before us (ex.Arthur,Clifford,Dr Seuss)"/>
    <n v="65000"/>
    <n v="45"/>
    <x v="0"/>
    <x v="0"/>
    <s v="USD"/>
    <n v="1334622660"/>
    <n v="1330733022"/>
    <b v="0"/>
    <n v="2"/>
    <b v="0"/>
    <s v="film &amp; video/animation"/>
    <n v="6.9230769230769226E-4"/>
    <n v="22.5"/>
    <x v="0"/>
    <x v="0"/>
    <x v="0"/>
    <s v="animation"/>
    <x v="35"/>
    <d v="2012-04-16T18:31:00"/>
  </r>
  <r>
    <n v="456"/>
    <s v="Sideways Mohawk vs This Guy ( Comic eBook &amp; Cartoon Movie )"/>
    <s v="Sideways Mohawk vs This Guy a special project combining th two stories into a Comic eBook &amp; full length Cartoon Movie homemade goodness"/>
    <n v="8888"/>
    <n v="61"/>
    <x v="0"/>
    <x v="0"/>
    <s v="USD"/>
    <n v="1382414340"/>
    <n v="1380559201"/>
    <b v="0"/>
    <n v="3"/>
    <b v="0"/>
    <s v="film &amp; video/animation"/>
    <n v="6.8631863186318634E-3"/>
    <n v="20.333333333333332"/>
    <x v="0"/>
    <x v="0"/>
    <x v="0"/>
    <s v="animation"/>
    <x v="36"/>
    <d v="2013-10-21T21:59:00"/>
  </r>
  <r>
    <n v="457"/>
    <s v="phenix heart 3D animation"/>
    <s v="from my photo work, pyro techniques, aqua technitque and more , i will take the pricipale personnage to the lost land of phenix where ."/>
    <n v="20000"/>
    <n v="0"/>
    <x v="0"/>
    <x v="2"/>
    <s v="CAD"/>
    <n v="1408213512"/>
    <n v="1405621512"/>
    <b v="0"/>
    <n v="0"/>
    <b v="0"/>
    <s v="film &amp; video/animation"/>
    <n v="0"/>
    <n v="0"/>
    <x v="0"/>
    <x v="0"/>
    <x v="0"/>
    <s v="animation"/>
    <x v="37"/>
    <d v="2014-08-16T12:25:12"/>
  </r>
  <r>
    <n v="458"/>
    <s v="DE_dust2: Hacker's Wrath"/>
    <s v="An animated parody of the game, Counter-Strike. The sequel to the very popular Counter-Strike: DE_dust2. Hacker is back!"/>
    <n v="10000"/>
    <n v="821"/>
    <x v="0"/>
    <x v="1"/>
    <s v="GBP"/>
    <n v="1368550060"/>
    <n v="1365958060"/>
    <b v="0"/>
    <n v="49"/>
    <b v="0"/>
    <s v="film &amp; video/animation"/>
    <n v="8.2100000000000006E-2"/>
    <n v="16.755102040816325"/>
    <x v="0"/>
    <x v="0"/>
    <x v="0"/>
    <s v="animation"/>
    <x v="38"/>
    <d v="2013-05-14T10:47:40"/>
  </r>
  <r>
    <n v="459"/>
    <s v="Little Lamb Kidz - multi-faith characters in their 1st DVD"/>
    <s v="Little Lamb Kidz is a first of its kind set of multi-faith children's characters that will come to life in this 21 minute animated DVD."/>
    <n v="39000"/>
    <n v="25"/>
    <x v="0"/>
    <x v="0"/>
    <s v="USD"/>
    <n v="1321201327"/>
    <n v="1316013727"/>
    <b v="0"/>
    <n v="1"/>
    <b v="0"/>
    <s v="film &amp; video/animation"/>
    <n v="6.4102564102564103E-4"/>
    <n v="25"/>
    <x v="0"/>
    <x v="0"/>
    <x v="0"/>
    <s v="animation"/>
    <x v="39"/>
    <d v="2011-11-13T10:22:07"/>
  </r>
  <r>
    <n v="460"/>
    <s v="Darwin's Kiss"/>
    <s v="An animated web series about biological evolution gone haywire."/>
    <n v="8500"/>
    <n v="25"/>
    <x v="0"/>
    <x v="0"/>
    <s v="USD"/>
    <n v="1401595200"/>
    <n v="1398862875"/>
    <b v="0"/>
    <n v="2"/>
    <b v="0"/>
    <s v="film &amp; video/animation"/>
    <n v="2.9411764705882353E-3"/>
    <n v="12.5"/>
    <x v="0"/>
    <x v="0"/>
    <x v="0"/>
    <s v="animation"/>
    <x v="40"/>
    <d v="2014-05-31T22:00:00"/>
  </r>
  <r>
    <n v="461"/>
    <s v="Machinima film project : Open 24/7"/>
    <s v="A machinima based film, displaying the effects of todays financial crisis the world faces, and the explossive consequences it carries."/>
    <n v="550"/>
    <n v="0"/>
    <x v="0"/>
    <x v="1"/>
    <s v="GBP"/>
    <n v="1370204367"/>
    <n v="1368476367"/>
    <b v="0"/>
    <n v="0"/>
    <b v="0"/>
    <s v="film &amp; video/animation"/>
    <n v="0"/>
    <n v="0"/>
    <x v="0"/>
    <x v="0"/>
    <x v="0"/>
    <s v="animation"/>
    <x v="41"/>
    <d v="2013-06-02T14:19:27"/>
  </r>
  <r>
    <n v="462"/>
    <s v="THE FORGOTTEN LAND"/>
    <s v="A prince who becomes a slave, suffers of amnesia far away from his land. Slowly he recovers memory and returns where all started."/>
    <n v="100000"/>
    <n v="0"/>
    <x v="0"/>
    <x v="0"/>
    <s v="USD"/>
    <n v="1312945341"/>
    <n v="1307761341"/>
    <b v="0"/>
    <n v="0"/>
    <b v="0"/>
    <s v="film &amp; video/animation"/>
    <n v="0"/>
    <n v="0"/>
    <x v="0"/>
    <x v="0"/>
    <x v="0"/>
    <s v="animation"/>
    <x v="42"/>
    <d v="2011-08-09T21:02:21"/>
  </r>
  <r>
    <n v="463"/>
    <s v="Tuskegee Redtails"/>
    <s v="Depicts the contribution the Tuskegee airmen made in certain historical events that helped turn the tide in World War II."/>
    <n v="55000"/>
    <n v="1250"/>
    <x v="0"/>
    <x v="0"/>
    <s v="USD"/>
    <n v="1316883753"/>
    <n v="1311699753"/>
    <b v="0"/>
    <n v="11"/>
    <b v="0"/>
    <s v="film &amp; video/animation"/>
    <n v="2.2727272727272728E-2"/>
    <n v="113.63636363636364"/>
    <x v="0"/>
    <x v="0"/>
    <x v="0"/>
    <s v="animation"/>
    <x v="43"/>
    <d v="2011-09-24T11:02:33"/>
  </r>
  <r>
    <n v="464"/>
    <s v="PokÃ©Movie - A PokÃ©monâ„¢ school project"/>
    <s v="We are three students that want to make a short PokÃ©mon movie as a school project!"/>
    <n v="1010"/>
    <n v="1"/>
    <x v="0"/>
    <x v="3"/>
    <s v="EUR"/>
    <n v="1463602935"/>
    <n v="1461874935"/>
    <b v="0"/>
    <n v="1"/>
    <b v="0"/>
    <s v="film &amp; video/animation"/>
    <n v="9.9009900990099011E-4"/>
    <n v="1"/>
    <x v="0"/>
    <x v="0"/>
    <x v="0"/>
    <s v="animation"/>
    <x v="44"/>
    <d v="2016-05-18T14:22:15"/>
  </r>
  <r>
    <n v="465"/>
    <s v="&quot;Amp&quot; A Story About a Robot"/>
    <s v="&quot;Amp&quot; is a short film about a robot with needs."/>
    <n v="512"/>
    <n v="138"/>
    <x v="0"/>
    <x v="0"/>
    <s v="USD"/>
    <n v="1403837574"/>
    <n v="1402455174"/>
    <b v="0"/>
    <n v="8"/>
    <b v="0"/>
    <s v="film &amp; video/animation"/>
    <n v="0.26953125"/>
    <n v="17.25"/>
    <x v="0"/>
    <x v="0"/>
    <x v="0"/>
    <s v="animation"/>
    <x v="45"/>
    <d v="2014-06-26T20:52:54"/>
  </r>
  <r>
    <n v="466"/>
    <s v="The Legend Of The Crimson Knight"/>
    <s v="(Working storyboard for animated project) A multi-generational Knight that wages war on criminals and corrupt governments"/>
    <n v="10000"/>
    <n v="76"/>
    <x v="0"/>
    <x v="0"/>
    <s v="USD"/>
    <n v="1347057464"/>
    <n v="1344465464"/>
    <b v="0"/>
    <n v="5"/>
    <b v="0"/>
    <s v="film &amp; video/animation"/>
    <n v="7.6E-3"/>
    <n v="15.2"/>
    <x v="0"/>
    <x v="0"/>
    <x v="0"/>
    <s v="animation"/>
    <x v="46"/>
    <d v="2012-09-07T16:37:44"/>
  </r>
  <r>
    <n v="467"/>
    <s v="&quot;The Kris and Berman Show&quot; Adult Animated Series Pilot"/>
    <s v="Unfiltered + uncensored radio hosts Kris and Berman, create an adult animated series based on the mock lives of prank call characters."/>
    <n v="20000"/>
    <n v="4315"/>
    <x v="0"/>
    <x v="0"/>
    <s v="USD"/>
    <n v="1348849134"/>
    <n v="1344961134"/>
    <b v="0"/>
    <n v="39"/>
    <b v="0"/>
    <s v="film &amp; video/animation"/>
    <n v="0.21575"/>
    <n v="110.64102564102564"/>
    <x v="0"/>
    <x v="0"/>
    <x v="0"/>
    <s v="animation"/>
    <x v="47"/>
    <d v="2012-09-28T10:18:54"/>
  </r>
  <r>
    <n v="468"/>
    <s v="Storyville: Return of the Vodou Queen"/>
    <s v="After the devastation of a massive Hurricane, main character that has strong's ties to the city returns to find everything in ruins. As"/>
    <n v="7500"/>
    <n v="0"/>
    <x v="0"/>
    <x v="0"/>
    <s v="USD"/>
    <n v="1341978665"/>
    <n v="1336795283"/>
    <b v="0"/>
    <n v="0"/>
    <b v="0"/>
    <s v="film &amp; video/animation"/>
    <n v="0"/>
    <n v="0"/>
    <x v="0"/>
    <x v="0"/>
    <x v="0"/>
    <s v="animation"/>
    <x v="48"/>
    <d v="2012-07-10T21:51:05"/>
  </r>
  <r>
    <n v="469"/>
    <s v="Dreamland PERSONALISED Animated Shorts Film"/>
    <s v="Create a personalised animation film using your child's name and photo."/>
    <n v="6000"/>
    <n v="0"/>
    <x v="0"/>
    <x v="1"/>
    <s v="GBP"/>
    <n v="1409960724"/>
    <n v="1404776724"/>
    <b v="0"/>
    <n v="0"/>
    <b v="0"/>
    <s v="film &amp; video/animation"/>
    <n v="0"/>
    <n v="0"/>
    <x v="0"/>
    <x v="0"/>
    <x v="0"/>
    <s v="animation"/>
    <x v="49"/>
    <d v="2014-09-05T17:45:24"/>
  </r>
  <r>
    <n v="470"/>
    <s v="Glippets: The Aliens next door -  Animation from Comic Strip"/>
    <s v="Glippets is a fun comic strip and animation that features cute aliens taking up residence next door!   See the strip at glippets.com"/>
    <n v="5000"/>
    <n v="51"/>
    <x v="0"/>
    <x v="0"/>
    <s v="USD"/>
    <n v="1389844800"/>
    <n v="1385524889"/>
    <b v="0"/>
    <n v="2"/>
    <b v="0"/>
    <s v="film &amp; video/animation"/>
    <n v="1.0200000000000001E-2"/>
    <n v="25.5"/>
    <x v="0"/>
    <x v="0"/>
    <x v="0"/>
    <s v="animation"/>
    <x v="50"/>
    <d v="2014-01-15T22:00:00"/>
  </r>
  <r>
    <n v="471"/>
    <s v="Red Origins"/>
    <s v="Three kids try to stop Mazi Mbe's plan to restore Africa to its original state where Tricksters &amp; Spirits ruled_x000a_and Juju was law."/>
    <n v="55000"/>
    <n v="6541"/>
    <x v="0"/>
    <x v="0"/>
    <s v="USD"/>
    <n v="1397924379"/>
    <n v="1394039979"/>
    <b v="0"/>
    <n v="170"/>
    <b v="0"/>
    <s v="film &amp; video/animation"/>
    <n v="0.11892727272727273"/>
    <n v="38.476470588235294"/>
    <x v="0"/>
    <x v="0"/>
    <x v="0"/>
    <s v="animation"/>
    <x v="51"/>
    <d v="2014-04-19T10:19:39"/>
  </r>
  <r>
    <n v="472"/>
    <s v="3D Animation Story of an Ancient Hero: Fly Forward"/>
    <s v="The animated film &quot;Fly Forward&quot; is an original story which humorously describes the life experiences of the Hero A-Fei in his Childhood"/>
    <n v="800"/>
    <n v="141"/>
    <x v="0"/>
    <x v="0"/>
    <s v="USD"/>
    <n v="1408831718"/>
    <n v="1406239718"/>
    <b v="0"/>
    <n v="5"/>
    <b v="0"/>
    <s v="film &amp; video/animation"/>
    <n v="0.17624999999999999"/>
    <n v="28.2"/>
    <x v="0"/>
    <x v="0"/>
    <x v="0"/>
    <s v="animation"/>
    <x v="52"/>
    <d v="2014-08-23T16:08:38"/>
  </r>
  <r>
    <n v="473"/>
    <s v="QUANTUM KIDZ - 3D animated pilot - THE ULTIMATE GOAL"/>
    <s v="Quantum Kidz follows a young girlâ€™s journey becoming a superhero and dealing with alien threats against the Earth!"/>
    <n v="30000"/>
    <n v="861"/>
    <x v="0"/>
    <x v="0"/>
    <s v="USD"/>
    <n v="1410972319"/>
    <n v="1408380319"/>
    <b v="0"/>
    <n v="14"/>
    <b v="0"/>
    <s v="film &amp; video/animation"/>
    <n v="2.87E-2"/>
    <n v="61.5"/>
    <x v="0"/>
    <x v="0"/>
    <x v="0"/>
    <s v="animation"/>
    <x v="53"/>
    <d v="2014-09-17T10:45:19"/>
  </r>
  <r>
    <n v="474"/>
    <s v="TAO Mr. Fantastic!!"/>
    <s v="Time travel the light Mr. Fantastic!  Spin the dimensions toward other continuums and worlds.  Hold onto your panties."/>
    <n v="3300"/>
    <n v="1"/>
    <x v="0"/>
    <x v="0"/>
    <s v="USD"/>
    <n v="1487318029"/>
    <n v="1484726029"/>
    <b v="0"/>
    <n v="1"/>
    <b v="0"/>
    <s v="film &amp; video/animation"/>
    <n v="3.0303030303030303E-4"/>
    <n v="1"/>
    <x v="0"/>
    <x v="0"/>
    <x v="0"/>
    <s v="animation"/>
    <x v="54"/>
    <d v="2017-02-17T01:53:49"/>
  </r>
  <r>
    <n v="475"/>
    <s v="Tropiki-Meet the Tikis animated/cartoon series-Monkey Tiki"/>
    <s v="Tropiki-Meet the Tikis-childrens animated/cartoon series.Fun  cartoon shorts with quirky humor and a positive uplifting message"/>
    <n v="2000"/>
    <n v="0"/>
    <x v="0"/>
    <x v="0"/>
    <s v="USD"/>
    <n v="1430877843"/>
    <n v="1428285843"/>
    <b v="0"/>
    <n v="0"/>
    <b v="0"/>
    <s v="film &amp; video/animation"/>
    <n v="0"/>
    <n v="0"/>
    <x v="0"/>
    <x v="0"/>
    <x v="0"/>
    <s v="animation"/>
    <x v="55"/>
    <d v="2015-05-05T20:04:03"/>
  </r>
  <r>
    <n v="476"/>
    <s v="Sight Word Music Videos"/>
    <s v="Animated Music Videos that teach kids how to read."/>
    <n v="220000"/>
    <n v="4906.59"/>
    <x v="0"/>
    <x v="0"/>
    <s v="USD"/>
    <n v="1401767940"/>
    <n v="1398727441"/>
    <b v="0"/>
    <n v="124"/>
    <b v="0"/>
    <s v="film &amp; video/animation"/>
    <n v="2.2302681818181819E-2"/>
    <n v="39.569274193548388"/>
    <x v="0"/>
    <x v="0"/>
    <x v="0"/>
    <s v="animation"/>
    <x v="56"/>
    <d v="2014-06-02T21:59:00"/>
  </r>
  <r>
    <n v="477"/>
    <s v="Hymn of Unity"/>
    <s v="A Comedy-drama animation revolving around a man who finds a problematic pair of headphones that literally take over his whole life."/>
    <n v="1500"/>
    <n v="0"/>
    <x v="0"/>
    <x v="0"/>
    <s v="USD"/>
    <n v="1337371334"/>
    <n v="1332187334"/>
    <b v="0"/>
    <n v="0"/>
    <b v="0"/>
    <s v="film &amp; video/animation"/>
    <n v="0"/>
    <n v="0"/>
    <x v="0"/>
    <x v="0"/>
    <x v="0"/>
    <s v="animation"/>
    <x v="57"/>
    <d v="2012-05-18T14:02:14"/>
  </r>
  <r>
    <n v="478"/>
    <s v="BABY HUEY IN A FEATURE FILM /  &quot;LUCKY DUCK&quot;"/>
    <s v="this is an animated full length film of an old classic with new life to it. That gigantic and naive duckling we all love  ."/>
    <n v="10000"/>
    <n v="0"/>
    <x v="0"/>
    <x v="0"/>
    <s v="USD"/>
    <n v="1427921509"/>
    <n v="1425333109"/>
    <b v="0"/>
    <n v="0"/>
    <b v="0"/>
    <s v="film &amp; video/animation"/>
    <n v="0"/>
    <n v="0"/>
    <x v="0"/>
    <x v="0"/>
    <x v="0"/>
    <s v="animation"/>
    <x v="58"/>
    <d v="2015-04-01T14:51:49"/>
  </r>
  <r>
    <n v="479"/>
    <s v="Harvard Math 55A and Stanford Math 51H Animated!"/>
    <s v="ANIMATING the most INFAMOUS Math Courses in America and TRANSLATING them for the mathematical underdog!"/>
    <n v="15000"/>
    <n v="4884"/>
    <x v="0"/>
    <x v="0"/>
    <s v="USD"/>
    <n v="1416566835"/>
    <n v="1411379235"/>
    <b v="0"/>
    <n v="55"/>
    <b v="0"/>
    <s v="film &amp; video/animation"/>
    <n v="0.3256"/>
    <n v="88.8"/>
    <x v="0"/>
    <x v="0"/>
    <x v="0"/>
    <s v="animation"/>
    <x v="59"/>
    <d v="2014-11-21T04:47:15"/>
  </r>
  <r>
    <n v="480"/>
    <s v="The CafÃ©"/>
    <s v="To court his muse, an artist must first outsmart her dog.  A short animated film collaboration by Dana and Terrence Masson."/>
    <n v="40000"/>
    <n v="7764"/>
    <x v="0"/>
    <x v="0"/>
    <s v="USD"/>
    <n v="1376049615"/>
    <n v="1373457615"/>
    <b v="0"/>
    <n v="140"/>
    <b v="0"/>
    <s v="film &amp; video/animation"/>
    <n v="0.19409999999999999"/>
    <n v="55.457142857142856"/>
    <x v="0"/>
    <x v="0"/>
    <x v="0"/>
    <s v="animation"/>
    <x v="60"/>
    <d v="2013-08-09T06:00:15"/>
  </r>
  <r>
    <n v="481"/>
    <s v="ERA"/>
    <s v="The year is 2043. Test subject David Beck has been augmented with psychokinetic abilities. He uses his newfound gifts to thwart evil."/>
    <n v="30000"/>
    <n v="1830"/>
    <x v="0"/>
    <x v="0"/>
    <s v="USD"/>
    <n v="1349885289"/>
    <n v="1347293289"/>
    <b v="0"/>
    <n v="21"/>
    <b v="0"/>
    <s v="film &amp; video/animation"/>
    <n v="6.0999999999999999E-2"/>
    <n v="87.142857142857139"/>
    <x v="0"/>
    <x v="0"/>
    <x v="0"/>
    <s v="animation"/>
    <x v="61"/>
    <d v="2012-10-10T10:08:09"/>
  </r>
  <r>
    <n v="482"/>
    <s v="Animated Stand-up Routines Shenanigans"/>
    <s v="Help me quit my day job and also create animated Stand-up routines from local up and coming comedians."/>
    <n v="10000"/>
    <n v="10"/>
    <x v="0"/>
    <x v="0"/>
    <s v="USD"/>
    <n v="1460644440"/>
    <n v="1458336690"/>
    <b v="0"/>
    <n v="1"/>
    <b v="0"/>
    <s v="film &amp; video/animation"/>
    <n v="1E-3"/>
    <n v="10"/>
    <x v="0"/>
    <x v="0"/>
    <x v="0"/>
    <s v="animation"/>
    <x v="62"/>
    <d v="2016-04-14T08:34:00"/>
  </r>
  <r>
    <n v="483"/>
    <s v="Misri Bunch: Names of Allah series 2"/>
    <s v="Help to fund a children's animation Series. Teaching good morals and conduct. Also includes simplified teachings about Islam and Allah."/>
    <n v="15000"/>
    <n v="7530"/>
    <x v="0"/>
    <x v="1"/>
    <s v="GBP"/>
    <n v="1359434672"/>
    <n v="1354250672"/>
    <b v="0"/>
    <n v="147"/>
    <b v="0"/>
    <s v="film &amp; video/animation"/>
    <n v="0.502"/>
    <n v="51.224489795918366"/>
    <x v="0"/>
    <x v="0"/>
    <x v="0"/>
    <s v="animation"/>
    <x v="63"/>
    <d v="2013-01-28T22:44:32"/>
  </r>
  <r>
    <n v="484"/>
    <s v="The Diddlys &quot;Steam powered Superheroes&quot;"/>
    <s v="The Diddlys are steam powered superheroes,transforming into spaceships,submarines or whatever it takes to complete their secret mission"/>
    <n v="80000"/>
    <n v="149"/>
    <x v="0"/>
    <x v="1"/>
    <s v="GBP"/>
    <n v="1446766372"/>
    <n v="1443220372"/>
    <b v="0"/>
    <n v="11"/>
    <b v="0"/>
    <s v="film &amp; video/animation"/>
    <n v="1.8625E-3"/>
    <n v="13.545454545454545"/>
    <x v="0"/>
    <x v="0"/>
    <x v="0"/>
    <s v="animation"/>
    <x v="64"/>
    <d v="2015-11-05T17:32:52"/>
  </r>
  <r>
    <n v="485"/>
    <s v="The Lighthouse and the Lock cartoon - funny stuff for kids."/>
    <s v="Last few days to make this toon a reality! 5 funny toons for YOU! See the pilot episode here!"/>
    <n v="37956"/>
    <n v="8315.01"/>
    <x v="0"/>
    <x v="1"/>
    <s v="GBP"/>
    <n v="1368792499"/>
    <n v="1366200499"/>
    <b v="0"/>
    <n v="125"/>
    <b v="0"/>
    <s v="film &amp; video/animation"/>
    <n v="0.21906971229845085"/>
    <n v="66.520080000000007"/>
    <x v="0"/>
    <x v="0"/>
    <x v="0"/>
    <s v="animation"/>
    <x v="65"/>
    <d v="2013-05-17T06:08:19"/>
  </r>
  <r>
    <n v="486"/>
    <s v="'WORLD FRIENDS' - Changing the way children learn and play !"/>
    <s v="&quot;Today's Toys Build Tomorrow&quot;  A feature film backed major toy project. Children learn about life while they play and have fun."/>
    <n v="550000"/>
    <n v="50"/>
    <x v="0"/>
    <x v="4"/>
    <s v="AUD"/>
    <n v="1401662239"/>
    <n v="1399070239"/>
    <b v="0"/>
    <n v="1"/>
    <b v="0"/>
    <s v="film &amp; video/animation"/>
    <n v="9.0909090909090904E-5"/>
    <n v="50"/>
    <x v="0"/>
    <x v="0"/>
    <x v="0"/>
    <s v="animation"/>
    <x v="66"/>
    <d v="2014-06-01T16:37:19"/>
  </r>
  <r>
    <n v="487"/>
    <s v="The Adventures of Daryl and Straight Man"/>
    <s v="Hey everyone we are producing a new show called The Adventures of Daryl and Straight Man. It is an animated comedy web series."/>
    <n v="50000"/>
    <n v="0"/>
    <x v="0"/>
    <x v="2"/>
    <s v="CAD"/>
    <n v="1482678994"/>
    <n v="1477491394"/>
    <b v="0"/>
    <n v="0"/>
    <b v="0"/>
    <s v="film &amp; video/animation"/>
    <n v="0"/>
    <n v="0"/>
    <x v="0"/>
    <x v="0"/>
    <x v="0"/>
    <s v="animation"/>
    <x v="67"/>
    <d v="2016-12-25T09:16:34"/>
  </r>
  <r>
    <n v="488"/>
    <s v="City Animals independent cartoon series"/>
    <s v="When humans left the earth, the animals took over the city. What could go wrong? Well...everything!"/>
    <n v="12000"/>
    <n v="0"/>
    <x v="0"/>
    <x v="0"/>
    <s v="USD"/>
    <n v="1483924700"/>
    <n v="1481332700"/>
    <b v="0"/>
    <n v="0"/>
    <b v="0"/>
    <s v="film &amp; video/animation"/>
    <n v="0"/>
    <n v="0"/>
    <x v="0"/>
    <x v="0"/>
    <x v="0"/>
    <s v="animation"/>
    <x v="68"/>
    <d v="2017-01-08T19:18:20"/>
  </r>
  <r>
    <n v="489"/>
    <s v="THE GUINEAS SHOW"/>
    <s v="Help America's favorite dysfunctional immigrant family THE GUINEAS launch the first season of their animated web series."/>
    <n v="74997"/>
    <n v="215"/>
    <x v="0"/>
    <x v="0"/>
    <s v="USD"/>
    <n v="1325763180"/>
    <n v="1323084816"/>
    <b v="0"/>
    <n v="3"/>
    <b v="0"/>
    <s v="film &amp; video/animation"/>
    <n v="2.8667813379201833E-3"/>
    <n v="71.666666666666671"/>
    <x v="0"/>
    <x v="0"/>
    <x v="0"/>
    <s v="animation"/>
    <x v="69"/>
    <d v="2012-01-05T05:33:00"/>
  </r>
  <r>
    <n v="490"/>
    <s v="PROJECT IS CANCELLED"/>
    <s v="Cancelled"/>
    <n v="1000"/>
    <n v="0"/>
    <x v="0"/>
    <x v="0"/>
    <s v="USD"/>
    <n v="1345677285"/>
    <n v="1343085285"/>
    <b v="0"/>
    <n v="0"/>
    <b v="0"/>
    <s v="film &amp; video/animation"/>
    <n v="0"/>
    <n v="0"/>
    <x v="0"/>
    <x v="0"/>
    <x v="0"/>
    <s v="animation"/>
    <x v="70"/>
    <d v="2012-08-22T17:14:45"/>
  </r>
  <r>
    <n v="491"/>
    <s v="Guess What? Gus"/>
    <s v="&quot;Guess What? Gus&quot; is a magical animated comedy that follow a new kid who playful antics for attention make the news."/>
    <n v="10000"/>
    <n v="0"/>
    <x v="0"/>
    <x v="0"/>
    <s v="USD"/>
    <n v="1453937699"/>
    <n v="1451345699"/>
    <b v="0"/>
    <n v="0"/>
    <b v="0"/>
    <s v="film &amp; video/animation"/>
    <n v="0"/>
    <n v="0"/>
    <x v="0"/>
    <x v="0"/>
    <x v="0"/>
    <s v="animation"/>
    <x v="71"/>
    <d v="2016-01-27T17:34:59"/>
  </r>
  <r>
    <n v="492"/>
    <s v="Project: eXelcius - Next Generation Movie"/>
    <s v="This project aims to create a 3D animated movie that is created by it's fans, it's content and plot will be driven by it's followers."/>
    <n v="10000000"/>
    <n v="0"/>
    <x v="0"/>
    <x v="5"/>
    <s v="SEK"/>
    <n v="1476319830"/>
    <n v="1471135830"/>
    <b v="0"/>
    <n v="0"/>
    <b v="0"/>
    <s v="film &amp; video/animation"/>
    <n v="0"/>
    <n v="0"/>
    <x v="0"/>
    <x v="0"/>
    <x v="0"/>
    <s v="animation"/>
    <x v="72"/>
    <d v="2016-10-12T18:50:30"/>
  </r>
  <r>
    <n v="493"/>
    <s v="Joc Barrera The Chupacabra Hunter"/>
    <s v="The Chupacabra is not a myth and one man is on a mission to prove its existence no matter what, his name is Joc Barrera."/>
    <n v="30000"/>
    <n v="0"/>
    <x v="0"/>
    <x v="1"/>
    <s v="GBP"/>
    <n v="1432142738"/>
    <n v="1429550738"/>
    <b v="0"/>
    <n v="0"/>
    <b v="0"/>
    <s v="film &amp; video/animation"/>
    <n v="0"/>
    <n v="0"/>
    <x v="0"/>
    <x v="0"/>
    <x v="0"/>
    <s v="animation"/>
    <x v="73"/>
    <d v="2015-05-20T11:25:38"/>
  </r>
  <r>
    <n v="494"/>
    <s v="The Grigori"/>
    <s v="Angels come to Earth in human disguise to deceive mankind, rule the Earth as gods, create a hybrid army &amp; destroy all who oppose them."/>
    <n v="20000"/>
    <n v="31"/>
    <x v="0"/>
    <x v="0"/>
    <s v="USD"/>
    <n v="1404356400"/>
    <n v="1402343765"/>
    <b v="0"/>
    <n v="3"/>
    <b v="0"/>
    <s v="film &amp; video/animation"/>
    <n v="1.5499999999999999E-3"/>
    <n v="10.333333333333334"/>
    <x v="0"/>
    <x v="0"/>
    <x v="0"/>
    <s v="animation"/>
    <x v="74"/>
    <d v="2014-07-02T21:00:00"/>
  </r>
  <r>
    <n v="495"/>
    <s v="Average Heroes pilot"/>
    <s v="two friends set out to conquer and reach the level cap of the quest watch, how will they do it when they're 2 teenage idiots"/>
    <n v="7000"/>
    <n v="0"/>
    <x v="0"/>
    <x v="0"/>
    <s v="USD"/>
    <n v="1437076305"/>
    <n v="1434484305"/>
    <b v="0"/>
    <n v="0"/>
    <b v="0"/>
    <s v="film &amp; video/animation"/>
    <n v="0"/>
    <n v="0"/>
    <x v="0"/>
    <x v="0"/>
    <x v="0"/>
    <s v="animation"/>
    <x v="75"/>
    <d v="2015-07-16T13:51:45"/>
  </r>
  <r>
    <n v="496"/>
    <s v="Airships and Anatasia: The Movie"/>
    <s v="The movie is about the adventures of Ethan, Danna, The mysterious inventor and more."/>
    <n v="60000"/>
    <n v="1"/>
    <x v="0"/>
    <x v="0"/>
    <s v="USD"/>
    <n v="1392070874"/>
    <n v="1386886874"/>
    <b v="0"/>
    <n v="1"/>
    <b v="0"/>
    <s v="film &amp; video/animation"/>
    <n v="1.6666666666666667E-5"/>
    <n v="1"/>
    <x v="0"/>
    <x v="0"/>
    <x v="0"/>
    <s v="animation"/>
    <x v="76"/>
    <d v="2014-02-10T16:21:14"/>
  </r>
  <r>
    <n v="497"/>
    <s v="Galaxy Probe Kids"/>
    <s v="live-action/animated series pilot."/>
    <n v="4480"/>
    <n v="30"/>
    <x v="0"/>
    <x v="0"/>
    <s v="USD"/>
    <n v="1419483600"/>
    <n v="1414889665"/>
    <b v="0"/>
    <n v="3"/>
    <b v="0"/>
    <s v="film &amp; video/animation"/>
    <n v="6.6964285714285711E-3"/>
    <n v="10"/>
    <x v="0"/>
    <x v="0"/>
    <x v="0"/>
    <s v="animation"/>
    <x v="77"/>
    <d v="2014-12-24T23:00:00"/>
  </r>
  <r>
    <n v="498"/>
    <s v="ANGAL TENTARA and The Root of All Evil"/>
    <s v="AT is an Interactive Animation made for the iPad where the user becomes part of the story. It's a fantastic journey of discovery!"/>
    <n v="65108"/>
    <n v="2994"/>
    <x v="0"/>
    <x v="0"/>
    <s v="USD"/>
    <n v="1324664249"/>
    <n v="1321035449"/>
    <b v="0"/>
    <n v="22"/>
    <b v="0"/>
    <s v="film &amp; video/animation"/>
    <n v="4.5985132395404561E-2"/>
    <n v="136.09090909090909"/>
    <x v="0"/>
    <x v="0"/>
    <x v="0"/>
    <s v="animation"/>
    <x v="78"/>
    <d v="2011-12-23T12:17:29"/>
  </r>
  <r>
    <n v="499"/>
    <s v="Broadway Melodies: A Rock &amp; Roll Mystery Musical - Animated Feature Film"/>
    <s v="A Feature Length Animated Film Noir Musical with a modern twist. _x000a__x000a_Animation and music melded into edge-of-your-seat entertainment."/>
    <n v="20000"/>
    <n v="1910"/>
    <x v="0"/>
    <x v="0"/>
    <s v="USD"/>
    <n v="1255381140"/>
    <n v="1250630968"/>
    <b v="0"/>
    <n v="26"/>
    <b v="0"/>
    <s v="film &amp; video/animation"/>
    <n v="9.5500000000000002E-2"/>
    <n v="73.461538461538467"/>
    <x v="0"/>
    <x v="0"/>
    <x v="0"/>
    <s v="animation"/>
    <x v="79"/>
    <d v="2009-10-12T14:59:00"/>
  </r>
  <r>
    <n v="500"/>
    <s v="Stephen Colbert animated video"/>
    <s v="This animated dark comedy video highlights Stephen Colbert as a super hero-like figure within a corrupt and sinister world manipulated by the media."/>
    <n v="6500"/>
    <n v="215"/>
    <x v="0"/>
    <x v="0"/>
    <s v="USD"/>
    <n v="1273356960"/>
    <n v="1268255751"/>
    <b v="0"/>
    <n v="4"/>
    <b v="0"/>
    <s v="film &amp; video/animation"/>
    <n v="3.307692307692308E-2"/>
    <n v="53.75"/>
    <x v="0"/>
    <x v="0"/>
    <x v="0"/>
    <s v="animation"/>
    <x v="80"/>
    <d v="2010-05-08T16:16:00"/>
  </r>
  <r>
    <n v="501"/>
    <s v="World War 4"/>
    <s v="Based on the invention portfolio of a patented inventor World War Four is a look into the future of warfare and humanity as a whole"/>
    <n v="10000"/>
    <n v="0"/>
    <x v="0"/>
    <x v="0"/>
    <s v="USD"/>
    <n v="1310189851"/>
    <n v="1307597851"/>
    <b v="0"/>
    <n v="0"/>
    <b v="0"/>
    <s v="film &amp; video/animation"/>
    <n v="0"/>
    <n v="0"/>
    <x v="0"/>
    <x v="0"/>
    <x v="0"/>
    <s v="animation"/>
    <x v="81"/>
    <d v="2011-07-08T23:37:31"/>
  </r>
  <r>
    <n v="502"/>
    <s v="Strawberry Bowl"/>
    <s v="This Strawberry Bowl concept is the 1st of many episodes.  These episodes will be released in accordance with the harvest of the month."/>
    <n v="20000"/>
    <n v="230"/>
    <x v="0"/>
    <x v="0"/>
    <s v="USD"/>
    <n v="1332073025"/>
    <n v="1329484625"/>
    <b v="0"/>
    <n v="4"/>
    <b v="0"/>
    <s v="film &amp; video/animation"/>
    <n v="1.15E-2"/>
    <n v="57.5"/>
    <x v="0"/>
    <x v="0"/>
    <x v="0"/>
    <s v="animation"/>
    <x v="82"/>
    <d v="2012-03-18T06:17:05"/>
  </r>
  <r>
    <n v="503"/>
    <s v="Jimmy There and Back - Documentary Animation"/>
    <s v="Jimmy wants to live life and see his grandchildren grow up, but alcoholism threatens to curtail everything he dreams of."/>
    <n v="6500"/>
    <n v="114"/>
    <x v="0"/>
    <x v="1"/>
    <s v="GBP"/>
    <n v="1421498303"/>
    <n v="1418906303"/>
    <b v="0"/>
    <n v="9"/>
    <b v="0"/>
    <s v="film &amp; video/animation"/>
    <n v="1.7538461538461537E-2"/>
    <n v="12.666666666666666"/>
    <x v="0"/>
    <x v="0"/>
    <x v="0"/>
    <s v="animation"/>
    <x v="83"/>
    <d v="2015-01-17T06:38:23"/>
  </r>
  <r>
    <n v="504"/>
    <s v="Woodsy Owl Animation: Cartoons That Give A Hoot!"/>
    <s v="An animated DVD starring Woodsy Owl that entertains children while  showing them how they can help create a cleaner, greener planet."/>
    <n v="24500"/>
    <n v="335"/>
    <x v="0"/>
    <x v="0"/>
    <s v="USD"/>
    <n v="1334097387"/>
    <n v="1328916987"/>
    <b v="0"/>
    <n v="5"/>
    <b v="0"/>
    <s v="film &amp; video/animation"/>
    <n v="1.3673469387755101E-2"/>
    <n v="67"/>
    <x v="0"/>
    <x v="0"/>
    <x v="0"/>
    <s v="animation"/>
    <x v="84"/>
    <d v="2012-04-10T16:36:27"/>
  </r>
  <r>
    <n v="505"/>
    <s v="MY4FACES THE ANIMATED MOVIE"/>
    <s v="This wonderful movie will tells the story of two adorable aliens who crash land into a familyâ€™s backyard, and travel the Earth."/>
    <n v="12000"/>
    <n v="52"/>
    <x v="0"/>
    <x v="0"/>
    <s v="USD"/>
    <n v="1451010086"/>
    <n v="1447122086"/>
    <b v="0"/>
    <n v="14"/>
    <b v="0"/>
    <s v="film &amp; video/animation"/>
    <n v="4.3333333333333331E-3"/>
    <n v="3.7142857142857144"/>
    <x v="0"/>
    <x v="0"/>
    <x v="0"/>
    <s v="animation"/>
    <x v="85"/>
    <d v="2015-12-24T20:21:26"/>
  </r>
  <r>
    <n v="506"/>
    <s v="Age of Spirit: The Battle in Heaven"/>
    <s v="A feature-length 3D animation that depicts what happened when the Son of the Morning rebelled against God."/>
    <n v="200000"/>
    <n v="250"/>
    <x v="0"/>
    <x v="0"/>
    <s v="USD"/>
    <n v="1376140520"/>
    <n v="1373548520"/>
    <b v="0"/>
    <n v="1"/>
    <b v="0"/>
    <s v="film &amp; video/animation"/>
    <n v="1.25E-3"/>
    <n v="250"/>
    <x v="0"/>
    <x v="0"/>
    <x v="0"/>
    <s v="animation"/>
    <x v="86"/>
    <d v="2013-08-10T07:15:20"/>
  </r>
  <r>
    <n v="507"/>
    <s v="Code Monkeys"/>
    <s v="&quot;Code Monkey(s)&quot; is a short animated-series about life from the perspective of an engineer who feels like an actual &quot;Code Monkey&quot;."/>
    <n v="20000"/>
    <n v="640"/>
    <x v="0"/>
    <x v="0"/>
    <s v="USD"/>
    <n v="1350687657"/>
    <n v="1346799657"/>
    <b v="0"/>
    <n v="10"/>
    <b v="0"/>
    <s v="film &amp; video/animation"/>
    <n v="3.2000000000000001E-2"/>
    <n v="64"/>
    <x v="0"/>
    <x v="0"/>
    <x v="0"/>
    <s v="animation"/>
    <x v="87"/>
    <d v="2012-10-19T17:00:57"/>
  </r>
  <r>
    <n v="508"/>
    <s v="Heroes Faith II (Superior Soldier)"/>
    <s v="A stop-motion animated action packed adventure. Telling a great story with an even greater message. Join me and lets change the world."/>
    <n v="50000"/>
    <n v="400"/>
    <x v="0"/>
    <x v="0"/>
    <s v="USD"/>
    <n v="1337955240"/>
    <n v="1332808501"/>
    <b v="0"/>
    <n v="3"/>
    <b v="0"/>
    <s v="film &amp; video/animation"/>
    <n v="8.0000000000000002E-3"/>
    <n v="133.33333333333334"/>
    <x v="0"/>
    <x v="0"/>
    <x v="0"/>
    <s v="animation"/>
    <x v="88"/>
    <d v="2012-05-25T08:14:00"/>
  </r>
  <r>
    <n v="509"/>
    <s v="Indian in Chelsea - Web Animated series"/>
    <s v="A hilarious comedy podcast being turned into an animated series  about an indian servant and his boss."/>
    <n v="5000"/>
    <n v="10"/>
    <x v="0"/>
    <x v="1"/>
    <s v="GBP"/>
    <n v="1435504170"/>
    <n v="1432912170"/>
    <b v="0"/>
    <n v="1"/>
    <b v="0"/>
    <s v="film &amp; video/animation"/>
    <n v="2E-3"/>
    <n v="10"/>
    <x v="0"/>
    <x v="0"/>
    <x v="0"/>
    <s v="animation"/>
    <x v="89"/>
    <d v="2015-06-28T09:09:30"/>
  </r>
  <r>
    <n v="510"/>
    <s v="TPI Episode 2: Doomsday Dean"/>
    <s v="A mile below the Franco-Swiss border Dean manages to break the Large Hadron Collider and triggers the end of the world."/>
    <n v="14000"/>
    <n v="0"/>
    <x v="0"/>
    <x v="0"/>
    <s v="USD"/>
    <n v="1456805639"/>
    <n v="1454213639"/>
    <b v="0"/>
    <n v="0"/>
    <b v="0"/>
    <s v="film &amp; video/animation"/>
    <n v="0"/>
    <n v="0"/>
    <x v="0"/>
    <x v="0"/>
    <x v="0"/>
    <s v="animation"/>
    <x v="90"/>
    <d v="2016-02-29T22:13:59"/>
  </r>
  <r>
    <n v="511"/>
    <s v="Stuck On An Eyeland"/>
    <s v="A project that incorporates animation and comic art into a relevant story. 4 boys, 1 eyeland, and a whole lot of drama!!!"/>
    <n v="5000"/>
    <n v="150"/>
    <x v="0"/>
    <x v="0"/>
    <s v="USD"/>
    <n v="1365228982"/>
    <n v="1362640582"/>
    <b v="0"/>
    <n v="5"/>
    <b v="0"/>
    <s v="film &amp; video/animation"/>
    <n v="0.03"/>
    <n v="30"/>
    <x v="0"/>
    <x v="0"/>
    <x v="0"/>
    <s v="animation"/>
    <x v="91"/>
    <d v="2013-04-06T00:16:22"/>
  </r>
  <r>
    <n v="512"/>
    <s v="Otherkin The Animated Series"/>
    <s v="We have a fully developed 2D animated series that requires more professional animation. Our first 2 home-animated eps are up online."/>
    <n v="8000"/>
    <n v="11"/>
    <x v="0"/>
    <x v="0"/>
    <s v="USD"/>
    <n v="1479667727"/>
    <n v="1475776127"/>
    <b v="0"/>
    <n v="2"/>
    <b v="0"/>
    <s v="film &amp; video/animation"/>
    <n v="1.3749999999999999E-3"/>
    <n v="5.5"/>
    <x v="0"/>
    <x v="0"/>
    <x v="0"/>
    <s v="animation"/>
    <x v="92"/>
    <d v="2016-11-20T12:48:47"/>
  </r>
  <r>
    <n v="513"/>
    <s v="Paradigm Spiral - The Animated Series"/>
    <s v="A sci-fi fantasy 2.5D anime styled series about some guys trying to save the world, probably..."/>
    <n v="50000"/>
    <n v="6962"/>
    <x v="0"/>
    <x v="0"/>
    <s v="USD"/>
    <n v="1471244400"/>
    <n v="1467387705"/>
    <b v="0"/>
    <n v="68"/>
    <b v="0"/>
    <s v="film &amp; video/animation"/>
    <n v="0.13924"/>
    <n v="102.38235294117646"/>
    <x v="0"/>
    <x v="0"/>
    <x v="0"/>
    <s v="animation"/>
    <x v="93"/>
    <d v="2016-08-15T01:00:00"/>
  </r>
  <r>
    <n v="514"/>
    <s v="I'm Sticking With You."/>
    <s v="A film created entirely out of paper, visual effects and found objects depicts how one man created a new life for himself."/>
    <n v="1500"/>
    <n v="50"/>
    <x v="0"/>
    <x v="2"/>
    <s v="CAD"/>
    <n v="1407595447"/>
    <n v="1405003447"/>
    <b v="0"/>
    <n v="3"/>
    <b v="0"/>
    <s v="film &amp; video/animation"/>
    <n v="3.3333333333333333E-2"/>
    <n v="16.666666666666668"/>
    <x v="0"/>
    <x v="0"/>
    <x v="0"/>
    <s v="animation"/>
    <x v="94"/>
    <d v="2014-08-09T08:44:07"/>
  </r>
  <r>
    <n v="515"/>
    <s v="A Tale of Faith - An Animated Short Film"/>
    <s v="A Tale of Faith is an animated short film based on the heartwarming tale by Rebbe Nachman of Breslov."/>
    <n v="97000"/>
    <n v="24651"/>
    <x v="0"/>
    <x v="0"/>
    <s v="USD"/>
    <n v="1451389601"/>
    <n v="1447933601"/>
    <b v="0"/>
    <n v="34"/>
    <b v="0"/>
    <s v="film &amp; video/animation"/>
    <n v="0.25413402061855672"/>
    <n v="725.02941176470586"/>
    <x v="0"/>
    <x v="0"/>
    <x v="0"/>
    <s v="animation"/>
    <x v="95"/>
    <d v="2015-12-29T05:46:41"/>
  </r>
  <r>
    <n v="516"/>
    <s v="Shipmates"/>
    <s v="A big brother style comedy animation series starring famous seafarers"/>
    <n v="5000"/>
    <n v="0"/>
    <x v="0"/>
    <x v="1"/>
    <s v="GBP"/>
    <n v="1432752080"/>
    <n v="1427568080"/>
    <b v="0"/>
    <n v="0"/>
    <b v="0"/>
    <s v="film &amp; video/animation"/>
    <n v="0"/>
    <n v="0"/>
    <x v="0"/>
    <x v="0"/>
    <x v="0"/>
    <s v="animation"/>
    <x v="96"/>
    <d v="2015-05-27T12:41:20"/>
  </r>
  <r>
    <n v="517"/>
    <s v="Honeybee: The Animated Series Trailer"/>
    <s v="Honeybee is a cartoon about a girl who can talk to bugs, and her quest to save the bees! Adventure, humor, and lots of fun characters."/>
    <n v="15000"/>
    <n v="205"/>
    <x v="0"/>
    <x v="0"/>
    <s v="USD"/>
    <n v="1486046761"/>
    <n v="1483454761"/>
    <b v="0"/>
    <n v="3"/>
    <b v="0"/>
    <s v="film &amp; video/animation"/>
    <n v="1.3666666666666667E-2"/>
    <n v="68.333333333333329"/>
    <x v="0"/>
    <x v="0"/>
    <x v="0"/>
    <s v="animation"/>
    <x v="97"/>
    <d v="2017-02-02T08:46:01"/>
  </r>
  <r>
    <n v="518"/>
    <s v="Somorrah"/>
    <s v="The community of Somorrah is peaceful and unblemished until &quot;The Boss&quot; power and money starts to diminish &amp; plans to gain it all back!"/>
    <n v="7175"/>
    <n v="0"/>
    <x v="0"/>
    <x v="0"/>
    <s v="USD"/>
    <n v="1441550760"/>
    <n v="1438958824"/>
    <b v="0"/>
    <n v="0"/>
    <b v="0"/>
    <s v="film &amp; video/animation"/>
    <n v="0"/>
    <n v="0"/>
    <x v="0"/>
    <x v="0"/>
    <x v="0"/>
    <s v="animation"/>
    <x v="98"/>
    <d v="2015-09-06T08:46:00"/>
  </r>
  <r>
    <n v="519"/>
    <s v="M dot Strange's &quot;I am Nightmare&quot;"/>
    <s v="&quot;When the dream of childhood is stolen... a nightmare is born&quot; A dark animated fantasy film by indie filmmaker M dot Strange."/>
    <n v="12001"/>
    <n v="2746"/>
    <x v="0"/>
    <x v="0"/>
    <s v="USD"/>
    <n v="1354699421"/>
    <n v="1352107421"/>
    <b v="0"/>
    <n v="70"/>
    <b v="0"/>
    <s v="film &amp; video/animation"/>
    <n v="0.22881426547787684"/>
    <n v="39.228571428571428"/>
    <x v="0"/>
    <x v="0"/>
    <x v="0"/>
    <s v="animation"/>
    <x v="99"/>
    <d v="2012-12-05T03:23:41"/>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x v="0"/>
    <x v="1"/>
    <x v="0"/>
    <s v="documentary"/>
    <x v="100"/>
    <d v="2013-05-05T11:00:11"/>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x v="0"/>
    <x v="1"/>
    <x v="0"/>
    <s v="documentary"/>
    <x v="101"/>
    <d v="2014-12-21T10:45:04"/>
  </r>
  <r>
    <n v="242"/>
    <s v="Hardwater"/>
    <s v="An unprecedented feature-length documentary film about Maine's tribal, oft-misunderstood ice fishing sub-culture."/>
    <n v="13000"/>
    <n v="14750"/>
    <x v="1"/>
    <x v="0"/>
    <s v="USD"/>
    <n v="1324381790"/>
    <n v="1321357790"/>
    <b v="1"/>
    <n v="202"/>
    <b v="1"/>
    <s v="film &amp; video/documentary"/>
    <n v="1.1346153846153846"/>
    <n v="73.019801980198025"/>
    <x v="0"/>
    <x v="1"/>
    <x v="0"/>
    <s v="documentary"/>
    <x v="102"/>
    <d v="2011-12-20T05:49:50"/>
  </r>
  <r>
    <n v="243"/>
    <s v="Following Boruch"/>
    <s v="A Hasidic man reaches a turning point in his recovery from mental illness and addiction, and is determined to start a new life."/>
    <n v="25000"/>
    <n v="25648"/>
    <x v="1"/>
    <x v="0"/>
    <s v="USD"/>
    <n v="1393031304"/>
    <n v="1390439304"/>
    <b v="1"/>
    <n v="328"/>
    <b v="1"/>
    <s v="film &amp; video/documentary"/>
    <n v="1.0259199999999999"/>
    <n v="78.195121951219505"/>
    <x v="0"/>
    <x v="1"/>
    <x v="0"/>
    <s v="documentary"/>
    <x v="103"/>
    <d v="2014-02-21T19:08:24"/>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x v="0"/>
    <x v="1"/>
    <x v="0"/>
    <s v="documentary"/>
    <x v="104"/>
    <d v="2010-03-16T01:06:00"/>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9"/>
    <n v="54.020833333333336"/>
    <x v="0"/>
    <x v="1"/>
    <x v="0"/>
    <s v="documentary"/>
    <x v="105"/>
    <d v="2012-08-15T19:16:25"/>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2"/>
    <n v="68.488789237668158"/>
    <x v="0"/>
    <x v="1"/>
    <x v="0"/>
    <s v="documentary"/>
    <x v="106"/>
    <d v="2010-12-18T03:43:25"/>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x v="0"/>
    <x v="1"/>
    <x v="0"/>
    <s v="documentary"/>
    <x v="107"/>
    <d v="2010-10-15T21:39:00"/>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x v="0"/>
    <x v="1"/>
    <x v="0"/>
    <s v="documentary"/>
    <x v="108"/>
    <d v="2012-01-07T12:35:09"/>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x v="0"/>
    <x v="1"/>
    <x v="0"/>
    <s v="documentary"/>
    <x v="109"/>
    <d v="2010-08-22T11:40:00"/>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x v="0"/>
    <x v="1"/>
    <x v="0"/>
    <s v="documentary"/>
    <x v="110"/>
    <d v="2013-06-06T07:34:51"/>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x v="0"/>
    <x v="1"/>
    <x v="0"/>
    <s v="documentary"/>
    <x v="111"/>
    <d v="2012-05-16T13:00:00"/>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5999999999999"/>
    <n v="85.444444444444443"/>
    <x v="0"/>
    <x v="1"/>
    <x v="0"/>
    <s v="documentary"/>
    <x v="112"/>
    <d v="2010-05-31T21:59:00"/>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4"/>
    <n v="215.85714285714286"/>
    <x v="0"/>
    <x v="1"/>
    <x v="0"/>
    <s v="documentary"/>
    <x v="113"/>
    <d v="2012-02-15T09:37:15"/>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4999999999"/>
    <n v="89.38643312101911"/>
    <x v="0"/>
    <x v="1"/>
    <x v="0"/>
    <s v="documentary"/>
    <x v="114"/>
    <d v="2015-10-16T20:00:00"/>
  </r>
  <r>
    <n v="255"/>
    <s v="xoxosms: a documentary about love in the 21st century"/>
    <s v="xoxosms is a documentary about first love, long distance and Skype."/>
    <n v="8000"/>
    <n v="8538.66"/>
    <x v="1"/>
    <x v="0"/>
    <s v="USD"/>
    <n v="1300275482"/>
    <n v="1297687082"/>
    <b v="1"/>
    <n v="188"/>
    <b v="1"/>
    <s v="film &amp; video/documentary"/>
    <n v="1.0673325"/>
    <n v="45.418404255319146"/>
    <x v="0"/>
    <x v="1"/>
    <x v="0"/>
    <s v="documentary"/>
    <x v="115"/>
    <d v="2011-03-16T05:38:02"/>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x v="0"/>
    <x v="1"/>
    <x v="0"/>
    <s v="documentary"/>
    <x v="116"/>
    <d v="2013-03-16T12:27:47"/>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1"/>
    <n v="66.70405357142856"/>
    <x v="0"/>
    <x v="1"/>
    <x v="0"/>
    <s v="documentary"/>
    <x v="117"/>
    <d v="2016-05-19T09:02:42"/>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x v="0"/>
    <x v="1"/>
    <x v="0"/>
    <s v="documentary"/>
    <x v="118"/>
    <d v="2011-06-17T19:14:26"/>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2"/>
    <n v="105.04609341825902"/>
    <x v="0"/>
    <x v="1"/>
    <x v="0"/>
    <s v="documentary"/>
    <x v="119"/>
    <d v="2015-04-08T11:42:49"/>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0000000000001"/>
    <n v="120.90909090909091"/>
    <x v="0"/>
    <x v="1"/>
    <x v="0"/>
    <s v="documentary"/>
    <x v="120"/>
    <d v="2010-07-17T03:59:00"/>
  </r>
  <r>
    <n v="261"/>
    <s v="Empires: The Film"/>
    <s v="Empires explores the impact of networks on histories and philosophies of political thought."/>
    <n v="20000"/>
    <n v="21480"/>
    <x v="1"/>
    <x v="0"/>
    <s v="USD"/>
    <n v="1339080900"/>
    <n v="1334783704"/>
    <b v="1"/>
    <n v="220"/>
    <b v="1"/>
    <s v="film &amp; video/documentary"/>
    <n v="1.0740000000000001"/>
    <n v="97.63636363636364"/>
    <x v="0"/>
    <x v="1"/>
    <x v="0"/>
    <s v="documentary"/>
    <x v="121"/>
    <d v="2012-06-07T08:55:00"/>
  </r>
  <r>
    <n v="262"/>
    <s v="The Last Cosmonaut"/>
    <s v="He can never die. He will live forever. He is the last cosmonaut, and this is his story."/>
    <n v="2500"/>
    <n v="6000"/>
    <x v="1"/>
    <x v="0"/>
    <s v="USD"/>
    <n v="1298699828"/>
    <n v="1294811828"/>
    <b v="1"/>
    <n v="145"/>
    <b v="1"/>
    <s v="film &amp; video/documentary"/>
    <n v="2.4"/>
    <n v="41.379310344827587"/>
    <x v="0"/>
    <x v="1"/>
    <x v="0"/>
    <s v="documentary"/>
    <x v="122"/>
    <d v="2011-02-25T23:57:08"/>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7999999999"/>
    <n v="30.654485981308412"/>
    <x v="0"/>
    <x v="1"/>
    <x v="0"/>
    <s v="documentary"/>
    <x v="123"/>
    <d v="2012-09-27T16:54:54"/>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x v="0"/>
    <x v="1"/>
    <x v="0"/>
    <s v="documentary"/>
    <x v="124"/>
    <d v="2012-05-11T08:53:15"/>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x v="0"/>
    <x v="1"/>
    <x v="0"/>
    <s v="documentary"/>
    <x v="125"/>
    <d v="2010-05-10T14:16:00"/>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0000000000001"/>
    <n v="40.416666666666664"/>
    <x v="0"/>
    <x v="1"/>
    <x v="0"/>
    <s v="documentary"/>
    <x v="126"/>
    <d v="2010-04-22T21:51:00"/>
  </r>
  <r>
    <n v="267"/>
    <s v="Uncharted Amazon"/>
    <s v="A visually stunning, feature length film chronicling life's challenges in the remote depths of the Amazon rainforest."/>
    <n v="9850"/>
    <n v="12965.44"/>
    <x v="1"/>
    <x v="1"/>
    <s v="GBP"/>
    <n v="1403693499"/>
    <n v="1401101499"/>
    <b v="1"/>
    <n v="165"/>
    <b v="1"/>
    <s v="film &amp; video/documentary"/>
    <n v="1.3162883248730965"/>
    <n v="78.578424242424248"/>
    <x v="0"/>
    <x v="1"/>
    <x v="0"/>
    <s v="documentary"/>
    <x v="127"/>
    <d v="2014-06-25T04:51:39"/>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0000000000001"/>
    <n v="50.18018018018018"/>
    <x v="0"/>
    <x v="1"/>
    <x v="0"/>
    <s v="documentary"/>
    <x v="128"/>
    <d v="2011-11-06T22:39:38"/>
  </r>
  <r>
    <n v="269"/>
    <s v="Islam and the Future of Tolerance: The Movie"/>
    <s v="This documentary tells the story of an unlikely conversation on a topic of grave importance, and how it changed two foes into friends."/>
    <n v="100000"/>
    <n v="147233.76999999999"/>
    <x v="1"/>
    <x v="4"/>
    <s v="AUD"/>
    <n v="1487738622"/>
    <n v="1485146622"/>
    <b v="1"/>
    <n v="1596"/>
    <b v="1"/>
    <s v="film &amp; video/documentary"/>
    <n v="1.4723377"/>
    <n v="92.251735588972423"/>
    <x v="0"/>
    <x v="1"/>
    <x v="0"/>
    <s v="documentary"/>
    <x v="129"/>
    <d v="2017-02-21T22:43:42"/>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2"/>
    <n v="57.540983606557376"/>
    <x v="0"/>
    <x v="1"/>
    <x v="0"/>
    <s v="documentary"/>
    <x v="130"/>
    <d v="2011-05-24T22:00:00"/>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8"/>
    <n v="109.42160278745645"/>
    <x v="0"/>
    <x v="1"/>
    <x v="0"/>
    <s v="documentary"/>
    <x v="131"/>
    <d v="2014-01-02T02:00:00"/>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7"/>
    <n v="81.892461538461546"/>
    <x v="0"/>
    <x v="1"/>
    <x v="0"/>
    <s v="documentary"/>
    <x v="132"/>
    <d v="2010-04-28T12:49:00"/>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x v="0"/>
    <x v="1"/>
    <x v="0"/>
    <s v="documentary"/>
    <x v="133"/>
    <d v="2011-07-03T05:57:46"/>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x v="0"/>
    <x v="1"/>
    <x v="0"/>
    <s v="documentary"/>
    <x v="134"/>
    <d v="2012-04-05T00:59:00"/>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x v="0"/>
    <x v="1"/>
    <x v="0"/>
    <s v="documentary"/>
    <x v="135"/>
    <d v="2012-11-09T19:46:06"/>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x v="0"/>
    <x v="1"/>
    <x v="0"/>
    <s v="documentary"/>
    <x v="136"/>
    <d v="2012-04-27T18:57:54"/>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6"/>
    <n v="75.444794952681391"/>
    <x v="0"/>
    <x v="1"/>
    <x v="0"/>
    <s v="documentary"/>
    <x v="137"/>
    <d v="2015-05-23T15:23:39"/>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x v="0"/>
    <x v="1"/>
    <x v="0"/>
    <s v="documentary"/>
    <x v="138"/>
    <d v="2012-10-11T18:58:59"/>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6"/>
    <n v="87.685606557377056"/>
    <x v="0"/>
    <x v="1"/>
    <x v="0"/>
    <s v="documentary"/>
    <x v="139"/>
    <d v="2017-02-26T20:01:00"/>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399999999999"/>
    <n v="54.748948106591868"/>
    <x v="0"/>
    <x v="1"/>
    <x v="0"/>
    <s v="documentary"/>
    <x v="140"/>
    <d v="2014-05-30T08:10:35"/>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x v="0"/>
    <x v="1"/>
    <x v="0"/>
    <s v="documentary"/>
    <x v="141"/>
    <d v="2009-08-10T13:26:00"/>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x v="0"/>
    <x v="1"/>
    <x v="0"/>
    <s v="documentary"/>
    <x v="142"/>
    <d v="2010-02-22T16:00:00"/>
  </r>
  <r>
    <n v="283"/>
    <s v="SOLE SURVIVOR"/>
    <s v="What is the impact of survivorship on the human condition?"/>
    <n v="18000"/>
    <n v="20569.05"/>
    <x v="1"/>
    <x v="0"/>
    <s v="USD"/>
    <n v="1306904340"/>
    <n v="1305219744"/>
    <b v="1"/>
    <n v="202"/>
    <b v="1"/>
    <s v="film &amp; video/documentary"/>
    <n v="1.142725"/>
    <n v="101.8269801980198"/>
    <x v="0"/>
    <x v="1"/>
    <x v="0"/>
    <s v="documentary"/>
    <x v="143"/>
    <d v="2011-05-31T22:59:00"/>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x v="0"/>
    <x v="1"/>
    <x v="0"/>
    <s v="documentary"/>
    <x v="144"/>
    <d v="2012-01-21T11:43:00"/>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x v="0"/>
    <x v="1"/>
    <x v="0"/>
    <s v="documentary"/>
    <x v="145"/>
    <d v="2013-09-19T12:08:48"/>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x v="0"/>
    <x v="1"/>
    <x v="0"/>
    <s v="documentary"/>
    <x v="146"/>
    <d v="2013-03-25T12:35:24"/>
  </r>
  <r>
    <n v="287"/>
    <s v="In Country: A Documentary Film (POSTPRODUCTION)"/>
    <s v="War is hell. Why would anyone want to spend their weekends there?"/>
    <n v="15000"/>
    <n v="26445"/>
    <x v="1"/>
    <x v="0"/>
    <s v="USD"/>
    <n v="1351828800"/>
    <n v="1349160018"/>
    <b v="1"/>
    <n v="290"/>
    <b v="1"/>
    <s v="film &amp; video/documentary"/>
    <n v="1.7629999999999999"/>
    <n v="91.189655172413794"/>
    <x v="0"/>
    <x v="1"/>
    <x v="0"/>
    <s v="documentary"/>
    <x v="147"/>
    <d v="2012-11-01T22:00:00"/>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x v="0"/>
    <x v="1"/>
    <x v="0"/>
    <s v="documentary"/>
    <x v="148"/>
    <d v="2012-06-25T22:03:13"/>
  </r>
  <r>
    <n v="289"/>
    <s v="Audience Unlock: &quot;The UK Gold&quot;"/>
    <s v="A campaign to unlock an award winning film that exposes for the first time the modern British Empire ... and it's terrible cost."/>
    <n v="15000"/>
    <n v="15723"/>
    <x v="1"/>
    <x v="1"/>
    <s v="GBP"/>
    <n v="1383389834"/>
    <n v="1380797834"/>
    <b v="1"/>
    <n v="232"/>
    <b v="1"/>
    <s v="film &amp; video/documentary"/>
    <n v="1.0482"/>
    <n v="67.771551724137936"/>
    <x v="0"/>
    <x v="1"/>
    <x v="0"/>
    <s v="documentary"/>
    <x v="149"/>
    <d v="2013-11-02T04:57:14"/>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x v="0"/>
    <x v="1"/>
    <x v="0"/>
    <s v="documentary"/>
    <x v="150"/>
    <d v="2011-02-02T01:59:00"/>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1999999999999"/>
    <n v="46.8828125"/>
    <x v="0"/>
    <x v="1"/>
    <x v="0"/>
    <s v="documentary"/>
    <x v="151"/>
    <d v="2013-04-30T18:01:00"/>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x v="0"/>
    <x v="1"/>
    <x v="0"/>
    <s v="documentary"/>
    <x v="152"/>
    <d v="2011-10-28T21:59:00"/>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8"/>
    <n v="201.22137404580153"/>
    <x v="0"/>
    <x v="1"/>
    <x v="0"/>
    <s v="documentary"/>
    <x v="153"/>
    <d v="2014-04-20T10:01:54"/>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
    <n v="100"/>
    <x v="0"/>
    <x v="1"/>
    <x v="0"/>
    <s v="documentary"/>
    <x v="154"/>
    <d v="2010-07-19T10:00:00"/>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x v="0"/>
    <x v="1"/>
    <x v="0"/>
    <s v="documentary"/>
    <x v="155"/>
    <d v="2013-10-31T18:00:00"/>
  </r>
  <r>
    <n v="296"/>
    <s v="Bel Borba Is Here!"/>
    <s v="Bel Borba is Here is a feature film about the most inspiring Brazilian artist you've never heard of... until now."/>
    <n v="25000"/>
    <n v="29681.55"/>
    <x v="1"/>
    <x v="0"/>
    <s v="USD"/>
    <n v="1347017083"/>
    <n v="1344857083"/>
    <b v="1"/>
    <n v="129"/>
    <b v="1"/>
    <s v="film &amp; video/documentary"/>
    <n v="1.187262"/>
    <n v="230.08953488372092"/>
    <x v="0"/>
    <x v="1"/>
    <x v="0"/>
    <s v="documentary"/>
    <x v="156"/>
    <d v="2012-09-07T05:24:43"/>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x v="0"/>
    <x v="1"/>
    <x v="0"/>
    <s v="documentary"/>
    <x v="157"/>
    <d v="2015-04-30T21:59:00"/>
  </r>
  <r>
    <n v="298"/>
    <s v="DisHonesty - A Documentary Feature Film"/>
    <s v="The truth is, we all lie - and by &quot;we,&quot; we mean everyone!"/>
    <n v="126000"/>
    <n v="137254.84"/>
    <x v="1"/>
    <x v="0"/>
    <s v="USD"/>
    <n v="1399669200"/>
    <n v="1394536048"/>
    <b v="1"/>
    <n v="2436"/>
    <b v="1"/>
    <s v="film &amp; video/documentary"/>
    <n v="1.089324126984127"/>
    <n v="56.344351395730705"/>
    <x v="0"/>
    <x v="1"/>
    <x v="0"/>
    <s v="documentary"/>
    <x v="158"/>
    <d v="2014-05-09T15:00:00"/>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
    <n v="73.341188524590166"/>
    <x v="0"/>
    <x v="1"/>
    <x v="0"/>
    <s v="documentary"/>
    <x v="159"/>
    <d v="2010-11-17T00:24:20"/>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x v="0"/>
    <x v="1"/>
    <x v="0"/>
    <s v="documentary"/>
    <x v="160"/>
    <d v="2011-04-24T17:02:18"/>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x v="0"/>
    <x v="1"/>
    <x v="0"/>
    <s v="documentary"/>
    <x v="161"/>
    <d v="2013-03-19T10:42:15"/>
  </r>
  <r>
    <n v="302"/>
    <s v="(UN)CUT"/>
    <s v="(UN)CUT explores circumcisionâ€™s medical, sexual &amp; religious complexities against the backdrop of San Franciscoâ€™s latest ban controversy"/>
    <n v="10000"/>
    <n v="10046"/>
    <x v="1"/>
    <x v="0"/>
    <s v="USD"/>
    <n v="1330115638"/>
    <n v="1327523638"/>
    <b v="1"/>
    <n v="108"/>
    <b v="1"/>
    <s v="film &amp; video/documentary"/>
    <n v="1.0045999999999999"/>
    <n v="93.018518518518519"/>
    <x v="0"/>
    <x v="1"/>
    <x v="0"/>
    <s v="documentary"/>
    <x v="162"/>
    <d v="2012-02-24T14:33:58"/>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x v="0"/>
    <x v="1"/>
    <x v="0"/>
    <s v="documentary"/>
    <x v="163"/>
    <d v="2012-06-01T19:42:26"/>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41"/>
    <n v="106.43243243243244"/>
    <x v="0"/>
    <x v="1"/>
    <x v="0"/>
    <s v="documentary"/>
    <x v="164"/>
    <d v="2012-08-31T20:00:00"/>
  </r>
  <r>
    <n v="305"/>
    <s v="My Friend Mott-ly"/>
    <s v="A documentary that I am making about the difficult, but inspiring, life of a late friend of mine."/>
    <n v="7500"/>
    <n v="9775"/>
    <x v="1"/>
    <x v="0"/>
    <s v="USD"/>
    <n v="1331392049"/>
    <n v="1328800049"/>
    <b v="1"/>
    <n v="189"/>
    <b v="1"/>
    <s v="film &amp; video/documentary"/>
    <n v="1.3033333333333332"/>
    <n v="51.719576719576722"/>
    <x v="0"/>
    <x v="1"/>
    <x v="0"/>
    <s v="documentary"/>
    <x v="165"/>
    <d v="2012-03-10T09:07:29"/>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x v="0"/>
    <x v="1"/>
    <x v="0"/>
    <s v="documentary"/>
    <x v="166"/>
    <d v="2013-03-20T13:05:33"/>
  </r>
  <r>
    <n v="307"/>
    <s v="Grammar Revolution"/>
    <s v="Why is grammar important?"/>
    <n v="22000"/>
    <n v="24490"/>
    <x v="1"/>
    <x v="0"/>
    <s v="USD"/>
    <n v="1360276801"/>
    <n v="1357684801"/>
    <b v="1"/>
    <n v="576"/>
    <b v="1"/>
    <s v="film &amp; video/documentary"/>
    <n v="1.1131818181818183"/>
    <n v="42.517361111111114"/>
    <x v="0"/>
    <x v="1"/>
    <x v="0"/>
    <s v="documentary"/>
    <x v="167"/>
    <d v="2013-02-07T16:40:01"/>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x v="0"/>
    <x v="1"/>
    <x v="0"/>
    <s v="documentary"/>
    <x v="168"/>
    <d v="2011-03-10T10:40:10"/>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5"/>
    <n v="89.957983193277315"/>
    <x v="0"/>
    <x v="1"/>
    <x v="0"/>
    <s v="documentary"/>
    <x v="169"/>
    <d v="2012-09-03T12:02:14"/>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x v="0"/>
    <x v="1"/>
    <x v="0"/>
    <s v="documentary"/>
    <x v="170"/>
    <d v="2011-10-19T20:00:00"/>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
    <n v="138.8022"/>
    <x v="0"/>
    <x v="1"/>
    <x v="0"/>
    <s v="documentary"/>
    <x v="171"/>
    <d v="2012-01-01T01:59:00"/>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x v="0"/>
    <x v="1"/>
    <x v="0"/>
    <s v="documentary"/>
    <x v="172"/>
    <d v="2013-04-14T15:03:52"/>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x v="0"/>
    <x v="1"/>
    <x v="0"/>
    <s v="documentary"/>
    <x v="173"/>
    <d v="2010-08-11T09:59:00"/>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1"/>
    <n v="32.095833333333331"/>
    <x v="0"/>
    <x v="1"/>
    <x v="0"/>
    <s v="documentary"/>
    <x v="174"/>
    <d v="2013-03-01T13:59:48"/>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x v="0"/>
    <x v="1"/>
    <x v="0"/>
    <s v="documentary"/>
    <x v="175"/>
    <d v="2012-08-22T12:32:14"/>
  </r>
  <r>
    <n v="316"/>
    <s v="THE SECRET TRIAL 5 - GRASSROOTS CROSS-CANADA TOUR"/>
    <s v="Award winning documentary The Secret Trial 5 needs your help for a Cross-Canada Tour!"/>
    <n v="15000"/>
    <n v="17066"/>
    <x v="1"/>
    <x v="2"/>
    <s v="CAD"/>
    <n v="1418273940"/>
    <n v="1415398197"/>
    <b v="1"/>
    <n v="158"/>
    <b v="1"/>
    <s v="film &amp; video/documentary"/>
    <n v="1.1377333333333333"/>
    <n v="108.01265822784811"/>
    <x v="0"/>
    <x v="1"/>
    <x v="0"/>
    <s v="documentary"/>
    <x v="176"/>
    <d v="2014-12-10T22:59:00"/>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x v="0"/>
    <x v="1"/>
    <x v="0"/>
    <s v="documentary"/>
    <x v="177"/>
    <d v="2013-12-11T10:14:43"/>
  </r>
  <r>
    <n v="318"/>
    <s v="Friend Request: Accepted"/>
    <s v="Photographer, Ty Morin, pays a visit to every single one of his Facebook friends to take their portrait...all 788 of them."/>
    <n v="5000"/>
    <n v="14166"/>
    <x v="1"/>
    <x v="0"/>
    <s v="USD"/>
    <n v="1364342151"/>
    <n v="1361753751"/>
    <b v="1"/>
    <n v="284"/>
    <b v="1"/>
    <s v="film &amp; video/documentary"/>
    <n v="2.8332000000000002"/>
    <n v="49.880281690140848"/>
    <x v="0"/>
    <x v="1"/>
    <x v="0"/>
    <s v="documentary"/>
    <x v="178"/>
    <d v="2013-03-26T17:55:51"/>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x v="0"/>
    <x v="1"/>
    <x v="0"/>
    <s v="documentary"/>
    <x v="179"/>
    <d v="2010-02-02T01:59:00"/>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s v="film &amp; video/documentary"/>
    <n v="1.0658000000000001"/>
    <n v="134.91139240506328"/>
    <x v="0"/>
    <x v="1"/>
    <x v="0"/>
    <s v="documentary"/>
    <x v="180"/>
    <d v="2015-12-22T17:00:00"/>
  </r>
  <r>
    <n v="321"/>
    <s v="An Impossible Project"/>
    <s v="The more digital the world, the more analog our dreams._x000a_A feature documentary shot on 35mm film."/>
    <n v="35000"/>
    <n v="35932"/>
    <x v="1"/>
    <x v="3"/>
    <s v="EUR"/>
    <n v="1478605386"/>
    <n v="1475577786"/>
    <b v="1"/>
    <n v="337"/>
    <b v="1"/>
    <s v="film &amp; video/documentary"/>
    <n v="1.0266285714285714"/>
    <n v="106.62314540059347"/>
    <x v="0"/>
    <x v="1"/>
    <x v="0"/>
    <s v="documentary"/>
    <x v="181"/>
    <d v="2016-11-08T05:43:06"/>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x v="0"/>
    <x v="1"/>
    <x v="0"/>
    <s v="documentary"/>
    <x v="182"/>
    <d v="2016-05-13T07:40:48"/>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7"/>
    <n v="114.58620689655173"/>
    <x v="0"/>
    <x v="1"/>
    <x v="0"/>
    <s v="documentary"/>
    <x v="183"/>
    <d v="2016-12-21T01:59:00"/>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x v="0"/>
    <x v="1"/>
    <x v="0"/>
    <s v="documentary"/>
    <x v="184"/>
    <d v="2015-08-01T09:01:48"/>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x v="0"/>
    <x v="1"/>
    <x v="0"/>
    <s v="documentary"/>
    <x v="185"/>
    <d v="2016-12-19T22:30:33"/>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4"/>
    <n v="147.17167680278018"/>
    <x v="0"/>
    <x v="1"/>
    <x v="0"/>
    <s v="documentary"/>
    <x v="186"/>
    <d v="2017-03-14T16:57:00"/>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0000000000001"/>
    <n v="160.47058823529412"/>
    <x v="0"/>
    <x v="1"/>
    <x v="0"/>
    <s v="documentary"/>
    <x v="187"/>
    <d v="2015-03-22T02:00:00"/>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4"/>
    <n v="156.04578313253012"/>
    <x v="0"/>
    <x v="1"/>
    <x v="0"/>
    <s v="documentary"/>
    <x v="188"/>
    <d v="2015-10-31T22:00:00"/>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49999999999999"/>
    <n v="63.17365269461078"/>
    <x v="0"/>
    <x v="1"/>
    <x v="0"/>
    <s v="documentary"/>
    <x v="189"/>
    <d v="2015-11-06T22:00:00"/>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x v="0"/>
    <x v="1"/>
    <x v="0"/>
    <s v="documentary"/>
    <x v="190"/>
    <d v="2013-05-16T21:59:00"/>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x v="0"/>
    <x v="1"/>
    <x v="0"/>
    <s v="documentary"/>
    <x v="191"/>
    <d v="2016-06-17T07:57:14"/>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x v="0"/>
    <x v="1"/>
    <x v="0"/>
    <s v="documentary"/>
    <x v="192"/>
    <d v="2015-10-28T02:00:00"/>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
    <n v="188.31203007518798"/>
    <x v="0"/>
    <x v="1"/>
    <x v="0"/>
    <s v="documentary"/>
    <x v="193"/>
    <d v="2016-04-07T08:16:31"/>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x v="0"/>
    <x v="1"/>
    <x v="0"/>
    <s v="documentary"/>
    <x v="194"/>
    <d v="2015-05-15T13:00:00"/>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x v="0"/>
    <x v="1"/>
    <x v="0"/>
    <s v="documentary"/>
    <x v="195"/>
    <d v="2015-05-08T16:00:00"/>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9"/>
    <n v="59.249046653144013"/>
    <x v="0"/>
    <x v="1"/>
    <x v="0"/>
    <s v="documentary"/>
    <x v="196"/>
    <d v="2015-11-13T09:18:38"/>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x v="0"/>
    <x v="1"/>
    <x v="0"/>
    <s v="documentary"/>
    <x v="197"/>
    <d v="2015-03-13T20:05:08"/>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1"/>
    <n v="70.000169491525426"/>
    <x v="0"/>
    <x v="1"/>
    <x v="0"/>
    <s v="documentary"/>
    <x v="198"/>
    <d v="2016-09-02T19:00:00"/>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x v="0"/>
    <x v="1"/>
    <x v="0"/>
    <s v="documentary"/>
    <x v="199"/>
    <d v="2015-04-29T12:14:28"/>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x v="0"/>
    <x v="1"/>
    <x v="0"/>
    <s v="documentary"/>
    <x v="200"/>
    <d v="2017-03-08T15:00:00"/>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x v="0"/>
    <x v="1"/>
    <x v="0"/>
    <s v="documentary"/>
    <x v="201"/>
    <d v="2014-09-30T21:59:00"/>
  </r>
  <r>
    <n v="342"/>
    <s v="BREAKING A MONSTER a film about the band Unlocking The Truth"/>
    <s v="BREAKING A MONSTER needs your help to play in THEATERS!"/>
    <n v="55000"/>
    <n v="55201.52"/>
    <x v="1"/>
    <x v="0"/>
    <s v="USD"/>
    <n v="1461955465"/>
    <n v="1459363465"/>
    <b v="1"/>
    <n v="325"/>
    <b v="1"/>
    <s v="film &amp; video/documentary"/>
    <n v="1.0036639999999999"/>
    <n v="169.85083076923075"/>
    <x v="0"/>
    <x v="1"/>
    <x v="0"/>
    <s v="documentary"/>
    <x v="202"/>
    <d v="2016-04-29T12:44:25"/>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4"/>
    <n v="58.413339694656486"/>
    <x v="0"/>
    <x v="1"/>
    <x v="0"/>
    <s v="documentary"/>
    <x v="203"/>
    <d v="2014-11-13T21:00:00"/>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x v="0"/>
    <x v="1"/>
    <x v="0"/>
    <s v="documentary"/>
    <x v="204"/>
    <d v="2015-05-31T20:20:00"/>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x v="0"/>
    <x v="1"/>
    <x v="0"/>
    <s v="documentary"/>
    <x v="205"/>
    <d v="2015-05-20T16:39:50"/>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2"/>
    <n v="90.579148936170213"/>
    <x v="0"/>
    <x v="1"/>
    <x v="0"/>
    <s v="documentary"/>
    <x v="206"/>
    <d v="2015-10-14T06:00:21"/>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x v="0"/>
    <x v="1"/>
    <x v="0"/>
    <s v="documentary"/>
    <x v="207"/>
    <d v="2015-11-14T06:53:29"/>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x v="0"/>
    <x v="1"/>
    <x v="0"/>
    <s v="documentary"/>
    <x v="208"/>
    <d v="2015-08-21T08:05:16"/>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x v="0"/>
    <x v="1"/>
    <x v="0"/>
    <s v="documentary"/>
    <x v="209"/>
    <d v="2017-02-24T05:58:28"/>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6"/>
    <n v="129.81900452488688"/>
    <x v="0"/>
    <x v="1"/>
    <x v="0"/>
    <s v="documentary"/>
    <x v="210"/>
    <d v="2016-09-10T21:59:00"/>
  </r>
  <r>
    <n v="351"/>
    <s v="YO GALGO â€œA documentary film about the Spanish sighthoundâ€"/>
    <s v="A documentary film about the glory and misfortunes of the Spanish sighthound, the Galgo. Probably the most mistreated dog of all."/>
    <n v="34000"/>
    <n v="43296"/>
    <x v="1"/>
    <x v="6"/>
    <s v="EUR"/>
    <n v="1460066954"/>
    <n v="1456614554"/>
    <b v="1"/>
    <n v="964"/>
    <b v="1"/>
    <s v="film &amp; video/documentary"/>
    <n v="1.2734117647058822"/>
    <n v="44.912863070539416"/>
    <x v="0"/>
    <x v="1"/>
    <x v="0"/>
    <s v="documentary"/>
    <x v="211"/>
    <d v="2016-04-07T16:09:14"/>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x v="0"/>
    <x v="1"/>
    <x v="0"/>
    <s v="documentary"/>
    <x v="212"/>
    <d v="2014-10-07T22:01:08"/>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x v="0"/>
    <x v="1"/>
    <x v="0"/>
    <s v="documentary"/>
    <x v="213"/>
    <d v="2015-11-19T14:00:19"/>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x v="0"/>
    <x v="1"/>
    <x v="0"/>
    <s v="documentary"/>
    <x v="214"/>
    <d v="2016-04-08T12:52:01"/>
  </r>
  <r>
    <n v="355"/>
    <s v="REZA ABDOH -Theatre Visionary"/>
    <s v="A documentary film about the late REZA ABDOH and his performance company DAR A LUZ."/>
    <n v="35000"/>
    <n v="40690"/>
    <x v="1"/>
    <x v="0"/>
    <s v="USD"/>
    <n v="1417420994"/>
    <n v="1414738994"/>
    <b v="1"/>
    <n v="165"/>
    <b v="1"/>
    <s v="film &amp; video/documentary"/>
    <n v="1.1625714285714286"/>
    <n v="246.60606060606059"/>
    <x v="0"/>
    <x v="1"/>
    <x v="0"/>
    <s v="documentary"/>
    <x v="215"/>
    <d v="2014-12-01T02:03:14"/>
  </r>
  <r>
    <n v="356"/>
    <s v="43 and 80"/>
    <s v="A documentary about halibut conservation and how it impacts communities of Southeast Alaska."/>
    <n v="7500"/>
    <n v="7701.93"/>
    <x v="1"/>
    <x v="0"/>
    <s v="USD"/>
    <n v="1458152193"/>
    <n v="1455563793"/>
    <b v="1"/>
    <n v="97"/>
    <b v="1"/>
    <s v="film &amp; video/documentary"/>
    <n v="1.0269239999999999"/>
    <n v="79.401340206185566"/>
    <x v="0"/>
    <x v="1"/>
    <x v="0"/>
    <s v="documentary"/>
    <x v="216"/>
    <d v="2016-03-16T12:16:33"/>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x v="0"/>
    <x v="1"/>
    <x v="0"/>
    <s v="documentary"/>
    <x v="217"/>
    <d v="2015-04-23T23:19:57"/>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
    <n v="193.04868913857678"/>
    <x v="0"/>
    <x v="1"/>
    <x v="0"/>
    <s v="documentary"/>
    <x v="218"/>
    <d v="2016-06-15T09:00:00"/>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x v="0"/>
    <x v="1"/>
    <x v="0"/>
    <s v="documentary"/>
    <x v="219"/>
    <d v="2014-11-13T23:12:00"/>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499999999999"/>
    <n v="139.82758620689654"/>
    <x v="0"/>
    <x v="1"/>
    <x v="0"/>
    <s v="documentary"/>
    <x v="220"/>
    <d v="2015-07-22T21:11:00"/>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x v="0"/>
    <x v="1"/>
    <x v="0"/>
    <s v="documentary"/>
    <x v="221"/>
    <d v="2014-11-22T19:01:46"/>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7"/>
    <n v="139.53488372093022"/>
    <x v="0"/>
    <x v="1"/>
    <x v="0"/>
    <s v="documentary"/>
    <x v="22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x v="0"/>
    <x v="1"/>
    <x v="0"/>
    <s v="documentary"/>
    <x v="223"/>
    <d v="2010-05-02T13:22:00"/>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7"/>
    <n v="68.24159292035398"/>
    <x v="0"/>
    <x v="1"/>
    <x v="0"/>
    <s v="documentary"/>
    <x v="224"/>
    <d v="2014-06-20T21:59:00"/>
  </r>
  <r>
    <n v="365"/>
    <s v="A QUEER COUNTRY"/>
    <s v="Please help us finish this documentary about how Tel Aviv in Israel became a gay friendly liberal hub in a religious state"/>
    <n v="15000"/>
    <n v="15596"/>
    <x v="1"/>
    <x v="1"/>
    <s v="GBP"/>
    <n v="1393597999"/>
    <n v="1391005999"/>
    <b v="0"/>
    <n v="65"/>
    <b v="1"/>
    <s v="film &amp; video/documentary"/>
    <n v="1.0397333333333334"/>
    <n v="239.93846153846152"/>
    <x v="0"/>
    <x v="1"/>
    <x v="0"/>
    <s v="documentary"/>
    <x v="225"/>
    <d v="2014-02-28T08:33:19"/>
  </r>
  <r>
    <n v="366"/>
    <s v="A BUSHMAN ODYSSEY"/>
    <s v="One Bushman familyâ€™s struggle to survive genocide, dispossession and post-apartheid freedom in South Africa."/>
    <n v="38000"/>
    <n v="38500"/>
    <x v="1"/>
    <x v="0"/>
    <s v="USD"/>
    <n v="1337540518"/>
    <n v="1334948518"/>
    <b v="0"/>
    <n v="134"/>
    <b v="1"/>
    <s v="film &amp; video/documentary"/>
    <n v="1.013157894736842"/>
    <n v="287.31343283582089"/>
    <x v="0"/>
    <x v="1"/>
    <x v="0"/>
    <s v="documentary"/>
    <x v="226"/>
    <d v="2012-05-20T13:01:58"/>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x v="0"/>
    <x v="1"/>
    <x v="0"/>
    <s v="documentary"/>
    <x v="227"/>
    <d v="2013-04-30T22:59:00"/>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
    <n v="81.84905660377359"/>
    <x v="0"/>
    <x v="1"/>
    <x v="0"/>
    <s v="documentary"/>
    <x v="228"/>
    <d v="2015-03-15T07:32:02"/>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x v="0"/>
    <x v="1"/>
    <x v="0"/>
    <s v="documentary"/>
    <x v="229"/>
    <d v="2012-01-15T07:14:29"/>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x v="0"/>
    <x v="1"/>
    <x v="0"/>
    <s v="documentary"/>
    <x v="230"/>
    <d v="2017-01-06T13:05:00"/>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x v="0"/>
    <x v="1"/>
    <x v="0"/>
    <s v="documentary"/>
    <x v="231"/>
    <d v="2013-02-01T12:25:39"/>
  </r>
  <r>
    <n v="372"/>
    <s v="Wild Equus"/>
    <s v="A short documentary exploring the uses of 'Natural Horsemanship' across Europe"/>
    <n v="300"/>
    <n v="376"/>
    <x v="1"/>
    <x v="1"/>
    <s v="GBP"/>
    <n v="1459872000"/>
    <n v="1456408244"/>
    <b v="0"/>
    <n v="9"/>
    <b v="1"/>
    <s v="film &amp; video/documentary"/>
    <n v="1.2533333333333334"/>
    <n v="41.777777777777779"/>
    <x v="0"/>
    <x v="1"/>
    <x v="0"/>
    <s v="documentary"/>
    <x v="232"/>
    <d v="2016-04-05T10:00:00"/>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x v="0"/>
    <x v="1"/>
    <x v="0"/>
    <s v="documentary"/>
    <x v="233"/>
    <d v="2012-07-18T15:53:18"/>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x v="0"/>
    <x v="1"/>
    <x v="0"/>
    <s v="documentary"/>
    <x v="234"/>
    <d v="2011-09-16T15:20:31"/>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
    <n v="42.857142857142854"/>
    <x v="0"/>
    <x v="1"/>
    <x v="0"/>
    <s v="documentary"/>
    <x v="235"/>
    <d v="2014-03-01T11:18:00"/>
  </r>
  <r>
    <n v="376"/>
    <s v="Quintessential: The Journey"/>
    <s v="A film about the cosmetics industry. Everything you need to know about the ingredients being used and what alternatives are out there."/>
    <n v="2450"/>
    <n v="2596"/>
    <x v="1"/>
    <x v="1"/>
    <s v="GBP"/>
    <n v="1472122316"/>
    <n v="1469443916"/>
    <b v="0"/>
    <n v="48"/>
    <b v="1"/>
    <s v="film &amp; video/documentary"/>
    <n v="1.0595918367346939"/>
    <n v="54.083333333333336"/>
    <x v="0"/>
    <x v="1"/>
    <x v="0"/>
    <s v="documentary"/>
    <x v="236"/>
    <d v="2016-08-25T04:51:56"/>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x v="0"/>
    <x v="1"/>
    <x v="0"/>
    <s v="documentary"/>
    <x v="237"/>
    <d v="2015-11-14T01:01:00"/>
  </r>
  <r>
    <n v="378"/>
    <s v="Where is Home?"/>
    <s v="Ugandan Filmmaker and Activist Kamoga Hassan's new documentary follows Ugandan LGBT asylum seekers asking the question &quot;Where is home?&quot;"/>
    <n v="3000"/>
    <n v="3353"/>
    <x v="1"/>
    <x v="2"/>
    <s v="CAD"/>
    <n v="1453765920"/>
    <n v="1451655808"/>
    <b v="0"/>
    <n v="83"/>
    <b v="1"/>
    <s v="film &amp; video/documentary"/>
    <n v="1.1176666666666666"/>
    <n v="40.397590361445786"/>
    <x v="0"/>
    <x v="1"/>
    <x v="0"/>
    <s v="documentary"/>
    <x v="238"/>
    <d v="2016-01-25T17:52:00"/>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x v="0"/>
    <x v="1"/>
    <x v="0"/>
    <s v="documentary"/>
    <x v="239"/>
    <d v="2012-05-03T10:31:12"/>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x v="0"/>
    <x v="1"/>
    <x v="0"/>
    <s v="documentary"/>
    <x v="240"/>
    <d v="2016-01-23T11:16:32"/>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x v="0"/>
    <x v="1"/>
    <x v="0"/>
    <s v="documentary"/>
    <x v="241"/>
    <d v="2012-07-29T23:00:00"/>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x v="0"/>
    <x v="1"/>
    <x v="0"/>
    <s v="documentary"/>
    <x v="242"/>
    <d v="2012-09-06T11:01:40"/>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2"/>
    <n v="43.020833333333336"/>
    <x v="0"/>
    <x v="1"/>
    <x v="0"/>
    <s v="documentary"/>
    <x v="243"/>
    <d v="2014-05-18T20:49:19"/>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00000000001"/>
    <n v="58.540469973890339"/>
    <x v="0"/>
    <x v="1"/>
    <x v="0"/>
    <s v="documentary"/>
    <x v="244"/>
    <d v="2015-01-06T12:45:47"/>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x v="0"/>
    <x v="1"/>
    <x v="0"/>
    <s v="documentary"/>
    <x v="245"/>
    <d v="2014-11-21T09:01:41"/>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x v="0"/>
    <x v="1"/>
    <x v="0"/>
    <s v="documentary"/>
    <x v="246"/>
    <d v="2015-08-10T16:49:51"/>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x v="0"/>
    <x v="1"/>
    <x v="0"/>
    <s v="documentary"/>
    <x v="247"/>
    <d v="2015-08-15T00:00:00"/>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x v="0"/>
    <x v="1"/>
    <x v="0"/>
    <s v="documentary"/>
    <x v="248"/>
    <d v="2016-07-27T19:49:40"/>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9"/>
    <n v="81.75107284768211"/>
    <x v="0"/>
    <x v="1"/>
    <x v="0"/>
    <s v="documentary"/>
    <x v="249"/>
    <d v="2014-03-07T16:59:00"/>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
    <n v="71.428571428571431"/>
    <x v="0"/>
    <x v="1"/>
    <x v="0"/>
    <s v="documentary"/>
    <x v="250"/>
    <d v="2015-05-07T18:52:52"/>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x v="0"/>
    <x v="1"/>
    <x v="0"/>
    <s v="documentary"/>
    <x v="251"/>
    <d v="2011-12-17T18:59:00"/>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x v="0"/>
    <x v="1"/>
    <x v="0"/>
    <s v="documentary"/>
    <x v="252"/>
    <d v="2011-09-07T21:00:00"/>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x v="0"/>
    <x v="1"/>
    <x v="0"/>
    <s v="documentary"/>
    <x v="253"/>
    <d v="2013-10-10T11:00:52"/>
  </r>
  <r>
    <n v="394"/>
    <s v="Light in Taranto (Luce di Taranto) feature-length film"/>
    <s v="A sweeping portrait of daily life in Taranto in an effort to raise awareness and preserve its cultural and architectural heritage."/>
    <n v="4700"/>
    <n v="5259"/>
    <x v="1"/>
    <x v="6"/>
    <s v="EUR"/>
    <n v="1460918282"/>
    <n v="1455737882"/>
    <b v="0"/>
    <n v="50"/>
    <b v="1"/>
    <s v="film &amp; video/documentary"/>
    <n v="1.118936170212766"/>
    <n v="105.18"/>
    <x v="0"/>
    <x v="1"/>
    <x v="0"/>
    <s v="documentary"/>
    <x v="254"/>
    <d v="2016-04-17T12:38:02"/>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x v="0"/>
    <x v="1"/>
    <x v="0"/>
    <s v="documentary"/>
    <x v="255"/>
    <d v="2012-04-27T15:32:00"/>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x v="0"/>
    <x v="1"/>
    <x v="0"/>
    <s v="documentary"/>
    <x v="25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x v="0"/>
    <x v="1"/>
    <x v="0"/>
    <s v="documentary"/>
    <x v="257"/>
    <d v="2010-08-31T21:44:00"/>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
    <n v="140.1044776119403"/>
    <x v="0"/>
    <x v="1"/>
    <x v="0"/>
    <s v="documentary"/>
    <x v="258"/>
    <d v="2015-04-29T13:02:06"/>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s v="film &amp; video/documentary"/>
    <n v="1.0680499999999999"/>
    <n v="224.85263157894738"/>
    <x v="0"/>
    <x v="1"/>
    <x v="0"/>
    <s v="documentary"/>
    <x v="259"/>
    <d v="2016-12-14T06:00:00"/>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x v="0"/>
    <x v="1"/>
    <x v="0"/>
    <s v="documentary"/>
    <x v="260"/>
    <d v="2014-05-16T21:30:00"/>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199999999999"/>
    <n v="711.04109589041093"/>
    <x v="0"/>
    <x v="1"/>
    <x v="0"/>
    <s v="documentary"/>
    <x v="261"/>
    <d v="2011-08-07T14:12:50"/>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000000000001"/>
    <n v="65.883720930232556"/>
    <x v="0"/>
    <x v="1"/>
    <x v="0"/>
    <s v="documentary"/>
    <x v="262"/>
    <d v="2015-11-05T07:56:57"/>
  </r>
  <r>
    <n v="403"/>
    <s v="MONDO BANANA"/>
    <s v="A documentary adventure about bananas - and people. Your round-trip ticket into the heart of banana-cultures!!"/>
    <n v="5000"/>
    <n v="5263"/>
    <x v="1"/>
    <x v="0"/>
    <s v="USD"/>
    <n v="1312960080"/>
    <n v="1308900441"/>
    <b v="0"/>
    <n v="70"/>
    <b v="1"/>
    <s v="film &amp; video/documentary"/>
    <n v="1.0526"/>
    <n v="75.185714285714283"/>
    <x v="0"/>
    <x v="1"/>
    <x v="0"/>
    <s v="documentary"/>
    <x v="263"/>
    <d v="2011-08-10T01:08:00"/>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x v="0"/>
    <x v="1"/>
    <x v="0"/>
    <s v="documentary"/>
    <x v="264"/>
    <d v="2014-02-05T17:04:00"/>
  </r>
  <r>
    <n v="405"/>
    <s v="The Healing Effect Movie"/>
    <s v="Come, join our movie movement.  A new documentary about the healing power of food."/>
    <n v="2820"/>
    <n v="3036"/>
    <x v="1"/>
    <x v="0"/>
    <s v="USD"/>
    <n v="1394071339"/>
    <n v="1391479339"/>
    <b v="0"/>
    <n v="55"/>
    <b v="1"/>
    <s v="film &amp; video/documentary"/>
    <n v="1.0765957446808512"/>
    <n v="55.2"/>
    <x v="0"/>
    <x v="1"/>
    <x v="0"/>
    <s v="documentary"/>
    <x v="265"/>
    <d v="2014-03-05T20:02:19"/>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5"/>
    <n v="86.163714285714292"/>
    <x v="0"/>
    <x v="1"/>
    <x v="0"/>
    <s v="documentary"/>
    <x v="266"/>
    <d v="2011-05-08T23:59:00"/>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x v="0"/>
    <x v="1"/>
    <x v="0"/>
    <s v="documentary"/>
    <x v="267"/>
    <d v="2011-11-19T15:54:10"/>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x v="0"/>
    <x v="1"/>
    <x v="0"/>
    <s v="documentary"/>
    <x v="268"/>
    <d v="2013-11-05T12:39:50"/>
  </r>
  <r>
    <n v="409"/>
    <s v="The Lost Generation"/>
    <s v="I am working on a project that explores the relationship between education to work for youth within the European Union."/>
    <n v="500"/>
    <n v="684"/>
    <x v="1"/>
    <x v="1"/>
    <s v="GBP"/>
    <n v="1469220144"/>
    <n v="1466628144"/>
    <b v="0"/>
    <n v="15"/>
    <b v="1"/>
    <s v="film &amp; video/documentary"/>
    <n v="1.3680000000000001"/>
    <n v="45.6"/>
    <x v="0"/>
    <x v="1"/>
    <x v="0"/>
    <s v="documentary"/>
    <x v="269"/>
    <d v="2016-07-22T14:42:24"/>
  </r>
  <r>
    <n v="410"/>
    <s v="January's Story - A One Of A Kind Transgender Woman"/>
    <s v="January was a mentor, advocate, and friend.  Her life tragically came to an end in September 2012.  This film is her story."/>
    <n v="1000"/>
    <n v="1283"/>
    <x v="1"/>
    <x v="2"/>
    <s v="CAD"/>
    <n v="1434670397"/>
    <n v="1429486397"/>
    <b v="0"/>
    <n v="7"/>
    <b v="1"/>
    <s v="film &amp; video/documentary"/>
    <n v="1.2829999999999999"/>
    <n v="183.28571428571428"/>
    <x v="0"/>
    <x v="1"/>
    <x v="0"/>
    <s v="documentary"/>
    <x v="270"/>
    <d v="2015-06-18T17:33:17"/>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x v="0"/>
    <x v="1"/>
    <x v="0"/>
    <s v="documentary"/>
    <x v="271"/>
    <d v="2013-12-21T23:00:00"/>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x v="0"/>
    <x v="1"/>
    <x v="0"/>
    <s v="documentary"/>
    <x v="272"/>
    <d v="2012-07-25T11:49:38"/>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49999999"/>
    <n v="78.660818713450297"/>
    <x v="0"/>
    <x v="1"/>
    <x v="0"/>
    <s v="documentary"/>
    <x v="273"/>
    <d v="2012-07-19T15:03:31"/>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x v="0"/>
    <x v="1"/>
    <x v="0"/>
    <s v="documentary"/>
    <x v="274"/>
    <d v="2013-10-11T19:31:05"/>
  </r>
  <r>
    <n v="415"/>
    <s v="Ben &amp; Bill Down Under: 2 Canadians Tour America"/>
    <s v="Two Canadians document their comic misadventures South of the border seeking the American Dream, trivial pursuits and giant breakfasts!"/>
    <n v="1400"/>
    <n v="1430.06"/>
    <x v="1"/>
    <x v="2"/>
    <s v="CAD"/>
    <n v="1413547200"/>
    <n v="1411417602"/>
    <b v="0"/>
    <n v="21"/>
    <b v="1"/>
    <s v="film &amp; video/documentary"/>
    <n v="1.0214714285714286"/>
    <n v="68.09809523809524"/>
    <x v="0"/>
    <x v="1"/>
    <x v="0"/>
    <s v="documentary"/>
    <x v="275"/>
    <d v="2014-10-17T06:00:00"/>
  </r>
  <r>
    <n v="416"/>
    <s v="Fire in the Heart of the City"/>
    <s v="35,000 pounds of food to a city. Highlighting the &quot;Convoy New Britain&quot; event from birth to beyond."/>
    <n v="1000"/>
    <n v="1202.17"/>
    <x v="1"/>
    <x v="0"/>
    <s v="USD"/>
    <n v="1391851831"/>
    <n v="1389259831"/>
    <b v="0"/>
    <n v="25"/>
    <b v="1"/>
    <s v="film &amp; video/documentary"/>
    <n v="1.2021700000000002"/>
    <n v="48.086800000000004"/>
    <x v="0"/>
    <x v="1"/>
    <x v="0"/>
    <s v="documentary"/>
    <x v="276"/>
    <d v="2014-02-08T03:30:31"/>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x v="0"/>
    <x v="1"/>
    <x v="0"/>
    <s v="documentary"/>
    <x v="277"/>
    <d v="2013-04-07T22:33:00"/>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x v="0"/>
    <x v="1"/>
    <x v="0"/>
    <s v="documentary"/>
    <x v="278"/>
    <d v="2015-07-23T00:46:37"/>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x v="0"/>
    <x v="1"/>
    <x v="0"/>
    <s v="documentary"/>
    <x v="279"/>
    <d v="2013-06-29T14:13:07"/>
  </r>
  <r>
    <n v="160"/>
    <s v="Con Todo mi Corazon: With all of my Heart."/>
    <s v="The title might seem cheesy, but my father says that to my mother every time they say I love you.     This story is dedicated to them."/>
    <n v="5000"/>
    <n v="0"/>
    <x v="0"/>
    <x v="0"/>
    <s v="USD"/>
    <n v="1439675691"/>
    <n v="1434491691"/>
    <b v="0"/>
    <n v="0"/>
    <b v="0"/>
    <s v="film &amp; video/drama"/>
    <n v="0"/>
    <n v="0"/>
    <x v="0"/>
    <x v="2"/>
    <x v="0"/>
    <s v="drama"/>
    <x v="280"/>
    <d v="2015-08-15T15:54:51"/>
  </r>
  <r>
    <n v="161"/>
    <s v="Midway: The Turning Point"/>
    <s v="Step 1 (script editing) to produce a dramatic film about the air/sea battle of WWII that turned the tide of victory for the US."/>
    <n v="50000"/>
    <n v="5"/>
    <x v="0"/>
    <x v="0"/>
    <s v="USD"/>
    <n v="1404318595"/>
    <n v="1401726595"/>
    <b v="0"/>
    <n v="1"/>
    <b v="0"/>
    <s v="film &amp; video/drama"/>
    <n v="1E-4"/>
    <n v="5"/>
    <x v="0"/>
    <x v="2"/>
    <x v="0"/>
    <s v="drama"/>
    <x v="281"/>
    <d v="2014-07-02T10:29:55"/>
  </r>
  <r>
    <n v="162"/>
    <s v="See It My Way"/>
    <s v="This film follows a young man who has had only a troubled family life. He turns to all the wrong things and life falls apart."/>
    <n v="2800"/>
    <n v="435"/>
    <x v="0"/>
    <x v="0"/>
    <s v="USD"/>
    <n v="1408232520"/>
    <n v="1405393356"/>
    <b v="0"/>
    <n v="10"/>
    <b v="0"/>
    <s v="film &amp; video/drama"/>
    <n v="0.15535714285714286"/>
    <n v="43.5"/>
    <x v="0"/>
    <x v="2"/>
    <x v="0"/>
    <s v="drama"/>
    <x v="282"/>
    <d v="2014-08-16T17:42:00"/>
  </r>
  <r>
    <n v="163"/>
    <s v="UNDIVIDED (Working Title)"/>
    <s v="Over 2.5 million Black men registered for the draft in World War II. _x000a_This will be the most comprehensive portrayal EVER of US. THEN."/>
    <n v="2000000"/>
    <n v="0"/>
    <x v="0"/>
    <x v="0"/>
    <s v="USD"/>
    <n v="1443657600"/>
    <n v="1440716654"/>
    <b v="0"/>
    <n v="0"/>
    <b v="0"/>
    <s v="film &amp; video/drama"/>
    <n v="0"/>
    <n v="0"/>
    <x v="0"/>
    <x v="2"/>
    <x v="0"/>
    <s v="drama"/>
    <x v="283"/>
    <d v="2015-09-30T18:00:00"/>
  </r>
  <r>
    <n v="164"/>
    <s v="Angelix"/>
    <s v="Two cousins are caught up in the private war between warrior class angels and demons. You may be caught up too and not realize it yet."/>
    <n v="120000"/>
    <n v="640"/>
    <x v="0"/>
    <x v="0"/>
    <s v="USD"/>
    <n v="1411150701"/>
    <n v="1405966701"/>
    <b v="0"/>
    <n v="7"/>
    <b v="0"/>
    <s v="film &amp; video/drama"/>
    <n v="5.3333333333333332E-3"/>
    <n v="91.428571428571431"/>
    <x v="0"/>
    <x v="2"/>
    <x v="0"/>
    <s v="drama"/>
    <x v="284"/>
    <d v="2014-09-19T12:18:21"/>
  </r>
  <r>
    <n v="165"/>
    <s v="NET"/>
    <s v="A teacher. A boy. The beach and a heatwave that drove them all insane."/>
    <n v="17000"/>
    <n v="0"/>
    <x v="0"/>
    <x v="1"/>
    <s v="GBP"/>
    <n v="1452613724"/>
    <n v="1450021724"/>
    <b v="0"/>
    <n v="0"/>
    <b v="0"/>
    <s v="film &amp; video/drama"/>
    <n v="0"/>
    <n v="0"/>
    <x v="0"/>
    <x v="2"/>
    <x v="0"/>
    <s v="drama"/>
    <x v="285"/>
    <d v="2016-01-12T09:48:44"/>
  </r>
  <r>
    <n v="166"/>
    <s v="Pressure"/>
    <s v="A young teen makes a bad decision after joining gang and the film expresses his choices that led him to that point."/>
    <n v="5000"/>
    <n v="3000"/>
    <x v="0"/>
    <x v="0"/>
    <s v="USD"/>
    <n v="1484531362"/>
    <n v="1481939362"/>
    <b v="0"/>
    <n v="1"/>
    <b v="0"/>
    <s v="film &amp; video/drama"/>
    <n v="0.6"/>
    <n v="3000"/>
    <x v="0"/>
    <x v="2"/>
    <x v="0"/>
    <s v="drama"/>
    <x v="286"/>
    <d v="2017-01-15T19:49:22"/>
  </r>
  <r>
    <n v="167"/>
    <s v="Past"/>
    <s v="A young man experiences a tragedy and has the opportunity to go back and learn from his mistakes and find out his true self."/>
    <n v="110000"/>
    <n v="11"/>
    <x v="0"/>
    <x v="0"/>
    <s v="USD"/>
    <n v="1438726535"/>
    <n v="1433542535"/>
    <b v="0"/>
    <n v="2"/>
    <b v="0"/>
    <s v="film &amp; video/drama"/>
    <n v="1E-4"/>
    <n v="5.5"/>
    <x v="0"/>
    <x v="2"/>
    <x v="0"/>
    <s v="drama"/>
    <x v="287"/>
    <d v="2015-08-04T16:15:35"/>
  </r>
  <r>
    <n v="168"/>
    <s v="Moving On"/>
    <s v="A homeless Gulf War 2 vet, and Congressional Medal of Honor recipient fights for his sanity on the mean streets of Albuquerque."/>
    <n v="8000"/>
    <n v="325"/>
    <x v="0"/>
    <x v="0"/>
    <s v="USD"/>
    <n v="1426791770"/>
    <n v="1424203370"/>
    <b v="0"/>
    <n v="3"/>
    <b v="0"/>
    <s v="film &amp; video/drama"/>
    <n v="4.0625000000000001E-2"/>
    <n v="108.33333333333333"/>
    <x v="0"/>
    <x v="2"/>
    <x v="0"/>
    <s v="drama"/>
    <x v="288"/>
    <d v="2015-03-19T13:02:50"/>
  </r>
  <r>
    <n v="169"/>
    <s v="Family"/>
    <s v="Family is a short film about a father and son and two brothers who were separated by the Korean war and finally reunite after 60 years."/>
    <n v="2500"/>
    <n v="560"/>
    <x v="0"/>
    <x v="1"/>
    <s v="GBP"/>
    <n v="1413634059"/>
    <n v="1411042059"/>
    <b v="0"/>
    <n v="10"/>
    <b v="0"/>
    <s v="film &amp; video/drama"/>
    <n v="0.224"/>
    <n v="56"/>
    <x v="0"/>
    <x v="2"/>
    <x v="0"/>
    <s v="drama"/>
    <x v="289"/>
    <d v="2014-10-18T06:07:39"/>
  </r>
  <r>
    <n v="170"/>
    <s v="Letters to Daniel"/>
    <s v="Amy &amp; Missy survive Amy's bipolar disorder and go on to become award winning &amp; bestselling authors, screenwriters &amp; filmmakers"/>
    <n v="10000"/>
    <n v="325"/>
    <x v="0"/>
    <x v="0"/>
    <s v="USD"/>
    <n v="1440912480"/>
    <n v="1438385283"/>
    <b v="0"/>
    <n v="10"/>
    <b v="0"/>
    <s v="film &amp; video/drama"/>
    <n v="3.2500000000000001E-2"/>
    <n v="32.5"/>
    <x v="0"/>
    <x v="2"/>
    <x v="0"/>
    <s v="drama"/>
    <x v="290"/>
    <d v="2015-08-29T23:28:00"/>
  </r>
  <r>
    <n v="171"/>
    <s v="IRL: Gamers Unite"/>
    <s v="Team Mayhem, a local small town gang of gamers who are enlisted   to save the world from the new great evil known as Prowler."/>
    <n v="50000"/>
    <n v="1"/>
    <x v="0"/>
    <x v="0"/>
    <s v="USD"/>
    <n v="1470975614"/>
    <n v="1465791614"/>
    <b v="0"/>
    <n v="1"/>
    <b v="0"/>
    <s v="film &amp; video/drama"/>
    <n v="2.0000000000000002E-5"/>
    <n v="1"/>
    <x v="0"/>
    <x v="2"/>
    <x v="0"/>
    <s v="drama"/>
    <x v="291"/>
    <d v="2016-08-11T22:20:14"/>
  </r>
  <r>
    <n v="172"/>
    <s v="The Blind Dolphin Story"/>
    <s v="A short film on the rarest mammal and the second most endangered freshwater river dolphin, in Pakistan."/>
    <n v="95000"/>
    <n v="0"/>
    <x v="0"/>
    <x v="0"/>
    <s v="USD"/>
    <n v="1426753723"/>
    <n v="1423733323"/>
    <b v="0"/>
    <n v="0"/>
    <b v="0"/>
    <s v="film &amp; video/drama"/>
    <n v="0"/>
    <n v="0"/>
    <x v="0"/>
    <x v="2"/>
    <x v="0"/>
    <s v="drama"/>
    <x v="292"/>
    <d v="2015-03-19T02:28:43"/>
  </r>
  <r>
    <n v="173"/>
    <s v="7 Sins"/>
    <s v="This is a film inspired by Quentin Tarantino, I want to make a film thats entertaining yet gritty. 7 Sins is in pre-production."/>
    <n v="1110"/>
    <n v="0"/>
    <x v="0"/>
    <x v="1"/>
    <s v="GBP"/>
    <n v="1425131108"/>
    <n v="1422539108"/>
    <b v="0"/>
    <n v="0"/>
    <b v="0"/>
    <s v="film &amp; video/drama"/>
    <n v="0"/>
    <n v="0"/>
    <x v="0"/>
    <x v="2"/>
    <x v="0"/>
    <s v="drama"/>
    <x v="293"/>
    <d v="2015-02-28T07:45:08"/>
  </r>
  <r>
    <n v="174"/>
    <s v="I Am Forgotten"/>
    <s v="An international short film project. It is about loneliness, wich is caused by the current compulsion to check your Facebook every day."/>
    <n v="6000"/>
    <n v="0"/>
    <x v="0"/>
    <x v="7"/>
    <s v="EUR"/>
    <n v="1431108776"/>
    <n v="1425924776"/>
    <b v="0"/>
    <n v="0"/>
    <b v="0"/>
    <s v="film &amp; video/drama"/>
    <n v="0"/>
    <n v="0"/>
    <x v="0"/>
    <x v="2"/>
    <x v="0"/>
    <s v="drama"/>
    <x v="294"/>
    <d v="2015-05-08T12:12:56"/>
  </r>
  <r>
    <n v="175"/>
    <s v="Gooseberry Fool - Feature Film"/>
    <s v="To heal her scars Olivia must take a journey back to her roots, where an unresolved conflict stands between her and musical success."/>
    <n v="20000"/>
    <n v="1297"/>
    <x v="0"/>
    <x v="1"/>
    <s v="GBP"/>
    <n v="1409337611"/>
    <n v="1407177611"/>
    <b v="0"/>
    <n v="26"/>
    <b v="0"/>
    <s v="film &amp; video/drama"/>
    <n v="6.4850000000000005E-2"/>
    <n v="49.884615384615387"/>
    <x v="0"/>
    <x v="2"/>
    <x v="0"/>
    <s v="drama"/>
    <x v="295"/>
    <d v="2014-08-29T12:40:11"/>
  </r>
  <r>
    <n v="176"/>
    <s v="Silent Monster"/>
    <s v="I'm seeking funding to finish my short film, Silent Monster, to bring awareness to teenage bullying as well as teenage violence."/>
    <n v="1500"/>
    <n v="0"/>
    <x v="0"/>
    <x v="0"/>
    <s v="USD"/>
    <n v="1438803999"/>
    <n v="1436211999"/>
    <b v="0"/>
    <n v="0"/>
    <b v="0"/>
    <s v="film &amp; video/drama"/>
    <n v="0"/>
    <n v="0"/>
    <x v="0"/>
    <x v="2"/>
    <x v="0"/>
    <s v="drama"/>
    <x v="296"/>
    <d v="2015-08-05T13:46:39"/>
  </r>
  <r>
    <n v="177"/>
    <s v="The Good Samaritan"/>
    <s v="I'm making a modern day version of the bible story &quot; The Good Samaritan&quot;"/>
    <n v="450"/>
    <n v="180"/>
    <x v="0"/>
    <x v="0"/>
    <s v="USD"/>
    <n v="1427155726"/>
    <n v="1425690526"/>
    <b v="0"/>
    <n v="7"/>
    <b v="0"/>
    <s v="film &amp; video/drama"/>
    <n v="0.4"/>
    <n v="25.714285714285715"/>
    <x v="0"/>
    <x v="2"/>
    <x v="0"/>
    <s v="drama"/>
    <x v="297"/>
    <d v="2015-03-23T18:08:46"/>
  </r>
  <r>
    <n v="178"/>
    <s v="El viaje de LucÃ­a"/>
    <s v="El viaje de LucÃ­a es un largometraje de ficciÃ³n con temÃ¡tica sobre el cÃ¡ncer infantil."/>
    <n v="500000"/>
    <n v="0"/>
    <x v="0"/>
    <x v="6"/>
    <s v="EUR"/>
    <n v="1448582145"/>
    <n v="1445986545"/>
    <b v="0"/>
    <n v="0"/>
    <b v="0"/>
    <s v="film &amp; video/drama"/>
    <n v="0"/>
    <n v="0"/>
    <x v="0"/>
    <x v="2"/>
    <x v="0"/>
    <s v="drama"/>
    <x v="298"/>
    <d v="2015-11-26T17:55:45"/>
  </r>
  <r>
    <n v="179"/>
    <s v="Sustain: A Film About Survival"/>
    <s v="A feature-length film about how three people survive in a diseased world."/>
    <n v="1000"/>
    <n v="200"/>
    <x v="0"/>
    <x v="0"/>
    <s v="USD"/>
    <n v="1457056555"/>
    <n v="1454464555"/>
    <b v="0"/>
    <n v="2"/>
    <b v="0"/>
    <s v="film &amp; video/drama"/>
    <n v="0.2"/>
    <n v="100"/>
    <x v="0"/>
    <x v="2"/>
    <x v="0"/>
    <s v="drama"/>
    <x v="299"/>
    <d v="2016-03-03T19:55:55"/>
  </r>
  <r>
    <n v="180"/>
    <s v="The Rest of Us Mini-Series"/>
    <s v="The Rest of Us follows a survivor of an outbreak that nearly destroyed the earth as he travels to find some form of humanity."/>
    <n v="1200"/>
    <n v="401"/>
    <x v="0"/>
    <x v="1"/>
    <s v="GBP"/>
    <n v="1428951600"/>
    <n v="1425512843"/>
    <b v="0"/>
    <n v="13"/>
    <b v="0"/>
    <s v="film &amp; video/drama"/>
    <n v="0.33416666666666667"/>
    <n v="30.846153846153847"/>
    <x v="0"/>
    <x v="2"/>
    <x v="0"/>
    <s v="drama"/>
    <x v="300"/>
    <d v="2015-04-13T13:00:00"/>
  </r>
  <r>
    <n v="181"/>
    <s v="Immemorial"/>
    <s v="Christina has been suffering with flash backs and some very disturbing nightmares and realises that it is more than just nightmares."/>
    <n v="3423"/>
    <n v="722"/>
    <x v="0"/>
    <x v="1"/>
    <s v="GBP"/>
    <n v="1434995295"/>
    <n v="1432403295"/>
    <b v="0"/>
    <n v="4"/>
    <b v="0"/>
    <s v="film &amp; video/drama"/>
    <n v="0.21092608822670172"/>
    <n v="180.5"/>
    <x v="0"/>
    <x v="2"/>
    <x v="0"/>
    <s v="drama"/>
    <x v="301"/>
    <d v="2015-06-22T11:48:15"/>
  </r>
  <r>
    <n v="182"/>
    <s v="ABU Pakistani Independent Feature Film"/>
    <s v="I'm Faraz, and I am raising money for my feature film called ABU. This one is for our parents, and our responsibilities towards them."/>
    <n v="1000"/>
    <n v="0"/>
    <x v="0"/>
    <x v="0"/>
    <s v="USD"/>
    <n v="1483748232"/>
    <n v="1481156232"/>
    <b v="0"/>
    <n v="0"/>
    <b v="0"/>
    <s v="film &amp; video/drama"/>
    <n v="0"/>
    <n v="0"/>
    <x v="0"/>
    <x v="2"/>
    <x v="0"/>
    <s v="drama"/>
    <x v="302"/>
    <d v="2017-01-06T18:17:12"/>
  </r>
  <r>
    <n v="183"/>
    <s v="Three Little Words"/>
    <s v="Don't kill me until I meet my Dad"/>
    <n v="12500"/>
    <n v="4482"/>
    <x v="0"/>
    <x v="1"/>
    <s v="GBP"/>
    <n v="1417033610"/>
    <n v="1414438010"/>
    <b v="0"/>
    <n v="12"/>
    <b v="0"/>
    <s v="film &amp; video/drama"/>
    <n v="0.35855999999999999"/>
    <n v="373.5"/>
    <x v="0"/>
    <x v="2"/>
    <x v="0"/>
    <s v="drama"/>
    <x v="303"/>
    <d v="2014-11-26T14:26:50"/>
  </r>
  <r>
    <n v="184"/>
    <s v="Lana - Short film"/>
    <s v="&quot;Lana&quot; is an horror/dramatic short film, written by myself, about a young woman fighting the darkness in her, but it might be too late."/>
    <n v="1500"/>
    <n v="51"/>
    <x v="0"/>
    <x v="2"/>
    <s v="CAD"/>
    <n v="1409543940"/>
    <n v="1404586762"/>
    <b v="0"/>
    <n v="2"/>
    <b v="0"/>
    <s v="film &amp; video/drama"/>
    <n v="3.4000000000000002E-2"/>
    <n v="25.5"/>
    <x v="0"/>
    <x v="2"/>
    <x v="0"/>
    <s v="drama"/>
    <x v="304"/>
    <d v="2014-08-31T21:59:00"/>
  </r>
  <r>
    <n v="185"/>
    <s v="BLANK Short Movie"/>
    <s v="Love has no boundaries!"/>
    <n v="40000"/>
    <n v="2200"/>
    <x v="0"/>
    <x v="8"/>
    <s v="NOK"/>
    <n v="1471557139"/>
    <n v="1468965139"/>
    <b v="0"/>
    <n v="10"/>
    <b v="0"/>
    <s v="film &amp; video/drama"/>
    <n v="5.5E-2"/>
    <n v="220"/>
    <x v="0"/>
    <x v="2"/>
    <x v="0"/>
    <s v="drama"/>
    <x v="305"/>
    <d v="2016-08-18T15:52:19"/>
  </r>
  <r>
    <n v="186"/>
    <s v="Feature Film: The Wolfes"/>
    <s v="My film is about a boy who discovers the truth about his fathers dissapearance through the dark secrets of his mothers past."/>
    <n v="5000"/>
    <n v="0"/>
    <x v="0"/>
    <x v="0"/>
    <s v="USD"/>
    <n v="1488571200"/>
    <n v="1485977434"/>
    <b v="0"/>
    <n v="0"/>
    <b v="0"/>
    <s v="film &amp; video/drama"/>
    <n v="0"/>
    <n v="0"/>
    <x v="0"/>
    <x v="2"/>
    <x v="0"/>
    <s v="drama"/>
    <x v="306"/>
    <d v="2017-03-03T14:00:00"/>
  </r>
  <r>
    <n v="187"/>
    <s v="The Imbalanced Heart of a Symmetric Mind (film)"/>
    <s v="A young man suffering from a severe case of OCD embarks on a road trip to find peace of mind."/>
    <n v="5000"/>
    <n v="800"/>
    <x v="0"/>
    <x v="0"/>
    <s v="USD"/>
    <n v="1437461940"/>
    <n v="1435383457"/>
    <b v="0"/>
    <n v="5"/>
    <b v="0"/>
    <s v="film &amp; video/drama"/>
    <n v="0.16"/>
    <n v="160"/>
    <x v="0"/>
    <x v="2"/>
    <x v="0"/>
    <s v="drama"/>
    <x v="307"/>
    <d v="2015-07-21T00:59:00"/>
  </r>
  <r>
    <n v="188"/>
    <s v="Mariano (A Screenplay)"/>
    <s v="Mariano Messini, an aspiring musician, indebted to the mafia must put his life on the line to escape their grasp and pursue his dream."/>
    <n v="1500"/>
    <n v="0"/>
    <x v="0"/>
    <x v="0"/>
    <s v="USD"/>
    <n v="1409891015"/>
    <n v="1407299015"/>
    <b v="0"/>
    <n v="0"/>
    <b v="0"/>
    <s v="film &amp; video/drama"/>
    <n v="0"/>
    <n v="0"/>
    <x v="0"/>
    <x v="2"/>
    <x v="0"/>
    <s v="drama"/>
    <x v="308"/>
    <d v="2014-09-04T22:23:35"/>
  </r>
  <r>
    <n v="189"/>
    <s v="A GOOD MAN'S DECISION"/>
    <s v="Jack Barlow's wife and daughter shot in cold blood at a gun confiscation station in Texas, he sets out to save his family &amp; neighbors."/>
    <n v="500000"/>
    <n v="345"/>
    <x v="0"/>
    <x v="0"/>
    <s v="USD"/>
    <n v="1472920477"/>
    <n v="1467736477"/>
    <b v="0"/>
    <n v="5"/>
    <b v="0"/>
    <s v="film &amp; video/drama"/>
    <n v="6.8999999999999997E-4"/>
    <n v="69"/>
    <x v="0"/>
    <x v="2"/>
    <x v="0"/>
    <s v="drama"/>
    <x v="309"/>
    <d v="2016-09-03T10:34:37"/>
  </r>
  <r>
    <n v="190"/>
    <s v="REGIONRAT, the movie"/>
    <s v="Because hope can be a 4 letter word"/>
    <n v="12000"/>
    <n v="50"/>
    <x v="0"/>
    <x v="0"/>
    <s v="USD"/>
    <n v="1466091446"/>
    <n v="1465227446"/>
    <b v="0"/>
    <n v="1"/>
    <b v="0"/>
    <s v="film &amp; video/drama"/>
    <n v="4.1666666666666666E-3"/>
    <n v="50"/>
    <x v="0"/>
    <x v="2"/>
    <x v="0"/>
    <s v="drama"/>
    <x v="310"/>
    <d v="2016-06-16T09:37:26"/>
  </r>
  <r>
    <n v="191"/>
    <s v="Trillion: Feature Film"/>
    <s v="A young boy passionate about Astronomy and Chemistry tracks down an astroid that scientists said would never hit earth."/>
    <n v="5000"/>
    <n v="250"/>
    <x v="0"/>
    <x v="4"/>
    <s v="AUD"/>
    <n v="1443782138"/>
    <n v="1440326138"/>
    <b v="0"/>
    <n v="3"/>
    <b v="0"/>
    <s v="film &amp; video/drama"/>
    <n v="0.05"/>
    <n v="83.333333333333329"/>
    <x v="0"/>
    <x v="2"/>
    <x v="0"/>
    <s v="drama"/>
    <x v="311"/>
    <d v="2015-10-02T04:35:38"/>
  </r>
  <r>
    <n v="192"/>
    <s v="&quot;SHADY BIZZNESS' The Eminem Movie Beyond 8 Mile&quot;"/>
    <s v="This Eminem Tell All details the good times, hardships, drug abuse, domestic violence, scandals, sex, near-death experiences and murder"/>
    <n v="1000000"/>
    <n v="17"/>
    <x v="0"/>
    <x v="0"/>
    <s v="USD"/>
    <n v="1413572432"/>
    <n v="1410980432"/>
    <b v="0"/>
    <n v="3"/>
    <b v="0"/>
    <s v="film &amp; video/drama"/>
    <n v="1.7E-5"/>
    <n v="5.666666666666667"/>
    <x v="0"/>
    <x v="2"/>
    <x v="0"/>
    <s v="drama"/>
    <x v="312"/>
    <d v="2014-10-17T13:00:32"/>
  </r>
  <r>
    <n v="193"/>
    <s v="Help Towards a New PC for Editing Media College Productions!"/>
    <s v="I am in need of a new PC for my Media Production course so i can pursue my dream of creating CGI based sci-fi productions for everyone"/>
    <n v="1000"/>
    <n v="0"/>
    <x v="0"/>
    <x v="1"/>
    <s v="GBP"/>
    <n v="1417217166"/>
    <n v="1412029566"/>
    <b v="0"/>
    <n v="0"/>
    <b v="0"/>
    <s v="film &amp; video/drama"/>
    <n v="0"/>
    <n v="0"/>
    <x v="0"/>
    <x v="2"/>
    <x v="0"/>
    <s v="drama"/>
    <x v="313"/>
    <d v="2014-11-28T17:26:06"/>
  </r>
  <r>
    <n v="194"/>
    <s v="Desperation Short Film"/>
    <s v="Northern Irish Original Short Film based on the desperation of love and survival and taking a risk that may change everything."/>
    <n v="2500"/>
    <n v="3"/>
    <x v="0"/>
    <x v="1"/>
    <s v="GBP"/>
    <n v="1457308531"/>
    <n v="1452124531"/>
    <b v="0"/>
    <n v="3"/>
    <b v="0"/>
    <s v="film &amp; video/drama"/>
    <n v="1.1999999999999999E-3"/>
    <n v="1"/>
    <x v="0"/>
    <x v="2"/>
    <x v="0"/>
    <s v="drama"/>
    <x v="314"/>
    <d v="2016-03-06T17:55:31"/>
  </r>
  <r>
    <n v="195"/>
    <s v="37 U.S. Navy Sailors Murdered, an American story"/>
    <s v="A film project based on my auto-biography, a military conflict with no media attention, this story depicts war and its aftermath."/>
    <n v="2000000"/>
    <n v="0"/>
    <x v="0"/>
    <x v="0"/>
    <s v="USD"/>
    <n v="1436544332"/>
    <n v="1431360332"/>
    <b v="0"/>
    <n v="0"/>
    <b v="0"/>
    <s v="film &amp; video/drama"/>
    <n v="0"/>
    <n v="0"/>
    <x v="0"/>
    <x v="2"/>
    <x v="0"/>
    <s v="drama"/>
    <x v="315"/>
    <d v="2015-07-10T10:05:32"/>
  </r>
  <r>
    <n v="196"/>
    <s v="Thunder Under Control"/>
    <s v="A moving short film about a retired female boxer who develops a relationship with a young journalist who idolises her"/>
    <n v="3500"/>
    <n v="1465"/>
    <x v="0"/>
    <x v="1"/>
    <s v="GBP"/>
    <n v="1444510800"/>
    <n v="1442062898"/>
    <b v="0"/>
    <n v="19"/>
    <b v="0"/>
    <s v="film &amp; video/drama"/>
    <n v="0.41857142857142859"/>
    <n v="77.10526315789474"/>
    <x v="0"/>
    <x v="2"/>
    <x v="0"/>
    <s v="drama"/>
    <x v="316"/>
    <d v="2015-10-10T15:00:00"/>
  </r>
  <r>
    <n v="197"/>
    <s v="Cole - A Short Film."/>
    <s v="â€œAfter a terrifying ordeal, a young woman is left in a depressive state and abandoned to cope with a distressing account of revengeâ€"/>
    <n v="2500"/>
    <n v="262"/>
    <x v="0"/>
    <x v="1"/>
    <s v="GBP"/>
    <n v="1487365200"/>
    <n v="1483734100"/>
    <b v="0"/>
    <n v="8"/>
    <b v="0"/>
    <s v="film &amp; video/drama"/>
    <n v="0.1048"/>
    <n v="32.75"/>
    <x v="0"/>
    <x v="2"/>
    <x v="0"/>
    <s v="drama"/>
    <x v="317"/>
    <d v="2017-02-17T15:00:00"/>
  </r>
  <r>
    <n v="198"/>
    <s v="Nine Lives"/>
    <s v="Nine Lives is a story of one woman's survival of EIGHT near deaths and her love for one man as an influence to fight for the NINTH."/>
    <n v="25000"/>
    <n v="279"/>
    <x v="0"/>
    <x v="0"/>
    <s v="USD"/>
    <n v="1412500322"/>
    <n v="1409908322"/>
    <b v="0"/>
    <n v="6"/>
    <b v="0"/>
    <s v="film &amp; video/drama"/>
    <n v="1.116E-2"/>
    <n v="46.5"/>
    <x v="0"/>
    <x v="2"/>
    <x v="0"/>
    <s v="drama"/>
    <x v="318"/>
    <d v="2014-10-05T03:12:02"/>
  </r>
  <r>
    <n v="199"/>
    <s v="Independent Feature Film for Film Festivals &quot;BLUE&quot;"/>
    <s v="We're filming a feature film that we can put in numerous film festivals across the country. My dream is to compete in every single one."/>
    <n v="10000"/>
    <n v="0"/>
    <x v="0"/>
    <x v="0"/>
    <s v="USD"/>
    <n v="1472698702"/>
    <n v="1470106702"/>
    <b v="0"/>
    <n v="0"/>
    <b v="0"/>
    <s v="film &amp; video/drama"/>
    <n v="0"/>
    <n v="0"/>
    <x v="0"/>
    <x v="2"/>
    <x v="0"/>
    <s v="drama"/>
    <x v="319"/>
    <d v="2016-08-31T20:58:22"/>
  </r>
  <r>
    <n v="200"/>
    <s v="The Crossing Shore"/>
    <s v="A film dedicated to an AAF Pilot's struggle to survive behind enemy lines during WWII."/>
    <n v="6000"/>
    <n v="1571.55"/>
    <x v="0"/>
    <x v="0"/>
    <s v="USD"/>
    <n v="1410746403"/>
    <n v="1408154403"/>
    <b v="0"/>
    <n v="18"/>
    <b v="0"/>
    <s v="film &amp; video/drama"/>
    <n v="0.26192500000000002"/>
    <n v="87.308333333333337"/>
    <x v="0"/>
    <x v="2"/>
    <x v="0"/>
    <s v="drama"/>
    <x v="320"/>
    <d v="2014-09-14T20:00:03"/>
  </r>
  <r>
    <n v="201"/>
    <s v="Life of Change"/>
    <s v="Everyone has a choice. Can two college students get past their differences to save the life of a man whom they've never met before?"/>
    <n v="650"/>
    <n v="380"/>
    <x v="0"/>
    <x v="0"/>
    <s v="USD"/>
    <n v="1423424329"/>
    <n v="1421696329"/>
    <b v="0"/>
    <n v="7"/>
    <b v="0"/>
    <s v="film &amp; video/drama"/>
    <n v="0.58461538461538465"/>
    <n v="54.285714285714285"/>
    <x v="0"/>
    <x v="2"/>
    <x v="0"/>
    <s v="drama"/>
    <x v="321"/>
    <d v="2015-02-08T13:38:49"/>
  </r>
  <r>
    <n v="202"/>
    <s v="Modern Gangsters"/>
    <s v="new web series created by jonney terry"/>
    <n v="6000"/>
    <n v="0"/>
    <x v="0"/>
    <x v="0"/>
    <s v="USD"/>
    <n v="1444337940"/>
    <n v="1441750564"/>
    <b v="0"/>
    <n v="0"/>
    <b v="0"/>
    <s v="film &amp; video/drama"/>
    <n v="0"/>
    <n v="0"/>
    <x v="0"/>
    <x v="2"/>
    <x v="0"/>
    <s v="drama"/>
    <x v="322"/>
    <d v="2015-10-08T14:59:00"/>
  </r>
  <r>
    <n v="203"/>
    <s v="TheM"/>
    <s v="We are aiming to make a Web Series based on Youth Culture and the misrepresentation of socially stereotyped people."/>
    <n v="2500"/>
    <n v="746"/>
    <x v="0"/>
    <x v="1"/>
    <s v="GBP"/>
    <n v="1422562864"/>
    <n v="1417378864"/>
    <b v="0"/>
    <n v="8"/>
    <b v="0"/>
    <s v="film &amp; video/drama"/>
    <n v="0.2984"/>
    <n v="93.25"/>
    <x v="0"/>
    <x v="2"/>
    <x v="0"/>
    <s v="drama"/>
    <x v="323"/>
    <d v="2015-01-29T14:21:04"/>
  </r>
  <r>
    <n v="204"/>
    <s v="WHERE IS DANIEL? The feature film"/>
    <s v="A feature film based on the true story of Bruce and Denise Morcombe and their battle for justice for their missing son Daniel."/>
    <n v="300000"/>
    <n v="152165"/>
    <x v="0"/>
    <x v="4"/>
    <s v="AUD"/>
    <n v="1470319203"/>
    <n v="1467727203"/>
    <b v="0"/>
    <n v="1293"/>
    <b v="0"/>
    <s v="film &amp; video/drama"/>
    <n v="0.50721666666666665"/>
    <n v="117.68368136117556"/>
    <x v="0"/>
    <x v="2"/>
    <x v="0"/>
    <s v="drama"/>
    <x v="324"/>
    <d v="2016-08-04T08:00:03"/>
  </r>
  <r>
    <n v="205"/>
    <s v="KISS ME GOODBYE - A REFRESHING VOICE IN INDIE FILMMAKING"/>
    <s v="A martyr faces execution at the hands of the State, while enduring the horrors and alienation of a new world order."/>
    <n v="8000"/>
    <n v="1300"/>
    <x v="0"/>
    <x v="0"/>
    <s v="USD"/>
    <n v="1444144222"/>
    <n v="1441120222"/>
    <b v="0"/>
    <n v="17"/>
    <b v="0"/>
    <s v="film &amp; video/drama"/>
    <n v="0.16250000000000001"/>
    <n v="76.470588235294116"/>
    <x v="0"/>
    <x v="2"/>
    <x v="0"/>
    <s v="drama"/>
    <x v="325"/>
    <d v="2015-10-06T09:10:22"/>
  </r>
  <r>
    <n v="206"/>
    <s v="Blood Bond Movie Development"/>
    <s v="A love story featuring adoption,struggle,dysfunction,grace, healing, and restoration."/>
    <n v="12700"/>
    <n v="0"/>
    <x v="0"/>
    <x v="0"/>
    <s v="USD"/>
    <n v="1470441983"/>
    <n v="1468627583"/>
    <b v="0"/>
    <n v="0"/>
    <b v="0"/>
    <s v="film &amp; video/drama"/>
    <n v="0"/>
    <n v="0"/>
    <x v="0"/>
    <x v="2"/>
    <x v="0"/>
    <s v="drama"/>
    <x v="326"/>
    <d v="2016-08-05T18:06:23"/>
  </r>
  <r>
    <n v="207"/>
    <s v="M39 - Action film / Drama"/>
    <s v="To avoid bankruptcy, Vincent, a passionate young entrepreneur embarks  on an illicit affair in order to save his dream business."/>
    <n v="14000"/>
    <n v="2130"/>
    <x v="0"/>
    <x v="2"/>
    <s v="CAD"/>
    <n v="1420346638"/>
    <n v="1417754638"/>
    <b v="0"/>
    <n v="13"/>
    <b v="0"/>
    <s v="film &amp; video/drama"/>
    <n v="0.15214285714285714"/>
    <n v="163.84615384615384"/>
    <x v="0"/>
    <x v="2"/>
    <x v="0"/>
    <s v="drama"/>
    <x v="327"/>
    <d v="2015-01-03T22:43:58"/>
  </r>
  <r>
    <n v="208"/>
    <s v="OLIVIA"/>
    <s v="A young woman's journey from Africa to Australia where she finds heaven on earth, love and tragedy. Within her tragedy she saves lives."/>
    <n v="50000"/>
    <n v="0"/>
    <x v="0"/>
    <x v="4"/>
    <s v="AUD"/>
    <n v="1418719967"/>
    <n v="1416127967"/>
    <b v="0"/>
    <n v="0"/>
    <b v="0"/>
    <s v="film &amp; video/drama"/>
    <n v="0"/>
    <n v="0"/>
    <x v="0"/>
    <x v="2"/>
    <x v="0"/>
    <s v="drama"/>
    <x v="328"/>
    <d v="2014-12-16T02:52:47"/>
  </r>
  <r>
    <n v="209"/>
    <s v="&quot;A Brighter Day&quot;"/>
    <s v="&quot;A Brighter Day&quot; is the first episode of a television series about an ex-hustler that becomes a school teacher to help at risk youth."/>
    <n v="25000"/>
    <n v="0"/>
    <x v="0"/>
    <x v="0"/>
    <s v="USD"/>
    <n v="1436566135"/>
    <n v="1433974135"/>
    <b v="0"/>
    <n v="0"/>
    <b v="0"/>
    <s v="film &amp; video/drama"/>
    <n v="0"/>
    <n v="0"/>
    <x v="0"/>
    <x v="2"/>
    <x v="0"/>
    <s v="drama"/>
    <x v="329"/>
    <d v="2015-07-10T16:08:55"/>
  </r>
  <r>
    <n v="210"/>
    <s v="Like Son, Like Father"/>
    <s v="A tender short film about a young man who needs advice from  someone he had no intention of ever meeting, his biological father."/>
    <n v="12000"/>
    <n v="3030"/>
    <x v="0"/>
    <x v="0"/>
    <s v="USD"/>
    <n v="1443675600"/>
    <n v="1441157592"/>
    <b v="0"/>
    <n v="33"/>
    <b v="0"/>
    <s v="film &amp; video/drama"/>
    <n v="0.2525"/>
    <n v="91.818181818181813"/>
    <x v="0"/>
    <x v="2"/>
    <x v="0"/>
    <s v="drama"/>
    <x v="330"/>
    <d v="2015-09-30T23:00:00"/>
  </r>
  <r>
    <n v="211"/>
    <s v="Pre-production - The Heart of A Woman &amp; The Heart of A Man"/>
    <s v="The Heart of a Woman and The Heart of a Man is a feature film written by Jennie Marie Pacelli, based on real people and true events"/>
    <n v="5000"/>
    <n v="2230"/>
    <x v="0"/>
    <x v="0"/>
    <s v="USD"/>
    <n v="1442634617"/>
    <n v="1440042617"/>
    <b v="0"/>
    <n v="12"/>
    <b v="0"/>
    <s v="film &amp; video/drama"/>
    <n v="0.44600000000000001"/>
    <n v="185.83333333333334"/>
    <x v="0"/>
    <x v="2"/>
    <x v="0"/>
    <s v="drama"/>
    <x v="331"/>
    <d v="2015-09-18T21:50:17"/>
  </r>
  <r>
    <n v="212"/>
    <s v="The Ecstasy of Vengeance - Feature Length Film"/>
    <s v="This film is a fictional crime drama following the events of a heist that ended in bloodshed."/>
    <n v="6300"/>
    <n v="1"/>
    <x v="0"/>
    <x v="0"/>
    <s v="USD"/>
    <n v="1460837320"/>
    <n v="1455656920"/>
    <b v="0"/>
    <n v="1"/>
    <b v="0"/>
    <s v="film &amp; video/drama"/>
    <n v="1.5873015873015873E-4"/>
    <n v="1"/>
    <x v="0"/>
    <x v="2"/>
    <x v="0"/>
    <s v="drama"/>
    <x v="332"/>
    <d v="2016-04-16T14:08:40"/>
  </r>
  <r>
    <n v="213"/>
    <s v="Hart Blvd. A feature film by Andrew Greve"/>
    <s v="A family dramedy about a grandfather  and grandson who are both on their path to redemption."/>
    <n v="50000"/>
    <n v="20"/>
    <x v="0"/>
    <x v="0"/>
    <s v="USD"/>
    <n v="1439734001"/>
    <n v="1437142547"/>
    <b v="0"/>
    <n v="1"/>
    <b v="0"/>
    <s v="film &amp; video/drama"/>
    <n v="4.0000000000000002E-4"/>
    <n v="20"/>
    <x v="0"/>
    <x v="2"/>
    <x v="0"/>
    <s v="drama"/>
    <x v="333"/>
    <d v="2015-08-16T08:06:41"/>
  </r>
  <r>
    <n v="214"/>
    <s v="The Man Who Loved Dinosaurs. Based on a true story."/>
    <s v="A screenplay based upon the true story of a man with Asperger Syndrome who falls through the cracks of the criminal justice system."/>
    <n v="12500"/>
    <n v="1"/>
    <x v="0"/>
    <x v="0"/>
    <s v="USD"/>
    <n v="1425655349"/>
    <n v="1420471349"/>
    <b v="0"/>
    <n v="1"/>
    <b v="0"/>
    <s v="film &amp; video/drama"/>
    <n v="8.0000000000000007E-5"/>
    <n v="1"/>
    <x v="0"/>
    <x v="2"/>
    <x v="0"/>
    <s v="drama"/>
    <x v="334"/>
    <d v="2015-03-06T09:22:29"/>
  </r>
  <r>
    <n v="215"/>
    <s v="Invisible Scars"/>
    <s v="A short drama based on a true events. Story of a British Soldier who comes back home suffering from Post Traumatic Stress Disorder."/>
    <n v="4400"/>
    <n v="10"/>
    <x v="0"/>
    <x v="1"/>
    <s v="GBP"/>
    <n v="1455753540"/>
    <n v="1452058282"/>
    <b v="0"/>
    <n v="1"/>
    <b v="0"/>
    <s v="film &amp; video/drama"/>
    <n v="2.2727272727272726E-3"/>
    <n v="10"/>
    <x v="0"/>
    <x v="2"/>
    <x v="0"/>
    <s v="drama"/>
    <x v="335"/>
    <d v="2016-02-17T17:59:00"/>
  </r>
  <r>
    <n v="216"/>
    <s v="Another Brick In The Wall - Feature Film"/>
    <s v="A nostalgic film about the unorthodox teacher we all wish we had, the girl we all fell for, and the friend we didn't expect to make."/>
    <n v="50000"/>
    <n v="27849.22"/>
    <x v="0"/>
    <x v="0"/>
    <s v="USD"/>
    <n v="1429740037"/>
    <n v="1425423637"/>
    <b v="0"/>
    <n v="84"/>
    <b v="0"/>
    <s v="film &amp; video/drama"/>
    <n v="0.55698440000000005"/>
    <n v="331.53833333333336"/>
    <x v="0"/>
    <x v="2"/>
    <x v="0"/>
    <s v="drama"/>
    <x v="336"/>
    <d v="2015-04-22T16:00:37"/>
  </r>
  <r>
    <n v="217"/>
    <s v="Bitch"/>
    <s v="A roadmovie by paw"/>
    <n v="100000"/>
    <n v="11943"/>
    <x v="0"/>
    <x v="5"/>
    <s v="SEK"/>
    <n v="1419780149"/>
    <n v="1417101749"/>
    <b v="0"/>
    <n v="38"/>
    <b v="0"/>
    <s v="film &amp; video/drama"/>
    <n v="0.11942999999999999"/>
    <n v="314.28947368421052"/>
    <x v="0"/>
    <x v="2"/>
    <x v="0"/>
    <s v="drama"/>
    <x v="337"/>
    <d v="2014-12-28T09:22:29"/>
  </r>
  <r>
    <n v="218"/>
    <s v="Charmaine (Daughter of Charlotte)"/>
    <s v="A sassy talking spider named Charmaine, joins forces with an abused young boy.  She stages off bullies and help fight an abusive father"/>
    <n v="5000"/>
    <n v="100"/>
    <x v="0"/>
    <x v="0"/>
    <s v="USD"/>
    <n v="1431702289"/>
    <n v="1426518289"/>
    <b v="0"/>
    <n v="1"/>
    <b v="0"/>
    <s v="film &amp; video/drama"/>
    <n v="0.02"/>
    <n v="100"/>
    <x v="0"/>
    <x v="2"/>
    <x v="0"/>
    <s v="drama"/>
    <x v="338"/>
    <d v="2015-05-15T09:04:49"/>
  </r>
  <r>
    <n v="219"/>
    <s v="True Colors"/>
    <s v="An hour-long pilot about a group of suburban LGBT teens coming of age in the early 90's."/>
    <n v="50000"/>
    <n v="8815"/>
    <x v="0"/>
    <x v="0"/>
    <s v="USD"/>
    <n v="1459493940"/>
    <n v="1456732225"/>
    <b v="0"/>
    <n v="76"/>
    <b v="0"/>
    <s v="film &amp; video/drama"/>
    <n v="0.17630000000000001"/>
    <n v="115.98684210526316"/>
    <x v="0"/>
    <x v="2"/>
    <x v="0"/>
    <s v="drama"/>
    <x v="339"/>
    <d v="2016-04-01T00:59:00"/>
  </r>
  <r>
    <n v="220"/>
    <s v="LA VIE"/>
    <s v="A Freelancer abandons everything to chase after his dream of being &quot;great&quot; escape to Bangkok and return to his home-world."/>
    <n v="50000"/>
    <n v="360"/>
    <x v="0"/>
    <x v="0"/>
    <s v="USD"/>
    <n v="1440101160"/>
    <n v="1436542030"/>
    <b v="0"/>
    <n v="3"/>
    <b v="0"/>
    <s v="film &amp; video/drama"/>
    <n v="7.1999999999999998E-3"/>
    <n v="120"/>
    <x v="0"/>
    <x v="2"/>
    <x v="0"/>
    <s v="drama"/>
    <x v="340"/>
    <d v="2015-08-20T14:06:00"/>
  </r>
  <r>
    <n v="221"/>
    <s v="Archetypes"/>
    <s v="Film about Schizophrenia with Surreal Twists!"/>
    <n v="50000"/>
    <n v="0"/>
    <x v="0"/>
    <x v="0"/>
    <s v="USD"/>
    <n v="1427569564"/>
    <n v="1422389164"/>
    <b v="0"/>
    <n v="0"/>
    <b v="0"/>
    <s v="film &amp; video/drama"/>
    <n v="0"/>
    <n v="0"/>
    <x v="0"/>
    <x v="2"/>
    <x v="0"/>
    <s v="drama"/>
    <x v="341"/>
    <d v="2015-03-28T13:06:04"/>
  </r>
  <r>
    <n v="222"/>
    <s v="SICKNESS 2014 Build Killian's Bike"/>
    <s v="Killian leader of an outlaw bike gang doesnâ€™t have a bike yet and here is your chance to help design and build his machine."/>
    <n v="1000"/>
    <n v="130"/>
    <x v="0"/>
    <x v="0"/>
    <s v="USD"/>
    <n v="1427423940"/>
    <n v="1422383318"/>
    <b v="0"/>
    <n v="2"/>
    <b v="0"/>
    <s v="film &amp; video/drama"/>
    <n v="0.13"/>
    <n v="65"/>
    <x v="0"/>
    <x v="2"/>
    <x v="0"/>
    <s v="drama"/>
    <x v="342"/>
    <d v="2015-03-26T20:39:00"/>
  </r>
  <r>
    <n v="223"/>
    <s v="The Pass"/>
    <s v="An old man, a U.S Marine Corps veteran remembers his combat experience in the battle of Toktong Pass 1950, during the Korean War."/>
    <n v="1500000"/>
    <n v="0"/>
    <x v="0"/>
    <x v="0"/>
    <s v="USD"/>
    <n v="1463879100"/>
    <n v="1461287350"/>
    <b v="0"/>
    <n v="0"/>
    <b v="0"/>
    <s v="film &amp; video/drama"/>
    <n v="0"/>
    <n v="0"/>
    <x v="0"/>
    <x v="2"/>
    <x v="0"/>
    <s v="drama"/>
    <x v="343"/>
    <d v="2016-05-21T19:05:00"/>
  </r>
  <r>
    <n v="224"/>
    <s v="Legend of the Stolen Guitar -- (Zimbabwe film)"/>
    <s v="African Hollywood production, from the people who brought you Spiderman 1&amp;2, Star Trek 1&amp;2, Mission Impossible 3&amp;4 and Star Wars Ep7"/>
    <n v="6000000"/>
    <n v="0"/>
    <x v="0"/>
    <x v="4"/>
    <s v="AUD"/>
    <n v="1436506726"/>
    <n v="1431322726"/>
    <b v="0"/>
    <n v="0"/>
    <b v="0"/>
    <s v="film &amp; video/drama"/>
    <n v="0"/>
    <n v="0"/>
    <x v="0"/>
    <x v="2"/>
    <x v="0"/>
    <s v="drama"/>
    <x v="344"/>
    <d v="2015-07-09T23:38:46"/>
  </r>
  <r>
    <n v="225"/>
    <s v="Backpage Shawty"/>
    <s v="I'm creating a &quot;Lifetime&quot; type drama film about a girl who uses backpage for money, but trying to turn her life around."/>
    <n v="200"/>
    <n v="0"/>
    <x v="0"/>
    <x v="0"/>
    <s v="USD"/>
    <n v="1460153054"/>
    <n v="1457564654"/>
    <b v="0"/>
    <n v="0"/>
    <b v="0"/>
    <s v="film &amp; video/drama"/>
    <n v="0"/>
    <n v="0"/>
    <x v="0"/>
    <x v="2"/>
    <x v="0"/>
    <s v="drama"/>
    <x v="345"/>
    <d v="2016-04-08T16:04:14"/>
  </r>
  <r>
    <n v="226"/>
    <s v="MAGGIE Film"/>
    <s v="A TRUE STORY OF DOMESTIC VILOLENCE THAT SEEKS TO OFFER THE VIEWER OUTLEST OF SUPPORT."/>
    <n v="29000"/>
    <n v="250"/>
    <x v="0"/>
    <x v="1"/>
    <s v="GBP"/>
    <n v="1433064540"/>
    <n v="1428854344"/>
    <b v="0"/>
    <n v="2"/>
    <b v="0"/>
    <s v="film &amp; video/drama"/>
    <n v="8.6206896551724137E-3"/>
    <n v="125"/>
    <x v="0"/>
    <x v="2"/>
    <x v="0"/>
    <s v="drama"/>
    <x v="346"/>
    <d v="2015-05-31T03:29:00"/>
  </r>
  <r>
    <n v="227"/>
    <s v="The Chance of Freedom Short Film"/>
    <s v="Imagine your life is full is nothing but pain and darkness. One day, you had the chance to be free from it all. Would you take it?"/>
    <n v="28000"/>
    <n v="0"/>
    <x v="0"/>
    <x v="0"/>
    <s v="USD"/>
    <n v="1436477241"/>
    <n v="1433885241"/>
    <b v="0"/>
    <n v="0"/>
    <b v="0"/>
    <s v="film &amp; video/drama"/>
    <n v="0"/>
    <n v="0"/>
    <x v="0"/>
    <x v="2"/>
    <x v="0"/>
    <s v="drama"/>
    <x v="347"/>
    <d v="2015-07-09T15:27:21"/>
  </r>
  <r>
    <n v="228"/>
    <s v="Facets of a Geek life"/>
    <s v="I am making a film from one one of my books called facets of a Geek life."/>
    <n v="8000"/>
    <n v="0"/>
    <x v="0"/>
    <x v="1"/>
    <s v="GBP"/>
    <n v="1433176105"/>
    <n v="1427992105"/>
    <b v="0"/>
    <n v="0"/>
    <b v="0"/>
    <s v="film &amp; video/drama"/>
    <n v="0"/>
    <n v="0"/>
    <x v="0"/>
    <x v="2"/>
    <x v="0"/>
    <s v="drama"/>
    <x v="348"/>
    <d v="2015-06-01T10:28:25"/>
  </r>
  <r>
    <n v="229"/>
    <s v="The Perfect Plan"/>
    <s v="I teenage girl that wants to go around the system. She does all she can to cheat and finds herself in a bad position when she messesup"/>
    <n v="3000"/>
    <n v="0"/>
    <x v="0"/>
    <x v="3"/>
    <s v="EUR"/>
    <n v="1455402297"/>
    <n v="1452810297"/>
    <b v="0"/>
    <n v="0"/>
    <b v="0"/>
    <s v="film &amp; video/drama"/>
    <n v="0"/>
    <n v="0"/>
    <x v="0"/>
    <x v="2"/>
    <x v="0"/>
    <s v="drama"/>
    <x v="349"/>
    <d v="2016-02-13T16:24:57"/>
  </r>
  <r>
    <n v="230"/>
    <s v="In Love There's War"/>
    <s v="In Love There's War is a spicy web series that will have viewers at the edge of their seats as deception and hidden secrecies unravel."/>
    <n v="15000"/>
    <n v="60"/>
    <x v="0"/>
    <x v="0"/>
    <s v="USD"/>
    <n v="1433443151"/>
    <n v="1430851151"/>
    <b v="0"/>
    <n v="2"/>
    <b v="0"/>
    <s v="film &amp; video/drama"/>
    <n v="4.0000000000000001E-3"/>
    <n v="30"/>
    <x v="0"/>
    <x v="2"/>
    <x v="0"/>
    <s v="drama"/>
    <x v="350"/>
    <d v="2015-06-04T12:39:11"/>
  </r>
  <r>
    <n v="231"/>
    <s v="FAREWELL TO FREEDOM a modern day western by Anita Waggoner"/>
    <s v="Farewell to Freedom the screenplay portrays  a vulnerable divorce'  who falls for a hard-luck cowboy she meets in Las Vegas."/>
    <n v="1500000"/>
    <n v="0"/>
    <x v="0"/>
    <x v="0"/>
    <s v="USD"/>
    <n v="1451775651"/>
    <n v="1449183651"/>
    <b v="0"/>
    <n v="0"/>
    <b v="0"/>
    <s v="film &amp; video/drama"/>
    <n v="0"/>
    <n v="0"/>
    <x v="0"/>
    <x v="2"/>
    <x v="0"/>
    <s v="drama"/>
    <x v="351"/>
    <d v="2016-01-02T17:00:51"/>
  </r>
  <r>
    <n v="232"/>
    <s v="#noblurredlines"/>
    <s v="A high-impact, high-quality resource to address, for young people and youth-related professionals, the issue of sexual consent."/>
    <n v="4000"/>
    <n v="110"/>
    <x v="0"/>
    <x v="1"/>
    <s v="GBP"/>
    <n v="1425066546"/>
    <n v="1422474546"/>
    <b v="0"/>
    <n v="7"/>
    <b v="0"/>
    <s v="film &amp; video/drama"/>
    <n v="2.75E-2"/>
    <n v="15.714285714285714"/>
    <x v="0"/>
    <x v="2"/>
    <x v="0"/>
    <s v="drama"/>
    <x v="352"/>
    <d v="2015-02-27T13:49:06"/>
  </r>
  <r>
    <n v="233"/>
    <s v="Area 4 - The Film"/>
    <s v="â€œArea 4â€ revolves around Frank Hammond, a counselor at a high school, who discovers the scandals that took place."/>
    <n v="350000"/>
    <n v="0"/>
    <x v="0"/>
    <x v="0"/>
    <s v="USD"/>
    <n v="1475185972"/>
    <n v="1472593972"/>
    <b v="0"/>
    <n v="0"/>
    <b v="0"/>
    <s v="film &amp; video/drama"/>
    <n v="0"/>
    <n v="0"/>
    <x v="0"/>
    <x v="2"/>
    <x v="0"/>
    <s v="drama"/>
    <x v="353"/>
    <d v="2016-09-29T15:52:52"/>
  </r>
  <r>
    <n v="234"/>
    <s v="The Interviewer (Charity Movie)"/>
    <s v="The Interviewer is a dramatic short film about second chances. If a murderer can get a second chance then uneducated children can too."/>
    <n v="1000"/>
    <n v="401"/>
    <x v="0"/>
    <x v="0"/>
    <s v="USD"/>
    <n v="1434847859"/>
    <n v="1431391859"/>
    <b v="0"/>
    <n v="5"/>
    <b v="0"/>
    <s v="film &amp; video/drama"/>
    <n v="0.40100000000000002"/>
    <n v="80.2"/>
    <x v="0"/>
    <x v="2"/>
    <x v="0"/>
    <s v="drama"/>
    <x v="354"/>
    <d v="2015-06-20T18:50:59"/>
  </r>
  <r>
    <n v="235"/>
    <s v="Film about help homeless child to live a better life."/>
    <s v="Taking people on a deep emotional trip with a story about sometimes those who have less, give more."/>
    <n v="10000"/>
    <n v="0"/>
    <x v="0"/>
    <x v="0"/>
    <s v="USD"/>
    <n v="1436478497"/>
    <n v="1433886497"/>
    <b v="0"/>
    <n v="0"/>
    <b v="0"/>
    <s v="film &amp; video/drama"/>
    <n v="0"/>
    <n v="0"/>
    <x v="0"/>
    <x v="2"/>
    <x v="0"/>
    <s v="drama"/>
    <x v="355"/>
    <d v="2015-07-09T15:48:17"/>
  </r>
  <r>
    <n v="236"/>
    <s v="NYPD Internal Affairs bureau (IAB)(pilot) tv drama"/>
    <s v="Real cases from IAB investigations. Good cops taking down the bad cops. Police misconduct, obsessive force, drug trafficking etc."/>
    <n v="150000"/>
    <n v="0"/>
    <x v="0"/>
    <x v="0"/>
    <s v="USD"/>
    <n v="1451952000"/>
    <n v="1447380099"/>
    <b v="0"/>
    <n v="0"/>
    <b v="0"/>
    <s v="film &amp; video/drama"/>
    <n v="0"/>
    <n v="0"/>
    <x v="0"/>
    <x v="2"/>
    <x v="0"/>
    <s v="drama"/>
    <x v="356"/>
    <d v="2016-01-04T18:00:00"/>
  </r>
  <r>
    <n v="237"/>
    <s v="Making The Choice"/>
    <s v="Making The Choice is a christian short film series."/>
    <n v="15000"/>
    <n v="50"/>
    <x v="0"/>
    <x v="0"/>
    <s v="USD"/>
    <n v="1457445069"/>
    <n v="1452261069"/>
    <b v="0"/>
    <n v="1"/>
    <b v="0"/>
    <s v="film &amp; video/drama"/>
    <n v="3.3333333333333335E-3"/>
    <n v="50"/>
    <x v="0"/>
    <x v="2"/>
    <x v="0"/>
    <s v="drama"/>
    <x v="357"/>
    <d v="2016-03-08T07:51:09"/>
  </r>
  <r>
    <n v="238"/>
    <s v="Within The Threshold"/>
    <s v="A film to stop society from judging others and get along. Life is not about discrimination! Donate for this Thrilling Drama Series!!!!"/>
    <n v="26000"/>
    <n v="0"/>
    <x v="0"/>
    <x v="0"/>
    <s v="USD"/>
    <n v="1483088400"/>
    <n v="1481324760"/>
    <b v="0"/>
    <n v="0"/>
    <b v="0"/>
    <s v="film &amp; video/drama"/>
    <n v="0"/>
    <n v="0"/>
    <x v="0"/>
    <x v="2"/>
    <x v="0"/>
    <s v="drama"/>
    <x v="358"/>
    <d v="2016-12-30T03:00:00"/>
  </r>
  <r>
    <n v="239"/>
    <s v="Filthy - Short Film"/>
    <s v="Lovers Clint and Eli convey their conflicting perspectives of guilt and remorse while in the desolate Australian bush."/>
    <n v="1000"/>
    <n v="250"/>
    <x v="0"/>
    <x v="4"/>
    <s v="AUD"/>
    <n v="1446984000"/>
    <n v="1445308730"/>
    <b v="0"/>
    <n v="5"/>
    <b v="0"/>
    <s v="film &amp; video/drama"/>
    <n v="0.25"/>
    <n v="50"/>
    <x v="0"/>
    <x v="2"/>
    <x v="0"/>
    <s v="drama"/>
    <x v="359"/>
    <d v="2015-11-08T06:00:00"/>
  </r>
  <r>
    <n v="120"/>
    <s v="Time Live: A short film (Canceled)"/>
    <s v="Now, you can chat with people from the history, by our sport cam with the time machine. However, the girl had some trouble to use it."/>
    <n v="70000"/>
    <n v="10"/>
    <x v="2"/>
    <x v="9"/>
    <s v="HKD"/>
    <n v="1475457107"/>
    <n v="1472865107"/>
    <b v="0"/>
    <n v="1"/>
    <b v="0"/>
    <s v="film &amp; video/science fiction"/>
    <n v="1.4285714285714287E-4"/>
    <n v="10"/>
    <x v="0"/>
    <x v="3"/>
    <x v="0"/>
    <s v="science fiction"/>
    <x v="360"/>
    <d v="2016-10-02T19:11:47"/>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2E-4"/>
    <n v="1"/>
    <x v="0"/>
    <x v="3"/>
    <x v="0"/>
    <s v="science fiction"/>
    <x v="361"/>
    <d v="2015-04-18T04:16:00"/>
  </r>
  <r>
    <n v="122"/>
    <s v="The Time Jumper (Canceled)"/>
    <s v="My ambition for this knows no bounds.  Seeing Sephoria in a live-action is a dream of mine."/>
    <n v="100000000"/>
    <n v="0"/>
    <x v="2"/>
    <x v="0"/>
    <s v="USD"/>
    <n v="1476094907"/>
    <n v="1470910907"/>
    <b v="0"/>
    <n v="0"/>
    <b v="0"/>
    <s v="film &amp; video/science fiction"/>
    <n v="0"/>
    <n v="0"/>
    <x v="0"/>
    <x v="3"/>
    <x v="0"/>
    <s v="science fiction"/>
    <x v="362"/>
    <d v="2016-10-10T04:21:47"/>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2.7454545454545453E-3"/>
    <n v="25.166666666666668"/>
    <x v="0"/>
    <x v="3"/>
    <x v="0"/>
    <s v="science fiction"/>
    <x v="363"/>
    <d v="2014-10-28T16:00:00"/>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n v="0"/>
    <x v="0"/>
    <x v="3"/>
    <x v="0"/>
    <s v="science fiction"/>
    <x v="364"/>
    <d v="2015-05-15T16:17:22"/>
  </r>
  <r>
    <n v="125"/>
    <s v="Star Wars Fan Film (Canceled)"/>
    <s v="Due to my little sister finally having recovered from her surgery we can finally make our movie if we can get even a little help to pay"/>
    <n v="500"/>
    <n v="70"/>
    <x v="2"/>
    <x v="2"/>
    <s v="CAD"/>
    <n v="1486165880"/>
    <n v="1480981880"/>
    <b v="0"/>
    <n v="6"/>
    <b v="0"/>
    <s v="film &amp; video/science fiction"/>
    <n v="0.14000000000000001"/>
    <n v="11.666666666666666"/>
    <x v="0"/>
    <x v="3"/>
    <x v="0"/>
    <s v="science fiction"/>
    <x v="365"/>
    <d v="2017-02-03T17:51:20"/>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0000000000002E-2"/>
    <n v="106.69230769230769"/>
    <x v="0"/>
    <x v="3"/>
    <x v="0"/>
    <s v="science fiction"/>
    <x v="366"/>
    <d v="2015-06-10T20:00:00"/>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E-2"/>
    <n v="47.5"/>
    <x v="0"/>
    <x v="3"/>
    <x v="0"/>
    <s v="science fiction"/>
    <x v="367"/>
    <d v="2015-04-03T07:59:01"/>
  </r>
  <r>
    <n v="128"/>
    <s v="Ralphi3 (Canceled)"/>
    <s v="A Science Fiction film filled with entertainment and Excitement"/>
    <n v="100000"/>
    <n v="1867"/>
    <x v="2"/>
    <x v="0"/>
    <s v="USD"/>
    <n v="1476941293"/>
    <n v="1473917293"/>
    <b v="0"/>
    <n v="6"/>
    <b v="0"/>
    <s v="film &amp; video/science fiction"/>
    <n v="1.8669999999999999E-2"/>
    <n v="311.16666666666669"/>
    <x v="0"/>
    <x v="3"/>
    <x v="0"/>
    <s v="science fiction"/>
    <x v="368"/>
    <d v="2016-10-19T23:28:13"/>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n v="0"/>
    <x v="0"/>
    <x v="3"/>
    <x v="0"/>
    <s v="science fiction"/>
    <x v="369"/>
    <d v="2014-10-30T16:29:43"/>
  </r>
  <r>
    <n v="130"/>
    <s v="Blue in the Green (Canceled)"/>
    <s v="A journey down the rabbit hole into the dark future. A mix of reality and dreams of a world dependant on an oppressed by technology."/>
    <n v="600"/>
    <n v="0"/>
    <x v="2"/>
    <x v="1"/>
    <s v="GBP"/>
    <n v="1402949760"/>
    <n v="1400536692"/>
    <b v="0"/>
    <n v="0"/>
    <b v="0"/>
    <s v="film &amp; video/science fiction"/>
    <n v="0"/>
    <n v="0"/>
    <x v="0"/>
    <x v="3"/>
    <x v="0"/>
    <s v="science fiction"/>
    <x v="370"/>
    <d v="2014-06-16T14:16:00"/>
  </r>
  <r>
    <n v="131"/>
    <s v="I (Canceled)"/>
    <s v="I"/>
    <n v="1200"/>
    <n v="0"/>
    <x v="2"/>
    <x v="0"/>
    <s v="USD"/>
    <n v="1467763200"/>
    <n v="1466453161"/>
    <b v="0"/>
    <n v="0"/>
    <b v="0"/>
    <s v="film &amp; video/science fiction"/>
    <n v="0"/>
    <n v="0"/>
    <x v="0"/>
    <x v="3"/>
    <x v="0"/>
    <s v="science fiction"/>
    <x v="371"/>
    <d v="2016-07-05T18:00:00"/>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5E-2"/>
    <n v="94.506172839506178"/>
    <x v="0"/>
    <x v="3"/>
    <x v="0"/>
    <s v="science fiction"/>
    <x v="372"/>
    <d v="2014-11-07T14:30:07"/>
  </r>
  <r>
    <n v="133"/>
    <s v="Demon Women from outer space (Canceled)"/>
    <s v="Invasion from outer space sights, to weird to imagine destruction too monstrous to escape"/>
    <n v="71764"/>
    <n v="0"/>
    <x v="2"/>
    <x v="0"/>
    <s v="USD"/>
    <n v="1464715860"/>
    <n v="1462130584"/>
    <b v="0"/>
    <n v="0"/>
    <b v="0"/>
    <s v="film &amp; video/science fiction"/>
    <n v="0"/>
    <n v="0"/>
    <x v="0"/>
    <x v="3"/>
    <x v="0"/>
    <s v="science fiction"/>
    <x v="373"/>
    <d v="2016-05-31T11:31:00"/>
  </r>
  <r>
    <n v="134"/>
    <s v="MARLEY'S GHOST (AMBASSADORS OF STEAM) (Canceled)"/>
    <s v="steampunk  remake of &quot;a Christmas carol&quot;"/>
    <n v="5000"/>
    <n v="0"/>
    <x v="2"/>
    <x v="0"/>
    <s v="USD"/>
    <n v="1441386000"/>
    <n v="1438811418"/>
    <b v="0"/>
    <n v="0"/>
    <b v="0"/>
    <s v="film &amp; video/science fiction"/>
    <n v="0"/>
    <n v="0"/>
    <x v="0"/>
    <x v="3"/>
    <x v="0"/>
    <s v="science fiction"/>
    <x v="374"/>
    <d v="2015-09-04T11:00:00"/>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0.13433333333333333"/>
    <n v="80.599999999999994"/>
    <x v="0"/>
    <x v="3"/>
    <x v="0"/>
    <s v="science fiction"/>
    <x v="375"/>
    <d v="2014-07-01T13:00:00"/>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n v="0"/>
    <x v="0"/>
    <x v="3"/>
    <x v="0"/>
    <s v="science fiction"/>
    <x v="376"/>
    <d v="2015-05-16T04:16:00"/>
  </r>
  <r>
    <n v="137"/>
    <s v="Predator : Repentance (Canceled)"/>
    <s v="An unofficial sequel to the independent 2015 fan film Predator: Dark ages. Set in 2141 we follow the crew of the cargoship Centurion"/>
    <n v="55000"/>
    <n v="0"/>
    <x v="2"/>
    <x v="10"/>
    <s v="DKK"/>
    <n v="1444657593"/>
    <n v="1440337593"/>
    <b v="0"/>
    <n v="0"/>
    <b v="0"/>
    <s v="film &amp; video/science fiction"/>
    <n v="0"/>
    <n v="0"/>
    <x v="0"/>
    <x v="3"/>
    <x v="0"/>
    <s v="science fiction"/>
    <x v="377"/>
    <d v="2015-10-12T07:46:33"/>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5E-2"/>
    <n v="81.241379310344826"/>
    <x v="0"/>
    <x v="3"/>
    <x v="0"/>
    <s v="science fiction"/>
    <x v="378"/>
    <d v="2015-07-31T22:59:00"/>
  </r>
  <r>
    <n v="139"/>
    <s v="Roman Dead (Canceled)"/>
    <s v="When  Rome is infected with a zombie plague, Lucius Agrippa and a small group fights for survival"/>
    <n v="500"/>
    <n v="500"/>
    <x v="2"/>
    <x v="0"/>
    <s v="USD"/>
    <n v="1436738772"/>
    <n v="1435874772"/>
    <b v="0"/>
    <n v="1"/>
    <b v="0"/>
    <s v="film &amp; video/science fiction"/>
    <n v="1"/>
    <n v="500"/>
    <x v="0"/>
    <x v="3"/>
    <x v="0"/>
    <s v="science fiction"/>
    <x v="379"/>
    <d v="2015-07-12T16:06:12"/>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n v="0"/>
    <x v="0"/>
    <x v="3"/>
    <x v="0"/>
    <s v="science fiction"/>
    <x v="380"/>
    <d v="2015-03-19T21:45:32"/>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0.10775"/>
    <n v="46.178571428571431"/>
    <x v="0"/>
    <x v="3"/>
    <x v="0"/>
    <s v="science fiction"/>
    <x v="381"/>
    <d v="2015-05-30T21:40:23"/>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3.3333333333333335E-3"/>
    <n v="10"/>
    <x v="0"/>
    <x v="3"/>
    <x v="0"/>
    <s v="science fiction"/>
    <x v="382"/>
    <d v="2014-11-16T16:26:18"/>
  </r>
  <r>
    <n v="143"/>
    <s v="CATTLE - AN AWESOME SCI-FI SHORT (Canceled)"/>
    <s v="A young woman learns she is one of few women left bred like cattle in order to control a deadly disease and the world populace"/>
    <n v="5500"/>
    <n v="0"/>
    <x v="2"/>
    <x v="4"/>
    <s v="AUD"/>
    <n v="1472882100"/>
    <n v="1467941542"/>
    <b v="0"/>
    <n v="0"/>
    <b v="0"/>
    <s v="film &amp; video/science fiction"/>
    <n v="0"/>
    <n v="0"/>
    <x v="0"/>
    <x v="3"/>
    <x v="0"/>
    <s v="science fiction"/>
    <x v="383"/>
    <d v="2016-09-02T23:55:00"/>
  </r>
  <r>
    <n v="144"/>
    <s v="The Great Fear - Post Production Funds (Canceled)"/>
    <s v="A film about a collapsing food industry, a lonely farmer and a lonely botanist needs your help to finish post-production!"/>
    <n v="7500"/>
    <n v="2070"/>
    <x v="2"/>
    <x v="2"/>
    <s v="CAD"/>
    <n v="1428945472"/>
    <n v="1423765072"/>
    <b v="0"/>
    <n v="37"/>
    <b v="0"/>
    <s v="film &amp; video/science fiction"/>
    <n v="0.27600000000000002"/>
    <n v="55.945945945945944"/>
    <x v="0"/>
    <x v="3"/>
    <x v="0"/>
    <s v="science fiction"/>
    <x v="384"/>
    <d v="2015-04-13T11:17:52"/>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5E-2"/>
    <n v="37.555555555555557"/>
    <x v="0"/>
    <x v="3"/>
    <x v="0"/>
    <s v="science fiction"/>
    <x v="385"/>
    <d v="2015-08-11T07:00:52"/>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5.7499999999999999E-3"/>
    <n v="38.333333333333336"/>
    <x v="0"/>
    <x v="3"/>
    <x v="0"/>
    <s v="science fiction"/>
    <x v="386"/>
    <d v="2017-01-17T18:23:18"/>
  </r>
  <r>
    <n v="147"/>
    <s v="Consumed (Static Air) (Canceled)"/>
    <s v="Film makers catch live footage beyond their wildest dreams."/>
    <n v="7000"/>
    <n v="0"/>
    <x v="2"/>
    <x v="1"/>
    <s v="GBP"/>
    <n v="1420741080"/>
    <n v="1417026340"/>
    <b v="0"/>
    <n v="0"/>
    <b v="0"/>
    <s v="film &amp; video/science fiction"/>
    <n v="0"/>
    <n v="0"/>
    <x v="0"/>
    <x v="3"/>
    <x v="0"/>
    <s v="science fiction"/>
    <x v="387"/>
    <d v="2015-01-08T12:18:00"/>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8.0000000000000004E-4"/>
    <n v="20"/>
    <x v="0"/>
    <x v="3"/>
    <x v="0"/>
    <s v="science fiction"/>
    <x v="388"/>
    <d v="2016-02-27T00:45:36"/>
  </r>
  <r>
    <n v="149"/>
    <s v="Dichotomy (Canceled)"/>
    <s v="A provocatively mind-bending sci-fi thriller, this short film project examines opposites and the balance of the universe. #Dichotomy"/>
    <n v="10000"/>
    <n v="92"/>
    <x v="2"/>
    <x v="0"/>
    <s v="USD"/>
    <n v="1419494400"/>
    <n v="1416888470"/>
    <b v="0"/>
    <n v="6"/>
    <b v="0"/>
    <s v="film &amp; video/science fiction"/>
    <n v="9.1999999999999998E-3"/>
    <n v="15.333333333333334"/>
    <x v="0"/>
    <x v="3"/>
    <x v="0"/>
    <s v="science fiction"/>
    <x v="389"/>
    <d v="2014-12-25T02:00:00"/>
  </r>
  <r>
    <n v="150"/>
    <s v="Star Trek First Frontier (Canceled)"/>
    <s v="The untold story of Captain Robert April and the first launching of the starship U.S.S. Enterprise,  NCC-1701"/>
    <n v="130000"/>
    <n v="30112"/>
    <x v="2"/>
    <x v="0"/>
    <s v="USD"/>
    <n v="1432612382"/>
    <n v="1427428382"/>
    <b v="0"/>
    <n v="67"/>
    <b v="0"/>
    <s v="film &amp; video/science fiction"/>
    <n v="0.23163076923076922"/>
    <n v="449.43283582089555"/>
    <x v="0"/>
    <x v="3"/>
    <x v="0"/>
    <s v="science fiction"/>
    <x v="390"/>
    <d v="2015-05-25T21:53:02"/>
  </r>
  <r>
    <n v="151"/>
    <s v="THE ASCENDENCE SHIFT Feature Film (Canceled)"/>
    <s v="The age of a race to the finish between the higher &amp; lower dimensional realms, A fight for consciousness &amp; freedom,THE NEW HUMAN"/>
    <n v="250000"/>
    <n v="140"/>
    <x v="2"/>
    <x v="4"/>
    <s v="AUD"/>
    <n v="1434633191"/>
    <n v="1429449191"/>
    <b v="0"/>
    <n v="5"/>
    <b v="0"/>
    <s v="film &amp; video/science fiction"/>
    <n v="5.5999999999999995E-4"/>
    <n v="28"/>
    <x v="0"/>
    <x v="3"/>
    <x v="0"/>
    <s v="science fiction"/>
    <x v="391"/>
    <d v="2015-06-18T07:13:11"/>
  </r>
  <r>
    <n v="152"/>
    <s v="The Great Dark (Canceled)"/>
    <s v="The Great Dark is a journey through the unimaginable...and un foreseeable..."/>
    <n v="380000"/>
    <n v="30"/>
    <x v="2"/>
    <x v="0"/>
    <s v="USD"/>
    <n v="1411437100"/>
    <n v="1408845100"/>
    <b v="0"/>
    <n v="2"/>
    <b v="0"/>
    <s v="film &amp; video/science fiction"/>
    <n v="7.8947368421052633E-5"/>
    <n v="15"/>
    <x v="0"/>
    <x v="3"/>
    <x v="0"/>
    <s v="science fiction"/>
    <x v="392"/>
    <d v="2014-09-22T19:51:40"/>
  </r>
  <r>
    <n v="153"/>
    <s v="Awakening (Canceled)"/>
    <s v="What would you do if you face something beyond your understanding? If someone you loved disappeared without a trace?"/>
    <n v="50000"/>
    <n v="359"/>
    <x v="2"/>
    <x v="0"/>
    <s v="USD"/>
    <n v="1417532644"/>
    <n v="1413900244"/>
    <b v="0"/>
    <n v="10"/>
    <b v="0"/>
    <s v="film &amp; video/science fiction"/>
    <n v="7.1799999999999998E-3"/>
    <n v="35.9"/>
    <x v="0"/>
    <x v="3"/>
    <x v="0"/>
    <s v="science fiction"/>
    <x v="393"/>
    <d v="2014-12-02T09:04:04"/>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68E-2"/>
    <n v="13.333333333333334"/>
    <x v="0"/>
    <x v="3"/>
    <x v="0"/>
    <s v="science fiction"/>
    <x v="394"/>
    <d v="2015-06-03T07:08:15"/>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2E-5"/>
    <n v="20.25"/>
    <x v="0"/>
    <x v="3"/>
    <x v="0"/>
    <s v="science fiction"/>
    <x v="395"/>
    <d v="2015-07-23T07:25:35"/>
  </r>
  <r>
    <n v="156"/>
    <s v="Mosaics (Canceled)"/>
    <s v="A short science-fiction film about an underground network of human-animal hybrids &amp; their struggle with oppression &amp; marginalization."/>
    <n v="35000"/>
    <n v="1785"/>
    <x v="2"/>
    <x v="2"/>
    <s v="CAD"/>
    <n v="1407034796"/>
    <n v="1401850796"/>
    <b v="0"/>
    <n v="15"/>
    <b v="0"/>
    <s v="film &amp; video/science fiction"/>
    <n v="5.0999999999999997E-2"/>
    <n v="119"/>
    <x v="0"/>
    <x v="3"/>
    <x v="0"/>
    <s v="science fiction"/>
    <x v="396"/>
    <d v="2014-08-02T20:59:56"/>
  </r>
  <r>
    <n v="157"/>
    <s v="Forever Man (short film) (Canceled)"/>
    <s v="Man's cryogenic chamber and his soulmate's time travel from the distant future allows them to meet in the middle."/>
    <n v="2995"/>
    <n v="8"/>
    <x v="2"/>
    <x v="0"/>
    <s v="USD"/>
    <n v="1456523572"/>
    <n v="1453931572"/>
    <b v="0"/>
    <n v="2"/>
    <b v="0"/>
    <s v="film &amp; video/science fiction"/>
    <n v="2.671118530884808E-3"/>
    <n v="4"/>
    <x v="0"/>
    <x v="3"/>
    <x v="0"/>
    <s v="science fiction"/>
    <x v="397"/>
    <d v="2016-02-26T15:52:52"/>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n v="0"/>
    <x v="0"/>
    <x v="3"/>
    <x v="0"/>
    <s v="science fiction"/>
    <x v="398"/>
    <d v="2014-10-21T19:50:28"/>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0000000000000002E-5"/>
    <n v="10"/>
    <x v="0"/>
    <x v="3"/>
    <x v="0"/>
    <s v="science fiction"/>
    <x v="399"/>
    <d v="2016-07-03T04:25:45"/>
  </r>
  <r>
    <n v="60"/>
    <s v="Ever Since - Short Film"/>
    <s v="Set in a beautiful but desolate world, we see how loneliness can lead to friendship in unconventional ways."/>
    <n v="4500"/>
    <n v="4648.33"/>
    <x v="1"/>
    <x v="1"/>
    <s v="GBP"/>
    <n v="1395532800"/>
    <n v="1393882717"/>
    <b v="0"/>
    <n v="108"/>
    <b v="1"/>
    <s v="film &amp; video/shorts"/>
    <n v="1.0329622222222221"/>
    <n v="43.040092592592593"/>
    <x v="0"/>
    <x v="4"/>
    <x v="0"/>
    <s v="shorts"/>
    <x v="400"/>
    <d v="2014-03-22T18:00:00"/>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x v="0"/>
    <x v="4"/>
    <x v="0"/>
    <s v="shorts"/>
    <x v="401"/>
    <d v="2013-06-06T13:32:37"/>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x v="0"/>
    <x v="4"/>
    <x v="0"/>
    <s v="shorts"/>
    <x v="402"/>
    <d v="2013-03-03T13:11:18"/>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x v="0"/>
    <x v="4"/>
    <x v="0"/>
    <s v="shorts"/>
    <x v="403"/>
    <d v="2013-12-27T22:59:00"/>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x v="0"/>
    <x v="4"/>
    <x v="0"/>
    <s v="shorts"/>
    <x v="404"/>
    <d v="2013-07-07T18:26:21"/>
  </r>
  <r>
    <n v="65"/>
    <s v="Hello World - Post Production Funds"/>
    <s v="Help finish the short film Hello World. The story of an android in the broken home of a father &amp; son."/>
    <n v="7000"/>
    <n v="7527"/>
    <x v="1"/>
    <x v="2"/>
    <s v="CAD"/>
    <n v="1407736740"/>
    <n v="1405453354"/>
    <b v="0"/>
    <n v="57"/>
    <b v="1"/>
    <s v="film &amp; video/shorts"/>
    <n v="1.0752857142857142"/>
    <n v="132.05263157894737"/>
    <x v="0"/>
    <x v="4"/>
    <x v="0"/>
    <s v="shorts"/>
    <x v="405"/>
    <d v="2014-08-10T23:59:00"/>
  </r>
  <r>
    <n v="66"/>
    <s v="A Stagnant Fever: Short Film"/>
    <s v="A dark comedy set in the '60s about clinical depression and one night stands."/>
    <n v="2000"/>
    <n v="2372"/>
    <x v="1"/>
    <x v="0"/>
    <s v="USD"/>
    <n v="1468873420"/>
    <n v="1466281420"/>
    <b v="0"/>
    <n v="26"/>
    <b v="1"/>
    <s v="film &amp; video/shorts"/>
    <n v="1.1859999999999999"/>
    <n v="91.230769230769226"/>
    <x v="0"/>
    <x v="4"/>
    <x v="0"/>
    <s v="shorts"/>
    <x v="406"/>
    <d v="2016-07-18T14:23:40"/>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x v="0"/>
    <x v="4"/>
    <x v="0"/>
    <s v="shorts"/>
    <x v="407"/>
    <d v="2012-07-15T08:00:04"/>
  </r>
  <r>
    <n v="68"/>
    <s v="King Eider: Short Film"/>
    <s v="Black Comedy by final year students at Leeds University. _x000a_'Bird watching, tea, seaside and murder. Just your average British holiday.'"/>
    <n v="600"/>
    <n v="763"/>
    <x v="1"/>
    <x v="1"/>
    <s v="GBP"/>
    <n v="1393162791"/>
    <n v="1390570791"/>
    <b v="0"/>
    <n v="36"/>
    <b v="1"/>
    <s v="film &amp; video/shorts"/>
    <n v="1.2716666666666667"/>
    <n v="21.194444444444443"/>
    <x v="0"/>
    <x v="4"/>
    <x v="0"/>
    <s v="shorts"/>
    <x v="408"/>
    <d v="2014-02-23T07:39:51"/>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x v="0"/>
    <x v="4"/>
    <x v="0"/>
    <s v="shorts"/>
    <x v="409"/>
    <d v="2011-10-02T00:59:00"/>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x v="0"/>
    <x v="4"/>
    <x v="0"/>
    <s v="shorts"/>
    <x v="410"/>
    <d v="2011-09-04T15:30:45"/>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x v="0"/>
    <x v="4"/>
    <x v="0"/>
    <s v="shorts"/>
    <x v="411"/>
    <d v="2012-05-28T00:30:57"/>
  </r>
  <r>
    <n v="72"/>
    <s v="Trickle"/>
    <s v="A young man forced to live back home after an automobile accident leaves him to rediscover what it means to be a part of his family."/>
    <n v="2200"/>
    <n v="2385"/>
    <x v="1"/>
    <x v="0"/>
    <s v="USD"/>
    <n v="1352937600"/>
    <n v="1351210481"/>
    <b v="0"/>
    <n v="41"/>
    <b v="1"/>
    <s v="film &amp; video/shorts"/>
    <n v="1.084090909090909"/>
    <n v="58.170731707317074"/>
    <x v="0"/>
    <x v="4"/>
    <x v="0"/>
    <s v="shorts"/>
    <x v="412"/>
    <d v="2012-11-14T18:00:00"/>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
    <n v="50"/>
    <x v="0"/>
    <x v="4"/>
    <x v="0"/>
    <s v="shorts"/>
    <x v="413"/>
    <d v="2011-05-02T21:59:00"/>
  </r>
  <r>
    <n v="74"/>
    <s v="L'oiseau la nuit - Court-mÃ©trage"/>
    <s v="La nuit est devenue le lieu de la terreur. Alors qu'un couvre-feu est imposÃ©, une petite fille est enlevÃ©e par un rapace nocturne."/>
    <n v="500"/>
    <n v="564.66"/>
    <x v="1"/>
    <x v="11"/>
    <s v="EUR"/>
    <n v="1453376495"/>
    <n v="1450784495"/>
    <b v="0"/>
    <n v="29"/>
    <b v="1"/>
    <s v="film &amp; video/shorts"/>
    <n v="1.1293199999999999"/>
    <n v="19.471034482758618"/>
    <x v="0"/>
    <x v="4"/>
    <x v="0"/>
    <s v="shorts"/>
    <x v="414"/>
    <d v="2016-01-21T05:41:35"/>
  </r>
  <r>
    <n v="75"/>
    <s v="&quot;DAD&quot; - A USC Short Film"/>
    <s v="A teenager named Charlie discovers something new about himself while coping with the loss of his father."/>
    <n v="3500"/>
    <n v="4040"/>
    <x v="1"/>
    <x v="0"/>
    <s v="USD"/>
    <n v="1366693272"/>
    <n v="1364101272"/>
    <b v="0"/>
    <n v="47"/>
    <b v="1"/>
    <s v="film &amp; video/shorts"/>
    <n v="1.1542857142857144"/>
    <n v="85.957446808510639"/>
    <x v="0"/>
    <x v="4"/>
    <x v="0"/>
    <s v="shorts"/>
    <x v="415"/>
    <d v="2013-04-22T23:01:12"/>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x v="0"/>
    <x v="4"/>
    <x v="0"/>
    <s v="shorts"/>
    <x v="416"/>
    <d v="2011-12-27T11:35:58"/>
  </r>
  <r>
    <n v="77"/>
    <s v="Jonah and the Crab"/>
    <s v="A short film about a boy searching for companionship in a hermit crab he finds on the beach."/>
    <n v="400"/>
    <n v="1570"/>
    <x v="1"/>
    <x v="0"/>
    <s v="USD"/>
    <n v="1337569140"/>
    <n v="1332991717"/>
    <b v="0"/>
    <n v="26"/>
    <b v="1"/>
    <s v="film &amp; video/shorts"/>
    <n v="3.9249999999999998"/>
    <n v="60.384615384615387"/>
    <x v="0"/>
    <x v="4"/>
    <x v="0"/>
    <s v="shorts"/>
    <x v="417"/>
    <d v="2012-05-20T20:59:00"/>
  </r>
  <r>
    <n v="78"/>
    <s v="Daemon's scale up - Brieuc Le Meur _ Berlin"/>
    <s v="We reached our limits. Next steps are : 3 more shooting days + postproduction + cut + sound._x000a__x000a_We want to go to Cannes !_x000a__x000a_With you !"/>
    <n v="50"/>
    <n v="1351"/>
    <x v="1"/>
    <x v="11"/>
    <s v="EUR"/>
    <n v="1472751121"/>
    <n v="1471887121"/>
    <b v="0"/>
    <n v="35"/>
    <b v="1"/>
    <s v="film &amp; video/shorts"/>
    <n v="27.02"/>
    <n v="38.6"/>
    <x v="0"/>
    <x v="4"/>
    <x v="0"/>
    <s v="shorts"/>
    <x v="418"/>
    <d v="2016-09-01T11:32:01"/>
  </r>
  <r>
    <n v="79"/>
    <s v="Japanese/International Short Film &quot;Mtn.&quot;"/>
    <s v="A short film about life, achieving your dreams, and overcoming hardship. We all have our mountain to climb."/>
    <n v="1300"/>
    <n v="1651"/>
    <x v="1"/>
    <x v="1"/>
    <s v="GBP"/>
    <n v="1398451093"/>
    <n v="1395859093"/>
    <b v="0"/>
    <n v="41"/>
    <b v="1"/>
    <s v="film &amp; video/shorts"/>
    <n v="1.27"/>
    <n v="40.268292682926827"/>
    <x v="0"/>
    <x v="4"/>
    <x v="0"/>
    <s v="shorts"/>
    <x v="419"/>
    <d v="2014-04-25T12:38:13"/>
  </r>
  <r>
    <n v="80"/>
    <s v="Swingers Anonymous"/>
    <s v="What would you do if you ended up at a swingers party with two dead bodies and $20,000 in drug money?"/>
    <n v="12000"/>
    <n v="12870"/>
    <x v="1"/>
    <x v="0"/>
    <s v="USD"/>
    <n v="1386640856"/>
    <n v="1383616856"/>
    <b v="0"/>
    <n v="47"/>
    <b v="1"/>
    <s v="film &amp; video/shorts"/>
    <n v="1.0725"/>
    <n v="273.82978723404256"/>
    <x v="0"/>
    <x v="4"/>
    <x v="0"/>
    <s v="shorts"/>
    <x v="420"/>
    <d v="2013-12-09T20:00:56"/>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x v="0"/>
    <x v="4"/>
    <x v="0"/>
    <s v="shorts"/>
    <x v="421"/>
    <d v="2012-07-13T21:02:00"/>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x v="0"/>
    <x v="4"/>
    <x v="0"/>
    <s v="shorts"/>
    <x v="422"/>
    <d v="2011-10-09T13:41:01"/>
  </r>
  <r>
    <n v="83"/>
    <s v="Sleep Lovers - By Daniel Modeste"/>
    <s v="Isaac, creator of the DreamMaker3000, finds love in his dreams with Mei his boss's wife who lives on the other side of the planet."/>
    <n v="200"/>
    <n v="205"/>
    <x v="1"/>
    <x v="1"/>
    <s v="GBP"/>
    <n v="1424604600"/>
    <n v="1423320389"/>
    <b v="0"/>
    <n v="13"/>
    <b v="1"/>
    <s v="film &amp; video/shorts"/>
    <n v="1.0249999999999999"/>
    <n v="15.76923076923077"/>
    <x v="0"/>
    <x v="4"/>
    <x v="0"/>
    <s v="shorts"/>
    <x v="423"/>
    <d v="2015-02-22T05:30:00"/>
  </r>
  <r>
    <n v="84"/>
    <s v="Redemption - Short Film"/>
    <s v="&quot;A sociopath crosses paths with the person he must confront about his wife's murder, it might be himself&quot;"/>
    <n v="500"/>
    <n v="500"/>
    <x v="1"/>
    <x v="0"/>
    <s v="USD"/>
    <n v="1305483086"/>
    <n v="1302891086"/>
    <b v="0"/>
    <n v="7"/>
    <b v="1"/>
    <s v="film &amp; video/shorts"/>
    <n v="1"/>
    <n v="71.428571428571431"/>
    <x v="0"/>
    <x v="4"/>
    <x v="0"/>
    <s v="shorts"/>
    <x v="424"/>
    <d v="2011-05-15T12:11:26"/>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x v="0"/>
    <x v="4"/>
    <x v="0"/>
    <s v="shorts"/>
    <x v="425"/>
    <d v="2011-09-22T21:00:37"/>
  </r>
  <r>
    <n v="86"/>
    <s v="SECOND CHANCE - DEUXIÃˆME CHANCE"/>
    <s v="Two women, two destinies connected by a letter. _x000a_Between Paris and Skopje a poetic outstanding story of true courage, love and hope."/>
    <n v="6000"/>
    <n v="6388"/>
    <x v="1"/>
    <x v="11"/>
    <s v="EUR"/>
    <n v="1451226045"/>
    <n v="1444828845"/>
    <b v="0"/>
    <n v="17"/>
    <b v="1"/>
    <s v="film &amp; video/shorts"/>
    <n v="1.0646666666666667"/>
    <n v="375.76470588235293"/>
    <x v="0"/>
    <x v="4"/>
    <x v="0"/>
    <s v="shorts"/>
    <x v="426"/>
    <d v="2015-12-27T08:20:45"/>
  </r>
  <r>
    <n v="87"/>
    <s v="Village Films Summer Project Fund (TK 2)"/>
    <s v="A father without work uses his daughter to con sympathy from strangers... sound familiar?  Help us make this film!"/>
    <n v="2500"/>
    <n v="2615"/>
    <x v="1"/>
    <x v="0"/>
    <s v="USD"/>
    <n v="1275529260"/>
    <n v="1274705803"/>
    <b v="0"/>
    <n v="25"/>
    <b v="1"/>
    <s v="film &amp; video/shorts"/>
    <n v="1.046"/>
    <n v="104.6"/>
    <x v="0"/>
    <x v="4"/>
    <x v="0"/>
    <s v="shorts"/>
    <x v="427"/>
    <d v="2010-06-02T19:41:00"/>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x v="0"/>
    <x v="4"/>
    <x v="0"/>
    <s v="shorts"/>
    <x v="428"/>
    <d v="2014-06-22T09:48:51"/>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7"/>
    <n v="123.28571428571429"/>
    <x v="0"/>
    <x v="4"/>
    <x v="0"/>
    <s v="shorts"/>
    <x v="429"/>
    <d v="2013-06-02T12:03:12"/>
  </r>
  <r>
    <n v="90"/>
    <s v="Help Get the Short Film Interior Design into Film Festivals!"/>
    <s v="We're looking for funding to help submit a short film to film festivals."/>
    <n v="500"/>
    <n v="502"/>
    <x v="1"/>
    <x v="0"/>
    <s v="USD"/>
    <n v="1310454499"/>
    <n v="1307862499"/>
    <b v="0"/>
    <n v="16"/>
    <b v="1"/>
    <s v="film &amp; video/shorts"/>
    <n v="1.004"/>
    <n v="31.375"/>
    <x v="0"/>
    <x v="4"/>
    <x v="0"/>
    <s v="shorts"/>
    <x v="430"/>
    <d v="2011-07-12T01:08:19"/>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
    <n v="78.260869565217391"/>
    <x v="0"/>
    <x v="4"/>
    <x v="0"/>
    <s v="shorts"/>
    <x v="431"/>
    <d v="2011-05-17T03:39:24"/>
  </r>
  <r>
    <n v="92"/>
    <s v="Euphoria"/>
    <s v="Euphoria is an adventure film that follows adrenaline filled athletes on their hunt for the sublime while balancing family and careers."/>
    <n v="5000"/>
    <n v="5260"/>
    <x v="1"/>
    <x v="2"/>
    <s v="CAD"/>
    <n v="1485936000"/>
    <n v="1481949983"/>
    <b v="0"/>
    <n v="43"/>
    <b v="1"/>
    <s v="film &amp; video/shorts"/>
    <n v="1.052"/>
    <n v="122.32558139534883"/>
    <x v="0"/>
    <x v="4"/>
    <x v="0"/>
    <s v="shorts"/>
    <x v="432"/>
    <d v="2017-02-01T02:00:00"/>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x v="0"/>
    <x v="4"/>
    <x v="0"/>
    <s v="shorts"/>
    <x v="433"/>
    <d v="2012-07-03T15:00:00"/>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s v="film &amp; video/shorts"/>
    <n v="1.04"/>
    <n v="21.666666666666668"/>
    <x v="0"/>
    <x v="4"/>
    <x v="0"/>
    <s v="shorts"/>
    <x v="434"/>
    <d v="2014-04-07T11:13:42"/>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3"/>
    <n v="21.904761904761905"/>
    <x v="0"/>
    <x v="4"/>
    <x v="0"/>
    <s v="shorts"/>
    <x v="435"/>
    <d v="2012-02-25T18:07:21"/>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x v="0"/>
    <x v="4"/>
    <x v="0"/>
    <s v="shorts"/>
    <x v="436"/>
    <d v="2010-07-31T21:00:00"/>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x v="0"/>
    <x v="4"/>
    <x v="0"/>
    <s v="shorts"/>
    <x v="437"/>
    <d v="2011-07-11T21:14:42"/>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x v="0"/>
    <x v="4"/>
    <x v="0"/>
    <s v="shorts"/>
    <x v="438"/>
    <d v="2012-12-07T17:30:00"/>
  </r>
  <r>
    <n v="99"/>
    <s v="BEAT: An Original Short Film"/>
    <s v="A feminist tale of two girls finally giving a &quot;Nice Guy&quot; what he truly deserves. Also, dancing!"/>
    <n v="1500"/>
    <n v="1590.29"/>
    <x v="1"/>
    <x v="0"/>
    <s v="USD"/>
    <n v="1390426799"/>
    <n v="1387834799"/>
    <b v="0"/>
    <n v="39"/>
    <b v="1"/>
    <s v="film &amp; video/shorts"/>
    <n v="1.0601933333333333"/>
    <n v="40.776666666666664"/>
    <x v="0"/>
    <x v="4"/>
    <x v="0"/>
    <s v="shorts"/>
    <x v="439"/>
    <d v="2014-01-22T15:39:59"/>
  </r>
  <r>
    <n v="100"/>
    <s v="Two Sisters"/>
    <s v="Two sisters share a fragile relationship. When their mother dies and they inherit the family house, old problems rise to the surface."/>
    <n v="5000"/>
    <n v="5000"/>
    <x v="1"/>
    <x v="0"/>
    <s v="USD"/>
    <n v="1352055886"/>
    <n v="1350324286"/>
    <b v="0"/>
    <n v="26"/>
    <b v="1"/>
    <s v="film &amp; video/shorts"/>
    <n v="1"/>
    <n v="192.30769230769232"/>
    <x v="0"/>
    <x v="4"/>
    <x v="0"/>
    <s v="shorts"/>
    <x v="440"/>
    <d v="2012-11-04T13:04:46"/>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
    <n v="100"/>
    <x v="0"/>
    <x v="4"/>
    <x v="0"/>
    <s v="shorts"/>
    <x v="441"/>
    <d v="2013-01-24T12:38:30"/>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x v="0"/>
    <x v="4"/>
    <x v="0"/>
    <s v="shorts"/>
    <x v="442"/>
    <d v="2010-12-22T21:08:53"/>
  </r>
  <r>
    <n v="103"/>
    <s v="I'M TWENTY SOMETHING"/>
    <s v="Three friends in their twenties are trying to do the impossible - have fun on a casual Friday night."/>
    <n v="1300"/>
    <n v="1367"/>
    <x v="1"/>
    <x v="1"/>
    <s v="GBP"/>
    <n v="1394220030"/>
    <n v="1392232830"/>
    <b v="0"/>
    <n v="49"/>
    <b v="1"/>
    <s v="film &amp; video/shorts"/>
    <n v="1.0515384615384615"/>
    <n v="27.897959183673468"/>
    <x v="0"/>
    <x v="4"/>
    <x v="0"/>
    <s v="shorts"/>
    <x v="443"/>
    <d v="2014-03-07T13:20:30"/>
  </r>
  <r>
    <n v="104"/>
    <s v="Good 'Ol Trumpet"/>
    <s v="UCF short film about an old man, his love for music, and his misplaced trumpet.  "/>
    <n v="500"/>
    <n v="600"/>
    <x v="1"/>
    <x v="0"/>
    <s v="USD"/>
    <n v="1301792400"/>
    <n v="1299775266"/>
    <b v="0"/>
    <n v="10"/>
    <b v="1"/>
    <s v="film &amp; video/shorts"/>
    <n v="1.2"/>
    <n v="60"/>
    <x v="0"/>
    <x v="4"/>
    <x v="0"/>
    <s v="shorts"/>
    <x v="444"/>
    <d v="2011-04-02T19:00:00"/>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9"/>
    <n v="39.383333333333333"/>
    <x v="0"/>
    <x v="4"/>
    <x v="0"/>
    <s v="shorts"/>
    <x v="445"/>
    <d v="2016-05-13T18:00:00"/>
  </r>
  <r>
    <n v="106"/>
    <s v="LOST WEEKEND"/>
    <s v="A Boy. A Girl. A Car. A Serial Killer."/>
    <n v="5000"/>
    <n v="5025"/>
    <x v="1"/>
    <x v="0"/>
    <s v="USD"/>
    <n v="1333391901"/>
    <n v="1332182301"/>
    <b v="0"/>
    <n v="27"/>
    <b v="1"/>
    <s v="film &amp; video/shorts"/>
    <n v="1.0049999999999999"/>
    <n v="186.11111111111111"/>
    <x v="0"/>
    <x v="4"/>
    <x v="0"/>
    <s v="shorts"/>
    <x v="446"/>
    <d v="2012-04-02T12:38:21"/>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6"/>
    <n v="111.37681159420291"/>
    <x v="0"/>
    <x v="4"/>
    <x v="0"/>
    <s v="shorts"/>
    <x v="447"/>
    <d v="2011-04-24T17:34:47"/>
  </r>
  <r>
    <n v="108"/>
    <s v="GLASS: A Love Story"/>
    <s v="When a man can't find love, his Google GLASS does the searching for him. A short film shot with Google Glass."/>
    <n v="1500"/>
    <n v="3700"/>
    <x v="1"/>
    <x v="0"/>
    <s v="USD"/>
    <n v="1370011370"/>
    <n v="1364827370"/>
    <b v="0"/>
    <n v="47"/>
    <b v="1"/>
    <s v="film &amp; video/shorts"/>
    <n v="2.4666666666666668"/>
    <n v="78.723404255319153"/>
    <x v="0"/>
    <x v="4"/>
    <x v="0"/>
    <s v="shorts"/>
    <x v="448"/>
    <d v="2013-05-31T08:42:50"/>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8"/>
    <n v="46.702127659574465"/>
    <x v="0"/>
    <x v="4"/>
    <x v="0"/>
    <s v="shorts"/>
    <x v="449"/>
    <d v="2011-02-25T18:37:10"/>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x v="0"/>
    <x v="4"/>
    <x v="0"/>
    <s v="shorts"/>
    <x v="450"/>
    <d v="2013-11-13T23:59:00"/>
  </r>
  <r>
    <n v="111"/>
    <s v="Judi Dench is Cool in Person"/>
    <s v="Two actors, one bookie and a very bad day.  Judi Dench is Cool in Person is fast, funny and only a little bit nasty."/>
    <n v="3500"/>
    <n v="5410"/>
    <x v="1"/>
    <x v="4"/>
    <s v="AUD"/>
    <n v="1433059187"/>
    <n v="1430467187"/>
    <b v="0"/>
    <n v="53"/>
    <b v="1"/>
    <s v="film &amp; video/shorts"/>
    <n v="1.5457142857142858"/>
    <n v="102.0754716981132"/>
    <x v="0"/>
    <x v="4"/>
    <x v="0"/>
    <s v="shorts"/>
    <x v="451"/>
    <d v="2015-05-31T01:59:47"/>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x v="0"/>
    <x v="4"/>
    <x v="0"/>
    <s v="shorts"/>
    <x v="452"/>
    <d v="2014-04-12T20:00:00"/>
  </r>
  <r>
    <n v="113"/>
    <s v="&quot;The First Day&quot; by Julia Othmer- Music Video"/>
    <s v="A living memorial for all those dealing with trauma, grief and loss."/>
    <n v="5000"/>
    <n v="7050"/>
    <x v="1"/>
    <x v="0"/>
    <s v="USD"/>
    <n v="1312642800"/>
    <n v="1311963128"/>
    <b v="0"/>
    <n v="78"/>
    <b v="1"/>
    <s v="film &amp; video/shorts"/>
    <n v="1.41"/>
    <n v="90.384615384615387"/>
    <x v="0"/>
    <x v="4"/>
    <x v="0"/>
    <s v="shorts"/>
    <x v="453"/>
    <d v="2011-08-06T09:00:00"/>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x v="0"/>
    <x v="4"/>
    <x v="0"/>
    <s v="shorts"/>
    <x v="454"/>
    <d v="2012-01-13T00:34:48"/>
  </r>
  <r>
    <n v="115"/>
    <s v="The World's Greatest Lover"/>
    <s v="Never judge a book (or a lover) by their cover."/>
    <n v="450"/>
    <n v="632"/>
    <x v="1"/>
    <x v="0"/>
    <s v="USD"/>
    <n v="1328377444"/>
    <n v="1326217444"/>
    <b v="0"/>
    <n v="22"/>
    <b v="1"/>
    <s v="film &amp; video/shorts"/>
    <n v="1.4044444444444444"/>
    <n v="28.727272727272727"/>
    <x v="0"/>
    <x v="4"/>
    <x v="0"/>
    <s v="shorts"/>
    <x v="455"/>
    <d v="2012-02-04T11:44:04"/>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x v="0"/>
    <x v="4"/>
    <x v="0"/>
    <s v="shorts"/>
    <x v="456"/>
    <d v="2011-04-08T04:55:55"/>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x v="0"/>
    <x v="4"/>
    <x v="0"/>
    <s v="shorts"/>
    <x v="457"/>
    <d v="2010-06-09T13:00:00"/>
  </r>
  <r>
    <n v="118"/>
    <s v="DENOUNCED - A Short Film"/>
    <s v="When a ruthless hit-man is 'denounced' from the mafia, his old enemies declare war."/>
    <n v="5000"/>
    <n v="5651.58"/>
    <x v="1"/>
    <x v="0"/>
    <s v="USD"/>
    <n v="1311902236"/>
    <n v="1309310236"/>
    <b v="0"/>
    <n v="39"/>
    <b v="1"/>
    <s v="film &amp; video/shorts"/>
    <n v="1.1303159999999999"/>
    <n v="144.91230769230768"/>
    <x v="0"/>
    <x v="4"/>
    <x v="0"/>
    <s v="shorts"/>
    <x v="458"/>
    <d v="2011-07-28T19:17:16"/>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x v="0"/>
    <x v="4"/>
    <x v="0"/>
    <s v="shorts"/>
    <x v="459"/>
    <d v="2011-08-13T17:00:00"/>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7"/>
    <n v="63.917582417582416"/>
    <x v="0"/>
    <x v="5"/>
    <x v="0"/>
    <s v="television"/>
    <x v="460"/>
    <d v="2015-07-22T21:00:00"/>
  </r>
  <r>
    <n v="1"/>
    <s v="FannibalFest Fan Convention"/>
    <s v="A Hannibal TV Show Fan Convention and Art Collective"/>
    <n v="10275"/>
    <n v="14653"/>
    <x v="1"/>
    <x v="0"/>
    <s v="USD"/>
    <n v="1488464683"/>
    <n v="1485872683"/>
    <b v="0"/>
    <n v="79"/>
    <b v="1"/>
    <s v="film &amp; video/television"/>
    <n v="1.4260827250608272"/>
    <n v="185.48101265822785"/>
    <x v="0"/>
    <x v="5"/>
    <x v="0"/>
    <s v="television"/>
    <x v="461"/>
    <d v="2017-03-02T08:24:43"/>
  </r>
  <r>
    <n v="2"/>
    <s v="Charlie teaser completion"/>
    <s v="Completion fund for post-production for teaser of British crime/drama tv series about a girl who sells morals for money"/>
    <n v="500"/>
    <n v="525"/>
    <x v="1"/>
    <x v="1"/>
    <s v="GBP"/>
    <n v="1455555083"/>
    <n v="1454691083"/>
    <b v="0"/>
    <n v="35"/>
    <b v="1"/>
    <s v="film &amp; video/television"/>
    <n v="1.05"/>
    <n v="15"/>
    <x v="0"/>
    <x v="5"/>
    <x v="0"/>
    <s v="television"/>
    <x v="462"/>
    <d v="2016-02-15T10:51:23"/>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x v="0"/>
    <x v="5"/>
    <x v="0"/>
    <s v="television"/>
    <x v="463"/>
    <d v="2014-08-07T06:21:47"/>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x v="0"/>
    <x v="5"/>
    <x v="0"/>
    <s v="television"/>
    <x v="464"/>
    <d v="2015-12-19T14:01:19"/>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7"/>
    <n v="93.40425531914893"/>
    <x v="0"/>
    <x v="5"/>
    <x v="0"/>
    <s v="television"/>
    <x v="465"/>
    <d v="2016-07-28T23:35:00"/>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x v="0"/>
    <x v="5"/>
    <x v="0"/>
    <s v="television"/>
    <x v="466"/>
    <d v="2014-06-13T19:44:10"/>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x v="0"/>
    <x v="5"/>
    <x v="0"/>
    <s v="television"/>
    <x v="467"/>
    <d v="2016-07-04T19:07:47"/>
  </r>
  <r>
    <n v="8"/>
    <s v="Sizzling in the Kitchen Flynn Style"/>
    <s v="Help us raise the funds to film our pilot episode!"/>
    <n v="3500"/>
    <n v="3501.52"/>
    <x v="1"/>
    <x v="0"/>
    <s v="USD"/>
    <n v="1460754000"/>
    <n v="1460155212"/>
    <b v="0"/>
    <n v="12"/>
    <b v="1"/>
    <s v="film &amp; video/television"/>
    <n v="1.0004342857142856"/>
    <n v="291.79333333333335"/>
    <x v="0"/>
    <x v="5"/>
    <x v="0"/>
    <s v="television"/>
    <x v="468"/>
    <d v="2016-04-15T15:00:00"/>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00000000001"/>
    <n v="31.499500000000001"/>
    <x v="0"/>
    <x v="5"/>
    <x v="0"/>
    <s v="television"/>
    <x v="469"/>
    <d v="2016-04-16T20:29:04"/>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x v="0"/>
    <x v="5"/>
    <x v="0"/>
    <s v="television"/>
    <x v="470"/>
    <d v="2014-06-24T19:37:59"/>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0000000000001"/>
    <n v="80.333333333333329"/>
    <x v="0"/>
    <x v="5"/>
    <x v="0"/>
    <s v="television"/>
    <x v="471"/>
    <d v="2016-08-21T21:00:00"/>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4"/>
    <n v="59.961305925030231"/>
    <x v="0"/>
    <x v="5"/>
    <x v="0"/>
    <s v="television"/>
    <x v="472"/>
    <d v="2014-07-15T21:00:00"/>
  </r>
  <r>
    <n v="13"/>
    <s v="Can't Go Home"/>
    <s v="A travel series hosted by touring musicians that profiles a different American city in each episode."/>
    <n v="3500"/>
    <n v="5599"/>
    <x v="1"/>
    <x v="0"/>
    <s v="USD"/>
    <n v="1466713620"/>
    <n v="1463588109"/>
    <b v="0"/>
    <n v="51"/>
    <b v="1"/>
    <s v="film &amp; video/television"/>
    <n v="1.5997142857142856"/>
    <n v="109.78431372549019"/>
    <x v="0"/>
    <x v="5"/>
    <x v="0"/>
    <s v="television"/>
    <x v="473"/>
    <d v="2016-06-23T14:27:00"/>
  </r>
  <r>
    <n v="14"/>
    <s v="3010 | Sci-fi Series"/>
    <s v="A highly charged post apocalyptic sci fi series that pulls no punches!"/>
    <n v="6000"/>
    <n v="6056"/>
    <x v="1"/>
    <x v="4"/>
    <s v="AUD"/>
    <n v="1405259940"/>
    <n v="1403051888"/>
    <b v="0"/>
    <n v="41"/>
    <b v="1"/>
    <s v="film &amp; video/television"/>
    <n v="1.0093333333333334"/>
    <n v="147.70731707317074"/>
    <x v="0"/>
    <x v="5"/>
    <x v="0"/>
    <s v="television"/>
    <x v="474"/>
    <d v="2014-07-13T07:59:00"/>
  </r>
  <r>
    <n v="15"/>
    <s v="Cien&amp;Cia"/>
    <s v="Cien&amp;Cia es un proyecto transmedia para televisiÃ³n; la finalidad de la venta de camisetas es financiar el reality (Factual)."/>
    <n v="2000"/>
    <n v="2132"/>
    <x v="1"/>
    <x v="6"/>
    <s v="EUR"/>
    <n v="1443384840"/>
    <n v="1441790658"/>
    <b v="0"/>
    <n v="98"/>
    <b v="1"/>
    <s v="film &amp; video/television"/>
    <n v="1.0660000000000001"/>
    <n v="21.755102040816325"/>
    <x v="0"/>
    <x v="5"/>
    <x v="0"/>
    <s v="television"/>
    <x v="475"/>
    <d v="2015-09-27T14:14:00"/>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x v="0"/>
    <x v="5"/>
    <x v="0"/>
    <s v="television"/>
    <x v="476"/>
    <d v="2014-06-15T23:30:00"/>
  </r>
  <r>
    <n v="17"/>
    <s v="Humble Pie"/>
    <s v="Uplifting English sitcom, a love letter to youthful exuberance that proves once and for all that none of us are ready for real life."/>
    <n v="1500"/>
    <n v="1510"/>
    <x v="1"/>
    <x v="1"/>
    <s v="GBP"/>
    <n v="1415126022"/>
    <n v="1412530422"/>
    <b v="0"/>
    <n v="36"/>
    <b v="1"/>
    <s v="film &amp; video/television"/>
    <n v="1.0066666666666666"/>
    <n v="41.944444444444443"/>
    <x v="0"/>
    <x v="5"/>
    <x v="0"/>
    <s v="television"/>
    <x v="477"/>
    <d v="2014-11-04T12:33:42"/>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1"/>
    <n v="93.264122807017543"/>
    <x v="0"/>
    <x v="5"/>
    <x v="0"/>
    <s v="television"/>
    <x v="478"/>
    <d v="2014-09-17T07:00:56"/>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2"/>
    <n v="56.136363636363633"/>
    <x v="0"/>
    <x v="5"/>
    <x v="0"/>
    <s v="television"/>
    <x v="479"/>
    <d v="2015-07-20T13:35:34"/>
  </r>
  <r>
    <n v="20"/>
    <s v="Finding Kylie Hard Read Fund"/>
    <s v="Help us reach our goal &amp; pay the drama dept that is performing the hard read, which is set for October 2015."/>
    <n v="2000"/>
    <n v="2004"/>
    <x v="1"/>
    <x v="0"/>
    <s v="USD"/>
    <n v="1442167912"/>
    <n v="1436983912"/>
    <b v="0"/>
    <n v="25"/>
    <b v="1"/>
    <s v="film &amp; video/television"/>
    <n v="1.002"/>
    <n v="80.16"/>
    <x v="0"/>
    <x v="5"/>
    <x v="0"/>
    <s v="television"/>
    <x v="480"/>
    <d v="2015-09-13T12:11:52"/>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x v="0"/>
    <x v="5"/>
    <x v="0"/>
    <s v="television"/>
    <x v="481"/>
    <d v="2014-09-26T09:03:09"/>
  </r>
  <r>
    <n v="22"/>
    <s v="CREATURES OF HABIT!"/>
    <s v="Meet Gary, and Troy: Two unlikely friends that investigate &quot;strange phenomenon&quot;."/>
    <n v="350"/>
    <n v="410"/>
    <x v="1"/>
    <x v="0"/>
    <s v="USD"/>
    <n v="1420099140"/>
    <n v="1418766740"/>
    <b v="0"/>
    <n v="8"/>
    <b v="1"/>
    <s v="film &amp; video/television"/>
    <n v="1.1714285714285715"/>
    <n v="51.25"/>
    <x v="0"/>
    <x v="5"/>
    <x v="0"/>
    <s v="television"/>
    <x v="482"/>
    <d v="2015-01-01T01:59:00"/>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0000000000001"/>
    <n v="103.04347826086956"/>
    <x v="0"/>
    <x v="5"/>
    <x v="0"/>
    <s v="television"/>
    <x v="483"/>
    <d v="2015-04-30T09:20:00"/>
  </r>
  <r>
    <n v="24"/>
    <s v="Bring STL Up Late to TV"/>
    <s v="STL Up Late is a weekly late night comedy talk show for St. Louis television."/>
    <n v="35000"/>
    <n v="38082.69"/>
    <x v="1"/>
    <x v="0"/>
    <s v="USD"/>
    <n v="1442345940"/>
    <n v="1439494863"/>
    <b v="0"/>
    <n v="574"/>
    <b v="1"/>
    <s v="film &amp; video/television"/>
    <n v="1.0880768571428572"/>
    <n v="66.346149825783982"/>
    <x v="0"/>
    <x v="5"/>
    <x v="0"/>
    <s v="television"/>
    <x v="484"/>
    <d v="2015-09-15T13:39:00"/>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3"/>
    <n v="57.142857142857146"/>
    <x v="0"/>
    <x v="5"/>
    <x v="0"/>
    <s v="television"/>
    <x v="485"/>
    <d v="2016-01-08T18:36:01"/>
  </r>
  <r>
    <n v="26"/>
    <s v="You, Me &amp; Sicily:  Part I Editing"/>
    <s v="Highlighting Sicily's points of light: its extraordinary people. Editing phase is now underway!!!"/>
    <n v="1250"/>
    <n v="1940"/>
    <x v="1"/>
    <x v="0"/>
    <s v="USD"/>
    <n v="1408278144"/>
    <n v="1404822144"/>
    <b v="0"/>
    <n v="19"/>
    <b v="1"/>
    <s v="film &amp; video/television"/>
    <n v="1.552"/>
    <n v="102.10526315789474"/>
    <x v="0"/>
    <x v="5"/>
    <x v="0"/>
    <s v="television"/>
    <x v="486"/>
    <d v="2014-08-17T06:22:24"/>
  </r>
  <r>
    <n v="27"/>
    <s v="B-Rabbit TV Comedy Pilot"/>
    <s v="B-Rabbit is a hilarious depiction of immigrating to New Zealand and the life you desperately tried to leave behind."/>
    <n v="20000"/>
    <n v="22345"/>
    <x v="1"/>
    <x v="12"/>
    <s v="NZD"/>
    <n v="1416113833"/>
    <n v="1413518233"/>
    <b v="0"/>
    <n v="150"/>
    <b v="1"/>
    <s v="film &amp; video/television"/>
    <n v="1.1172500000000001"/>
    <n v="148.96666666666667"/>
    <x v="0"/>
    <x v="5"/>
    <x v="0"/>
    <s v="television"/>
    <x v="487"/>
    <d v="2014-11-15T22:57:13"/>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x v="0"/>
    <x v="5"/>
    <x v="0"/>
    <s v="television"/>
    <x v="488"/>
    <d v="2015-12-16T17:08:04"/>
  </r>
  <r>
    <n v="29"/>
    <s v="The JOB Prelude."/>
    <s v="Genuine, no cliche Cop dramedy. Stories based on Adam's time as a Constable. What really goes on? Think you know the Police? Find out."/>
    <n v="3000"/>
    <n v="3700"/>
    <x v="1"/>
    <x v="1"/>
    <s v="GBP"/>
    <n v="1406045368"/>
    <n v="1403453368"/>
    <b v="0"/>
    <n v="117"/>
    <b v="1"/>
    <s v="film &amp; video/television"/>
    <n v="1.2333333333333334"/>
    <n v="31.623931623931625"/>
    <x v="0"/>
    <x v="5"/>
    <x v="0"/>
    <s v="television"/>
    <x v="489"/>
    <d v="2014-07-22T10:09:28"/>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x v="0"/>
    <x v="5"/>
    <x v="0"/>
    <s v="television"/>
    <x v="490"/>
    <d v="2014-08-21T01:01:55"/>
  </r>
  <r>
    <n v="31"/>
    <s v="The Alan Katz Show"/>
    <s v="After a two-year hiatus, The Alan Katz Show is coming back! But it can't unless we can get a 16gb flash drive valued at $12.71!"/>
    <n v="13"/>
    <n v="13"/>
    <x v="1"/>
    <x v="0"/>
    <s v="USD"/>
    <n v="1453748434"/>
    <n v="1452193234"/>
    <b v="0"/>
    <n v="1"/>
    <b v="1"/>
    <s v="film &amp; video/television"/>
    <n v="1"/>
    <n v="13"/>
    <x v="0"/>
    <x v="5"/>
    <x v="0"/>
    <s v="television"/>
    <x v="491"/>
    <d v="2016-01-25T13:00:34"/>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x v="0"/>
    <x v="5"/>
    <x v="0"/>
    <s v="television"/>
    <x v="492"/>
    <d v="2016-05-12T21:59:00"/>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1"/>
    <n v="83.75"/>
    <x v="0"/>
    <x v="5"/>
    <x v="0"/>
    <s v="television"/>
    <x v="493"/>
    <d v="2015-11-08T10:51:41"/>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x v="0"/>
    <x v="5"/>
    <x v="0"/>
    <s v="television"/>
    <x v="494"/>
    <d v="2014-08-05T01:43:21"/>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x v="0"/>
    <x v="5"/>
    <x v="0"/>
    <s v="television"/>
    <x v="495"/>
    <d v="2015-04-27T18:00:00"/>
  </r>
  <r>
    <n v="36"/>
    <s v="THE LISTENING BOX"/>
    <s v="A modern day priest makes an unusual discovery, setting off a chain of events."/>
    <n v="6000"/>
    <n v="8529"/>
    <x v="1"/>
    <x v="0"/>
    <s v="USD"/>
    <n v="1428128525"/>
    <n v="1425540125"/>
    <b v="0"/>
    <n v="44"/>
    <b v="1"/>
    <s v="film &amp; video/television"/>
    <n v="1.4215"/>
    <n v="193.84090909090909"/>
    <x v="0"/>
    <x v="5"/>
    <x v="0"/>
    <s v="television"/>
    <x v="496"/>
    <d v="2015-04-04T00:22:05"/>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x v="0"/>
    <x v="5"/>
    <x v="0"/>
    <s v="television"/>
    <x v="497"/>
    <d v="2015-02-27T10:37:59"/>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x v="0"/>
    <x v="5"/>
    <x v="0"/>
    <s v="television"/>
    <x v="498"/>
    <d v="2013-05-10T19:22:24"/>
  </r>
  <r>
    <n v="39"/>
    <s v="Deep Cuts - Series"/>
    <s v="Mystery-Drama Series. Following a shocking event, residents of a remote woodland community learn that some wounds never heal..."/>
    <n v="25000"/>
    <n v="32745"/>
    <x v="1"/>
    <x v="1"/>
    <s v="GBP"/>
    <n v="1401058740"/>
    <n v="1398388068"/>
    <b v="0"/>
    <n v="217"/>
    <b v="1"/>
    <s v="film &amp; video/television"/>
    <n v="1.3098000000000001"/>
    <n v="150.89861751152074"/>
    <x v="0"/>
    <x v="5"/>
    <x v="0"/>
    <s v="television"/>
    <x v="499"/>
    <d v="2014-05-25T16:59:00"/>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x v="0"/>
    <x v="5"/>
    <x v="0"/>
    <s v="television"/>
    <x v="500"/>
    <d v="2014-06-18T22:00:00"/>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
    <n v="105.26315789473684"/>
    <x v="0"/>
    <x v="5"/>
    <x v="0"/>
    <s v="television"/>
    <x v="501"/>
    <d v="2014-10-05T07:39:14"/>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x v="0"/>
    <x v="5"/>
    <x v="0"/>
    <s v="television"/>
    <x v="502"/>
    <d v="2014-12-28T09:20:26"/>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8"/>
    <n v="117.36121673003802"/>
    <x v="0"/>
    <x v="5"/>
    <x v="0"/>
    <s v="television"/>
    <x v="503"/>
    <d v="2014-07-12T18:00:00"/>
  </r>
  <r>
    <n v="44"/>
    <s v="BIG WHISKEY TV Show"/>
    <s v="The Creator of the hit FOX show THE BOURBON LOUNGE brings you BIG WHISKEY. A new travel show exploring whiskey like you've never seen."/>
    <n v="2000"/>
    <n v="2000"/>
    <x v="1"/>
    <x v="0"/>
    <s v="USD"/>
    <n v="1412648537"/>
    <n v="1408760537"/>
    <b v="0"/>
    <n v="15"/>
    <b v="1"/>
    <s v="film &amp; video/television"/>
    <n v="1"/>
    <n v="133.33333333333334"/>
    <x v="0"/>
    <x v="5"/>
    <x v="0"/>
    <s v="television"/>
    <x v="504"/>
    <d v="2014-10-06T20:22:17"/>
  </r>
  <r>
    <n v="45"/>
    <s v="The Art of the Lift"/>
    <s v="The Art of the Lift is a crime drama that follows an expert crew of pick-pockets and their attempt at breaking in a new recruit."/>
    <n v="5000"/>
    <n v="6000"/>
    <x v="1"/>
    <x v="0"/>
    <s v="USD"/>
    <n v="1461769107"/>
    <n v="1459177107"/>
    <b v="0"/>
    <n v="61"/>
    <b v="1"/>
    <s v="film &amp; video/television"/>
    <n v="1.2"/>
    <n v="98.360655737704917"/>
    <x v="0"/>
    <x v="5"/>
    <x v="0"/>
    <s v="television"/>
    <x v="505"/>
    <d v="2016-04-27T08:58:27"/>
  </r>
  <r>
    <n v="46"/>
    <s v="New equipment for Joy's World!"/>
    <s v="The legendary community TV programme Joy's World is in dire need of new equipment! We are hoping you can help."/>
    <n v="8400"/>
    <n v="8750"/>
    <x v="1"/>
    <x v="4"/>
    <s v="AUD"/>
    <n v="1450220974"/>
    <n v="1447628974"/>
    <b v="0"/>
    <n v="45"/>
    <b v="1"/>
    <s v="film &amp; video/television"/>
    <n v="1.0416666666666667"/>
    <n v="194.44444444444446"/>
    <x v="0"/>
    <x v="5"/>
    <x v="0"/>
    <s v="television"/>
    <x v="506"/>
    <d v="2015-12-15T17:09:34"/>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1"/>
    <n v="76.865000000000009"/>
    <x v="0"/>
    <x v="5"/>
    <x v="0"/>
    <s v="television"/>
    <x v="507"/>
    <d v="2014-12-19T14:40:07"/>
  </r>
  <r>
    <n v="48"/>
    <s v="'Noir' A New Independant Tech-Noir TV Pilot"/>
    <s v="With future neo-London as a backdrop to this new independent TV pilot, we investigate the bad and the corrupt that rule London."/>
    <n v="2000"/>
    <n v="2159"/>
    <x v="1"/>
    <x v="1"/>
    <s v="GBP"/>
    <n v="1425211200"/>
    <n v="1422534260"/>
    <b v="0"/>
    <n v="38"/>
    <b v="1"/>
    <s v="film &amp; video/television"/>
    <n v="1.0794999999999999"/>
    <n v="56.815789473684212"/>
    <x v="0"/>
    <x v="5"/>
    <x v="0"/>
    <s v="television"/>
    <x v="508"/>
    <d v="2015-03-01T06:00:00"/>
  </r>
  <r>
    <n v="49"/>
    <s v="Driving Jersey - Season Five"/>
    <s v="Driving Jersey is real people telling real stories."/>
    <n v="12000"/>
    <n v="12000"/>
    <x v="1"/>
    <x v="0"/>
    <s v="USD"/>
    <n v="1445660045"/>
    <n v="1443068045"/>
    <b v="0"/>
    <n v="87"/>
    <b v="1"/>
    <s v="film &amp; video/television"/>
    <n v="1"/>
    <n v="137.93103448275863"/>
    <x v="0"/>
    <x v="5"/>
    <x v="0"/>
    <s v="television"/>
    <x v="509"/>
    <d v="2015-10-23T22:14:05"/>
  </r>
  <r>
    <n v="50"/>
    <s v="The Love Lounge"/>
    <s v="A brand new dating show which helps one lucky lady find her Mr Right with difficult decisions to make along the way."/>
    <n v="600"/>
    <n v="600"/>
    <x v="1"/>
    <x v="1"/>
    <s v="GBP"/>
    <n v="1422637200"/>
    <n v="1419271458"/>
    <b v="0"/>
    <n v="22"/>
    <b v="1"/>
    <s v="film &amp; video/television"/>
    <n v="1"/>
    <n v="27.272727272727273"/>
    <x v="0"/>
    <x v="5"/>
    <x v="0"/>
    <s v="television"/>
    <x v="510"/>
    <d v="2015-01-30T11:00:00"/>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1"/>
    <n v="118.33613445378151"/>
    <x v="0"/>
    <x v="5"/>
    <x v="0"/>
    <s v="television"/>
    <x v="511"/>
    <d v="2015-08-10T16:17:17"/>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0999999999999"/>
    <n v="223.48076923076923"/>
    <x v="0"/>
    <x v="5"/>
    <x v="0"/>
    <s v="television"/>
    <x v="512"/>
    <d v="2014-07-17T10:50:46"/>
  </r>
  <r>
    <n v="53"/>
    <s v="Rolling out Vegan Mashup's Season 2"/>
    <s v="Delicious TV's Vegan Mashup launching season two on public television"/>
    <n v="3000"/>
    <n v="3289"/>
    <x v="1"/>
    <x v="0"/>
    <s v="USD"/>
    <n v="1396648800"/>
    <n v="1395407445"/>
    <b v="0"/>
    <n v="117"/>
    <b v="1"/>
    <s v="film &amp; video/television"/>
    <n v="1.0963333333333334"/>
    <n v="28.111111111111111"/>
    <x v="0"/>
    <x v="5"/>
    <x v="0"/>
    <s v="television"/>
    <x v="513"/>
    <d v="2014-04-04T16:00:00"/>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x v="0"/>
    <x v="5"/>
    <x v="0"/>
    <s v="television"/>
    <x v="514"/>
    <d v="2015-12-25T11:07:01"/>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2"/>
    <n v="128.95348837209303"/>
    <x v="0"/>
    <x v="5"/>
    <x v="0"/>
    <s v="television"/>
    <x v="515"/>
    <d v="2016-05-27T17:15:16"/>
  </r>
  <r>
    <n v="56"/>
    <s v="Voxwomen Cycling Show"/>
    <s v="We want to see more women's cycling on TV - and we need your help to make it happen!"/>
    <n v="8000"/>
    <n v="8581"/>
    <x v="1"/>
    <x v="1"/>
    <s v="GBP"/>
    <n v="1433779200"/>
    <n v="1432559424"/>
    <b v="0"/>
    <n v="174"/>
    <b v="1"/>
    <s v="film &amp; video/television"/>
    <n v="1.0726249999999999"/>
    <n v="49.316091954022987"/>
    <x v="0"/>
    <x v="5"/>
    <x v="0"/>
    <s v="television"/>
    <x v="516"/>
    <d v="2015-06-08T10:00:00"/>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x v="0"/>
    <x v="5"/>
    <x v="0"/>
    <s v="television"/>
    <x v="517"/>
    <d v="2015-04-25T13:59:22"/>
  </r>
  <r>
    <n v="58"/>
    <s v="Gloaming"/>
    <s v="Alex thought he knew how the world worked. You live, you die and it's over. He was very, very wrong."/>
    <n v="10000"/>
    <n v="10291"/>
    <x v="1"/>
    <x v="0"/>
    <s v="USD"/>
    <n v="1416423172"/>
    <n v="1413827572"/>
    <b v="0"/>
    <n v="75"/>
    <b v="1"/>
    <s v="film &amp; video/television"/>
    <n v="1.0290999999999999"/>
    <n v="137.21333333333334"/>
    <x v="0"/>
    <x v="5"/>
    <x v="0"/>
    <s v="television"/>
    <x v="518"/>
    <d v="2014-11-19T12:52:52"/>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x v="0"/>
    <x v="5"/>
    <x v="0"/>
    <s v="television"/>
    <x v="519"/>
    <d v="2015-09-14T15:00:00"/>
  </r>
  <r>
    <n v="1144"/>
    <s v="We Need Your Help to Finish Our BBQ Food Truck"/>
    <s v="We need your help to finish our food truck. We are building a BBQ Food Truck to serve competition style BBQ."/>
    <n v="9300"/>
    <n v="0"/>
    <x v="0"/>
    <x v="0"/>
    <s v="USD"/>
    <n v="1430281320"/>
    <n v="1427689320"/>
    <b v="0"/>
    <n v="0"/>
    <b v="0"/>
    <s v="food/food trucks"/>
    <n v="0"/>
    <n v="0"/>
    <x v="1"/>
    <x v="6"/>
    <x v="1"/>
    <s v="food trucks"/>
    <x v="520"/>
    <d v="2015-04-28T22:22:00"/>
  </r>
  <r>
    <n v="1145"/>
    <s v="A FORK IN THE ROAD food truck"/>
    <s v="Emphasizing locally and responsibly raised ingredients, serving delicious food! I need your help."/>
    <n v="80000"/>
    <n v="100"/>
    <x v="0"/>
    <x v="0"/>
    <s v="USD"/>
    <n v="1412272592"/>
    <n v="1407088592"/>
    <b v="0"/>
    <n v="1"/>
    <b v="0"/>
    <s v="food/food trucks"/>
    <n v="1.25E-3"/>
    <n v="100"/>
    <x v="1"/>
    <x v="6"/>
    <x v="1"/>
    <s v="food trucks"/>
    <x v="521"/>
    <d v="2014-10-02T11:56:32"/>
  </r>
  <r>
    <n v="1146"/>
    <s v="Sleepy PIg Barbecue: Auburn's First BBQ Food Truck"/>
    <s v="Bringing the flavor of competition BBQ to small town Auburn with the ease of a big city food truck."/>
    <n v="6000"/>
    <n v="530"/>
    <x v="0"/>
    <x v="0"/>
    <s v="USD"/>
    <n v="1399071173"/>
    <n v="1395787973"/>
    <b v="0"/>
    <n v="12"/>
    <b v="0"/>
    <s v="food/food trucks"/>
    <n v="8.8333333333333333E-2"/>
    <n v="44.166666666666664"/>
    <x v="1"/>
    <x v="6"/>
    <x v="1"/>
    <s v="food trucks"/>
    <x v="522"/>
    <d v="2014-05-02T16:52:53"/>
  </r>
  <r>
    <n v="1147"/>
    <s v="baked pugtato"/>
    <s v="amazing gourmet baked potato truck with variable options for everyone, its always been my dream, help me make it come true :)."/>
    <n v="25000"/>
    <n v="0"/>
    <x v="0"/>
    <x v="2"/>
    <s v="CAD"/>
    <n v="1413760783"/>
    <n v="1408576783"/>
    <b v="0"/>
    <n v="0"/>
    <b v="0"/>
    <s v="food/food trucks"/>
    <n v="0"/>
    <n v="0"/>
    <x v="1"/>
    <x v="6"/>
    <x v="1"/>
    <s v="food trucks"/>
    <x v="523"/>
    <d v="2014-10-19T17:19:43"/>
  </r>
  <r>
    <n v="1148"/>
    <s v="Warren's / Adilyn's Rollin' Bistro"/>
    <s v="New local (Louisville, KY.) food truck with a refreshing spin on rolling kitchens."/>
    <n v="15000"/>
    <n v="73"/>
    <x v="0"/>
    <x v="0"/>
    <s v="USD"/>
    <n v="1480568781"/>
    <n v="1477973181"/>
    <b v="0"/>
    <n v="3"/>
    <b v="0"/>
    <s v="food/food trucks"/>
    <n v="4.8666666666666667E-3"/>
    <n v="24.333333333333332"/>
    <x v="1"/>
    <x v="6"/>
    <x v="1"/>
    <s v="food trucks"/>
    <x v="524"/>
    <d v="2016-11-30T23:06:21"/>
  </r>
  <r>
    <n v="1149"/>
    <s v="The Floridian Food Truck"/>
    <s v="Bringing culturally diverse Floridian cuisine to the people!"/>
    <n v="50000"/>
    <n v="75"/>
    <x v="0"/>
    <x v="0"/>
    <s v="USD"/>
    <n v="1466096566"/>
    <n v="1463504566"/>
    <b v="0"/>
    <n v="2"/>
    <b v="0"/>
    <s v="food/food trucks"/>
    <n v="1.5E-3"/>
    <n v="37.5"/>
    <x v="1"/>
    <x v="6"/>
    <x v="1"/>
    <s v="food trucks"/>
    <x v="525"/>
    <d v="2016-06-16T11:02:46"/>
  </r>
  <r>
    <n v="1150"/>
    <s v="Chef Po's Food Truck"/>
    <s v="Bringing delicious authentic and fusion Taiwanese Food to the West Coast."/>
    <n v="2500"/>
    <n v="252"/>
    <x v="0"/>
    <x v="0"/>
    <s v="USD"/>
    <n v="1452293675"/>
    <n v="1447109675"/>
    <b v="0"/>
    <n v="6"/>
    <b v="0"/>
    <s v="food/food trucks"/>
    <n v="0.1008"/>
    <n v="42"/>
    <x v="1"/>
    <x v="6"/>
    <x v="1"/>
    <s v="food trucks"/>
    <x v="526"/>
    <d v="2016-01-08T16:54:35"/>
  </r>
  <r>
    <n v="1151"/>
    <s v="Blaze'n Pontiac Grill"/>
    <s v="Basically home style foods as huge sandwiches, burgers, and apps. Limitited to NOTHING. Irish,Mexican, cajÃ£n, southern bqq even veggies"/>
    <n v="25000"/>
    <n v="0"/>
    <x v="0"/>
    <x v="0"/>
    <s v="USD"/>
    <n v="1441592863"/>
    <n v="1439000863"/>
    <b v="0"/>
    <n v="0"/>
    <b v="0"/>
    <s v="food/food trucks"/>
    <n v="0"/>
    <n v="0"/>
    <x v="1"/>
    <x v="6"/>
    <x v="1"/>
    <s v="food trucks"/>
    <x v="527"/>
    <d v="2015-09-06T20:27:43"/>
  </r>
  <r>
    <n v="1152"/>
    <s v="Peruvian King Food Truck"/>
    <s v="Peruvian food truck with an LA twist."/>
    <n v="16000"/>
    <n v="911"/>
    <x v="0"/>
    <x v="0"/>
    <s v="USD"/>
    <n v="1431709312"/>
    <n v="1429117312"/>
    <b v="0"/>
    <n v="15"/>
    <b v="0"/>
    <s v="food/food trucks"/>
    <n v="5.6937500000000002E-2"/>
    <n v="60.733333333333334"/>
    <x v="1"/>
    <x v="6"/>
    <x v="1"/>
    <s v="food trucks"/>
    <x v="528"/>
    <d v="2015-05-15T11:01:52"/>
  </r>
  <r>
    <n v="1153"/>
    <s v="The Cold Spot Mobile Trailer"/>
    <s v="A mobile concession trailer for snow cones, ice cream, smoothies and more"/>
    <n v="8000"/>
    <n v="50"/>
    <x v="0"/>
    <x v="0"/>
    <s v="USD"/>
    <n v="1434647305"/>
    <n v="1432055305"/>
    <b v="0"/>
    <n v="1"/>
    <b v="0"/>
    <s v="food/food trucks"/>
    <n v="6.2500000000000003E-3"/>
    <n v="50"/>
    <x v="1"/>
    <x v="6"/>
    <x v="1"/>
    <s v="food trucks"/>
    <x v="529"/>
    <d v="2015-06-18T11:08:25"/>
  </r>
  <r>
    <n v="1154"/>
    <s v="Food Truck Funding"/>
    <s v="We're about to launch our first ever food truck to share our amazing food and we need your help! Be a part of our truck!"/>
    <n v="5000"/>
    <n v="325"/>
    <x v="0"/>
    <x v="0"/>
    <s v="USD"/>
    <n v="1441507006"/>
    <n v="1438915006"/>
    <b v="0"/>
    <n v="3"/>
    <b v="0"/>
    <s v="food/food trucks"/>
    <n v="6.5000000000000002E-2"/>
    <n v="108.33333333333333"/>
    <x v="1"/>
    <x v="6"/>
    <x v="1"/>
    <s v="food trucks"/>
    <x v="530"/>
    <d v="2015-09-05T20:36:46"/>
  </r>
  <r>
    <n v="1155"/>
    <s v="Mobile Coffee Cart with a Purpose"/>
    <s v="I am on a mission to offer as many people as I can a great healthy coffee, tea, and snacks by using healthy products and ingredients."/>
    <n v="25000"/>
    <n v="188"/>
    <x v="0"/>
    <x v="0"/>
    <s v="USD"/>
    <n v="1408040408"/>
    <n v="1405448408"/>
    <b v="0"/>
    <n v="8"/>
    <b v="0"/>
    <s v="food/food trucks"/>
    <n v="7.5199999999999998E-3"/>
    <n v="23.5"/>
    <x v="1"/>
    <x v="6"/>
    <x v="1"/>
    <s v="food trucks"/>
    <x v="531"/>
    <d v="2014-08-14T12:20:08"/>
  </r>
  <r>
    <n v="1156"/>
    <s v="Harley Hawg Dogs, Inc"/>
    <s v="A Food Truck featuring Deep Fried Natural Casing Beef/Pork mix Hot Dogs, New York Style Rippers. Also serving Fresh Cut Fries."/>
    <n v="6500"/>
    <n v="0"/>
    <x v="0"/>
    <x v="0"/>
    <s v="USD"/>
    <n v="1424742162"/>
    <n v="1422150162"/>
    <b v="0"/>
    <n v="0"/>
    <b v="0"/>
    <s v="food/food trucks"/>
    <n v="0"/>
    <n v="0"/>
    <x v="1"/>
    <x v="6"/>
    <x v="1"/>
    <s v="food trucks"/>
    <x v="532"/>
    <d v="2015-02-23T19:42:42"/>
  </r>
  <r>
    <n v="1157"/>
    <s v="BIGFOOT BBQ - Flavors As Big As Sasquatch Himself"/>
    <s v="When the smoke clears, folks in Albany are going to experience the best barbeque they'll ever have! Got the flavor, need some funding."/>
    <n v="10000"/>
    <n v="151"/>
    <x v="0"/>
    <x v="0"/>
    <s v="USD"/>
    <n v="1417795480"/>
    <n v="1412607880"/>
    <b v="0"/>
    <n v="3"/>
    <b v="0"/>
    <s v="food/food trucks"/>
    <n v="1.5100000000000001E-2"/>
    <n v="50.333333333333336"/>
    <x v="1"/>
    <x v="6"/>
    <x v="1"/>
    <s v="food trucks"/>
    <x v="533"/>
    <d v="2014-12-05T10:04:40"/>
  </r>
  <r>
    <n v="1158"/>
    <s v="Help me build my Tiny House Cupcake Bakery - Phase 1"/>
    <s v="It's been my dream to start my own cupcake bakery and it's now or never. Help me take the first steps toward building my dream."/>
    <n v="7500"/>
    <n v="35"/>
    <x v="0"/>
    <x v="0"/>
    <s v="USD"/>
    <n v="1418091128"/>
    <n v="1415499128"/>
    <b v="0"/>
    <n v="3"/>
    <b v="0"/>
    <s v="food/food trucks"/>
    <n v="4.6666666666666671E-3"/>
    <n v="11.666666666666666"/>
    <x v="1"/>
    <x v="6"/>
    <x v="1"/>
    <s v="food trucks"/>
    <x v="534"/>
    <d v="2014-12-08T20:12:08"/>
  </r>
  <r>
    <n v="1159"/>
    <s v="Skewed Up Food Truck"/>
    <s v="Skewed Up food truck is my dream and need help getting it started, presenting some to the bank for my loan, spice up logo, etc."/>
    <n v="6750"/>
    <n v="0"/>
    <x v="0"/>
    <x v="0"/>
    <s v="USD"/>
    <n v="1435679100"/>
    <n v="1433006765"/>
    <b v="0"/>
    <n v="0"/>
    <b v="0"/>
    <s v="food/food trucks"/>
    <n v="0"/>
    <n v="0"/>
    <x v="1"/>
    <x v="6"/>
    <x v="1"/>
    <s v="food trucks"/>
    <x v="535"/>
    <d v="2015-06-30T09:45:00"/>
  </r>
  <r>
    <n v="1160"/>
    <s v="Harvest Grub Eatery...Mobile Eatery...Fresh Seasonal Grub!"/>
    <s v="Food is a lifestyle...the art, the challenge, and the happiness is the wealth I seek....join me on my journey to success."/>
    <n v="30000"/>
    <n v="1155"/>
    <x v="0"/>
    <x v="0"/>
    <s v="USD"/>
    <n v="1427510586"/>
    <n v="1424922186"/>
    <b v="0"/>
    <n v="19"/>
    <b v="0"/>
    <s v="food/food trucks"/>
    <n v="3.85E-2"/>
    <n v="60.789473684210527"/>
    <x v="1"/>
    <x v="6"/>
    <x v="1"/>
    <s v="food trucks"/>
    <x v="536"/>
    <d v="2015-03-27T20:43:06"/>
  </r>
  <r>
    <n v="1161"/>
    <s v="Pyros Brick Oven Pizza in a Food Truck."/>
    <s v="Amazing delicious pizza a real hit a true niche that has not been explored ground floor opportunity in food trucks done by a real chef"/>
    <n v="18000"/>
    <n v="0"/>
    <x v="0"/>
    <x v="0"/>
    <s v="USD"/>
    <n v="1432047989"/>
    <n v="1430233589"/>
    <b v="0"/>
    <n v="0"/>
    <b v="0"/>
    <s v="food/food trucks"/>
    <n v="0"/>
    <n v="0"/>
    <x v="1"/>
    <x v="6"/>
    <x v="1"/>
    <s v="food trucks"/>
    <x v="537"/>
    <d v="2015-05-19T09:06:29"/>
  </r>
  <r>
    <n v="1162"/>
    <s v="Super Natural Kooking"/>
    <s v="Solar Powered, Recycled Fryer Oil for Truck Fuel, Locally Grown Organic &amp; Hormone Free Foods, Pop-up Bands, Private Party and Functions"/>
    <n v="60000"/>
    <n v="35"/>
    <x v="0"/>
    <x v="0"/>
    <s v="USD"/>
    <n v="1411662264"/>
    <n v="1408983864"/>
    <b v="0"/>
    <n v="2"/>
    <b v="0"/>
    <s v="food/food trucks"/>
    <n v="5.8333333333333338E-4"/>
    <n v="17.5"/>
    <x v="1"/>
    <x v="6"/>
    <x v="1"/>
    <s v="food trucks"/>
    <x v="538"/>
    <d v="2014-09-25T10:24:24"/>
  </r>
  <r>
    <n v="1163"/>
    <s v="When I become awesome, I will cater an event for you!!"/>
    <s v="Cooking is my passion.Lets take my passion to another level,by sending me to a culinary school, I WILL be one of the best chefs ever!"/>
    <n v="5200"/>
    <n v="0"/>
    <x v="0"/>
    <x v="0"/>
    <s v="USD"/>
    <n v="1407604920"/>
    <n v="1405012920"/>
    <b v="0"/>
    <n v="0"/>
    <b v="0"/>
    <s v="food/food trucks"/>
    <n v="0"/>
    <n v="0"/>
    <x v="1"/>
    <x v="6"/>
    <x v="1"/>
    <s v="food trucks"/>
    <x v="539"/>
    <d v="2014-08-09T11:22:00"/>
  </r>
  <r>
    <n v="1164"/>
    <s v="Bayou Classic BBQ"/>
    <s v="Bayou Classic BBQ will be  Mansura,LA _x000a_newest and best mobile food truck_x000a_serving delicious BBQ Georgia style slow_x000a_smoke BBQ!"/>
    <n v="10000"/>
    <n v="0"/>
    <x v="0"/>
    <x v="0"/>
    <s v="USD"/>
    <n v="1466270582"/>
    <n v="1463678582"/>
    <b v="0"/>
    <n v="0"/>
    <b v="0"/>
    <s v="food/food trucks"/>
    <n v="0"/>
    <n v="0"/>
    <x v="1"/>
    <x v="6"/>
    <x v="1"/>
    <s v="food trucks"/>
    <x v="540"/>
    <d v="2016-06-18T11:23:02"/>
  </r>
  <r>
    <n v="1165"/>
    <s v="Cupcake Wars Winners: Dreamy Creations Cupcake Truck"/>
    <s v="Join us in transforming Dreamy Creations truck into a food truck so we can bring you the most delicious cupcakes to your neighborhood!"/>
    <n v="10000"/>
    <n v="2070.5"/>
    <x v="0"/>
    <x v="0"/>
    <s v="USD"/>
    <n v="1404623330"/>
    <n v="1401685730"/>
    <b v="0"/>
    <n v="25"/>
    <b v="0"/>
    <s v="food/food trucks"/>
    <n v="0.20705000000000001"/>
    <n v="82.82"/>
    <x v="1"/>
    <x v="6"/>
    <x v="1"/>
    <s v="food trucks"/>
    <x v="541"/>
    <d v="2014-07-05T23:08:50"/>
  </r>
  <r>
    <n v="1166"/>
    <s v="Fire On High: Organic Food Truck on a Mission"/>
    <s v="Making delicious healthy food affordable &amp; accessible to ALL Cincinnati neighborhoods. Locally sourced, seasonally-inspired menu"/>
    <n v="15000"/>
    <n v="2871"/>
    <x v="0"/>
    <x v="0"/>
    <s v="USD"/>
    <n v="1435291200"/>
    <n v="1432640342"/>
    <b v="0"/>
    <n v="8"/>
    <b v="0"/>
    <s v="food/food trucks"/>
    <n v="0.19139999999999999"/>
    <n v="358.875"/>
    <x v="1"/>
    <x v="6"/>
    <x v="1"/>
    <s v="food trucks"/>
    <x v="542"/>
    <d v="2015-06-25T22:00:00"/>
  </r>
  <r>
    <n v="1167"/>
    <s v="Empanada Express Food Truck"/>
    <s v="A mobile food truck serving up a Latino-inspired fusion cuisine using fresh, local, &amp; organic ingredients!"/>
    <n v="60000"/>
    <n v="979"/>
    <x v="0"/>
    <x v="0"/>
    <s v="USD"/>
    <n v="1410543495"/>
    <n v="1407865095"/>
    <b v="0"/>
    <n v="16"/>
    <b v="0"/>
    <s v="food/food trucks"/>
    <n v="1.6316666666666667E-2"/>
    <n v="61.1875"/>
    <x v="1"/>
    <x v="6"/>
    <x v="1"/>
    <s v="food trucks"/>
    <x v="543"/>
    <d v="2014-09-12T11:38:15"/>
  </r>
  <r>
    <n v="1168"/>
    <s v="SiMpLy FreSH fOoD TrUck"/>
    <s v="Simply fresh farm to table on wheels working close with local farms to ensure the highest of quality of product ."/>
    <n v="18000"/>
    <n v="1020"/>
    <x v="0"/>
    <x v="0"/>
    <s v="USD"/>
    <n v="1474507065"/>
    <n v="1471915065"/>
    <b v="0"/>
    <n v="3"/>
    <b v="0"/>
    <s v="food/food trucks"/>
    <n v="5.6666666666666664E-2"/>
    <n v="340"/>
    <x v="1"/>
    <x v="6"/>
    <x v="1"/>
    <s v="food trucks"/>
    <x v="544"/>
    <d v="2016-09-21T19:17:45"/>
  </r>
  <r>
    <n v="1169"/>
    <s v="FREE Shuttle Service in Downtown Los Angeles"/>
    <s v="Our service provides door-to-door shuttle transportation in Downtown Los Angeles. FREE to passengers - driver tip appreciated."/>
    <n v="10000"/>
    <n v="17"/>
    <x v="0"/>
    <x v="0"/>
    <s v="USD"/>
    <n v="1424593763"/>
    <n v="1422001763"/>
    <b v="0"/>
    <n v="3"/>
    <b v="0"/>
    <s v="food/food trucks"/>
    <n v="1.6999999999999999E-3"/>
    <n v="5.666666666666667"/>
    <x v="1"/>
    <x v="6"/>
    <x v="1"/>
    <s v="food trucks"/>
    <x v="545"/>
    <d v="2015-02-22T02:29:23"/>
  </r>
  <r>
    <n v="1170"/>
    <s v="Its A Rib Thing"/>
    <s v="They are sweet, sticky and incredibly addictive. People are left with a huge smile and a full stomach but still ask for more!!!"/>
    <n v="25000"/>
    <n v="100"/>
    <x v="0"/>
    <x v="1"/>
    <s v="GBP"/>
    <n v="1433021171"/>
    <n v="1430429171"/>
    <b v="0"/>
    <n v="2"/>
    <b v="0"/>
    <s v="food/food trucks"/>
    <n v="4.0000000000000001E-3"/>
    <n v="50"/>
    <x v="1"/>
    <x v="6"/>
    <x v="1"/>
    <s v="food trucks"/>
    <x v="546"/>
    <d v="2015-05-30T15:26:11"/>
  </r>
  <r>
    <n v="1171"/>
    <s v="The Mean Green Purple Machine"/>
    <s v="Tulsa's first true biodiesel, alternative energy powered food truck! Oh yeah, and delicious food!"/>
    <n v="25000"/>
    <n v="25"/>
    <x v="0"/>
    <x v="0"/>
    <s v="USD"/>
    <n v="1415909927"/>
    <n v="1414351127"/>
    <b v="0"/>
    <n v="1"/>
    <b v="0"/>
    <s v="food/food trucks"/>
    <n v="1E-3"/>
    <n v="25"/>
    <x v="1"/>
    <x v="6"/>
    <x v="1"/>
    <s v="food trucks"/>
    <x v="547"/>
    <d v="2014-11-13T14:18:47"/>
  </r>
  <r>
    <n v="1172"/>
    <s v="let your dayz take you to the dogs."/>
    <s v="Bringing YOUR favorite dog recipes to the streets."/>
    <n v="9000"/>
    <n v="0"/>
    <x v="0"/>
    <x v="0"/>
    <s v="USD"/>
    <n v="1408551752"/>
    <n v="1405959752"/>
    <b v="0"/>
    <n v="0"/>
    <b v="0"/>
    <s v="food/food trucks"/>
    <n v="0"/>
    <n v="0"/>
    <x v="1"/>
    <x v="6"/>
    <x v="1"/>
    <s v="food trucks"/>
    <x v="548"/>
    <d v="2014-08-20T10:22:32"/>
  </r>
  <r>
    <n v="1173"/>
    <s v="Notorious P.I.G. Food Truck will bring gangsta food to YOU!!"/>
    <s v="Chef David J Alvarez worked for Guy Fieri &amp; Anthony Bourdain. Chef David wants to bring his food to the Streets &amp; assault your senses!"/>
    <n v="125000"/>
    <n v="30"/>
    <x v="0"/>
    <x v="0"/>
    <s v="USD"/>
    <n v="1438576057"/>
    <n v="1435552057"/>
    <b v="0"/>
    <n v="1"/>
    <b v="0"/>
    <s v="food/food trucks"/>
    <n v="2.4000000000000001E-4"/>
    <n v="30"/>
    <x v="1"/>
    <x v="6"/>
    <x v="1"/>
    <s v="food trucks"/>
    <x v="549"/>
    <d v="2015-08-02T22:27:37"/>
  </r>
  <r>
    <n v="1174"/>
    <s v="Give The Black Burro a Stable Stable"/>
    <s v="Help me purchase a parking space to be the Burro's permanant home, I need your help to raise $15,000!"/>
    <n v="15000"/>
    <n v="886"/>
    <x v="0"/>
    <x v="0"/>
    <s v="USD"/>
    <n v="1462738327"/>
    <n v="1460146327"/>
    <b v="0"/>
    <n v="19"/>
    <b v="0"/>
    <s v="food/food trucks"/>
    <n v="5.906666666666667E-2"/>
    <n v="46.631578947368418"/>
    <x v="1"/>
    <x v="6"/>
    <x v="1"/>
    <s v="food trucks"/>
    <x v="550"/>
    <d v="2016-05-08T14:12:07"/>
  </r>
  <r>
    <n v="1175"/>
    <s v="Bad To The Cone Food Service ATX"/>
    <s v="&quot;Create-Your-Cone&quot;. Freshly made waffle cones stuffed with your choice of yummy ingredients, or frozen yogurt!"/>
    <n v="20000"/>
    <n v="585"/>
    <x v="0"/>
    <x v="0"/>
    <s v="USD"/>
    <n v="1436981339"/>
    <n v="1434389339"/>
    <b v="0"/>
    <n v="9"/>
    <b v="0"/>
    <s v="food/food trucks"/>
    <n v="2.9250000000000002E-2"/>
    <n v="65"/>
    <x v="1"/>
    <x v="6"/>
    <x v="1"/>
    <s v="food trucks"/>
    <x v="551"/>
    <d v="2015-07-15T11:28:59"/>
  </r>
  <r>
    <n v="1176"/>
    <s v="Mirlin's Sushi"/>
    <s v="Mirlins Sushi!_x000a_Find us on Facebook!_x000a_(Gives backers a voice, and a direct link to us! No kickstarter disappearing act here!)"/>
    <n v="175000"/>
    <n v="10"/>
    <x v="0"/>
    <x v="4"/>
    <s v="AUD"/>
    <n v="1488805200"/>
    <n v="1484094498"/>
    <b v="0"/>
    <n v="1"/>
    <b v="0"/>
    <s v="food/food trucks"/>
    <n v="5.7142857142857142E-5"/>
    <n v="10"/>
    <x v="1"/>
    <x v="6"/>
    <x v="1"/>
    <s v="food trucks"/>
    <x v="552"/>
    <d v="2017-03-06T07:00:00"/>
  </r>
  <r>
    <n v="1177"/>
    <s v="Funnel Cakes come to the UK!"/>
    <s v="Its CRAZY the UK is still in the dark about funnel cakes! We want to convert a trailer and show the country what they've been missing!"/>
    <n v="6000"/>
    <n v="0"/>
    <x v="0"/>
    <x v="1"/>
    <s v="GBP"/>
    <n v="1413388296"/>
    <n v="1410796296"/>
    <b v="0"/>
    <n v="0"/>
    <b v="0"/>
    <s v="food/food trucks"/>
    <n v="0"/>
    <n v="0"/>
    <x v="1"/>
    <x v="6"/>
    <x v="1"/>
    <s v="food trucks"/>
    <x v="553"/>
    <d v="2014-10-15T09:51:36"/>
  </r>
  <r>
    <n v="1178"/>
    <s v="Thella's, food, tacos, burritos, health"/>
    <s v="Hi, Thella's is an idea of a local inexpensive burrito truck, where we want take the delicious burritos and tacos to whole new level"/>
    <n v="75000"/>
    <n v="5"/>
    <x v="0"/>
    <x v="0"/>
    <s v="USD"/>
    <n v="1408225452"/>
    <n v="1405633452"/>
    <b v="0"/>
    <n v="1"/>
    <b v="0"/>
    <s v="food/food trucks"/>
    <n v="6.666666666666667E-5"/>
    <n v="5"/>
    <x v="1"/>
    <x v="6"/>
    <x v="1"/>
    <s v="food trucks"/>
    <x v="554"/>
    <d v="2014-08-16T15:44:12"/>
  </r>
  <r>
    <n v="1179"/>
    <s v="El Camion Roja"/>
    <s v="Mexican Style Food Truck, run by a Red Seal Chef, in a town with NO MEXICAN FOOD! That is a culinary emergency situation!"/>
    <n v="60000"/>
    <n v="3200"/>
    <x v="0"/>
    <x v="2"/>
    <s v="CAD"/>
    <n v="1446052627"/>
    <n v="1443460627"/>
    <b v="0"/>
    <n v="5"/>
    <b v="0"/>
    <s v="food/food trucks"/>
    <n v="5.3333333333333337E-2"/>
    <n v="640"/>
    <x v="1"/>
    <x v="6"/>
    <x v="1"/>
    <s v="food trucks"/>
    <x v="555"/>
    <d v="2015-10-28T11:17:07"/>
  </r>
  <r>
    <n v="1180"/>
    <s v="Hogzilla S.O.W. (Squeals On Wheels) A Veteran Owned Company"/>
    <s v="We would like to start a military-themed food truck to serve the Battle Creek/Kalamazoo area."/>
    <n v="50000"/>
    <n v="5875"/>
    <x v="0"/>
    <x v="0"/>
    <s v="USD"/>
    <n v="1403983314"/>
    <n v="1400786514"/>
    <b v="0"/>
    <n v="85"/>
    <b v="0"/>
    <s v="food/food trucks"/>
    <n v="0.11749999999999999"/>
    <n v="69.117647058823536"/>
    <x v="1"/>
    <x v="6"/>
    <x v="1"/>
    <s v="food trucks"/>
    <x v="556"/>
    <d v="2014-06-28T13:21:54"/>
  </r>
  <r>
    <n v="1181"/>
    <s v="Gringo Loco Tacos Food Truck"/>
    <s v="Bringing the best tacos to the streets of Chicago!"/>
    <n v="50000"/>
    <n v="4"/>
    <x v="0"/>
    <x v="0"/>
    <s v="USD"/>
    <n v="1425197321"/>
    <n v="1422605321"/>
    <b v="0"/>
    <n v="3"/>
    <b v="0"/>
    <s v="food/food trucks"/>
    <n v="8.0000000000000007E-5"/>
    <n v="1.3333333333333333"/>
    <x v="1"/>
    <x v="6"/>
    <x v="1"/>
    <s v="food trucks"/>
    <x v="557"/>
    <d v="2015-03-01T02:08:41"/>
  </r>
  <r>
    <n v="1182"/>
    <s v="J &amp; D Rolling Smoke BBQ expansion"/>
    <s v="Two  years ago this business was started to help a local non-profit.  We have since expanded and provide jobs in our small community."/>
    <n v="1000"/>
    <n v="42"/>
    <x v="0"/>
    <x v="0"/>
    <s v="USD"/>
    <n v="1484239320"/>
    <n v="1482609088"/>
    <b v="0"/>
    <n v="4"/>
    <b v="0"/>
    <s v="food/food trucks"/>
    <n v="4.2000000000000003E-2"/>
    <n v="10.5"/>
    <x v="1"/>
    <x v="6"/>
    <x v="1"/>
    <s v="food trucks"/>
    <x v="558"/>
    <d v="2017-01-12T10:42:00"/>
  </r>
  <r>
    <n v="1183"/>
    <s v="Freshie's Donuts Food Trailer"/>
    <s v="Help Freshie keep her dream alive by pledging to get a donut truck! She will be able to do events as well as cater to the community"/>
    <n v="2500"/>
    <n v="100"/>
    <x v="0"/>
    <x v="0"/>
    <s v="USD"/>
    <n v="1478059140"/>
    <n v="1476391223"/>
    <b v="0"/>
    <n v="3"/>
    <b v="0"/>
    <s v="food/food trucks"/>
    <n v="0.04"/>
    <n v="33.333333333333336"/>
    <x v="1"/>
    <x v="6"/>
    <x v="1"/>
    <s v="food trucks"/>
    <x v="559"/>
    <d v="2016-11-01T21:59:00"/>
  </r>
  <r>
    <n v="2401"/>
    <s v="The Dancing Elephant, Traditional Dosa and Indian Cuisine"/>
    <s v="A &quot;Hypo-allergenic&quot; food cart that specializes in making traditional Indian Meals with a delicious American flavor combination."/>
    <n v="28000"/>
    <n v="201"/>
    <x v="0"/>
    <x v="0"/>
    <s v="USD"/>
    <n v="1457207096"/>
    <n v="1452023096"/>
    <b v="0"/>
    <n v="9"/>
    <b v="0"/>
    <s v="food/food trucks"/>
    <n v="7.1785714285714283E-3"/>
    <n v="22.333333333333332"/>
    <x v="1"/>
    <x v="6"/>
    <x v="1"/>
    <s v="food trucks"/>
    <x v="560"/>
    <d v="2016-03-05T13:44:56"/>
  </r>
  <r>
    <n v="2402"/>
    <s v="Cupcake Truck Unite"/>
    <s v="Small town, delicious treats, and a mobile truck"/>
    <n v="12000"/>
    <n v="52"/>
    <x v="0"/>
    <x v="0"/>
    <s v="USD"/>
    <n v="1431533931"/>
    <n v="1428941931"/>
    <b v="0"/>
    <n v="1"/>
    <b v="0"/>
    <s v="food/food trucks"/>
    <n v="4.3333333333333331E-3"/>
    <n v="52"/>
    <x v="1"/>
    <x v="6"/>
    <x v="1"/>
    <s v="food trucks"/>
    <x v="561"/>
    <d v="2015-05-13T10:18:51"/>
  </r>
  <r>
    <n v="2403"/>
    <s v="Think Green, Think Tea Trike! - A mobile cafe &amp; online shop."/>
    <s v="The aim is to start a business/service serving the finest green tea to my local area by trike as well as selling tea online."/>
    <n v="1200"/>
    <n v="202"/>
    <x v="0"/>
    <x v="1"/>
    <s v="GBP"/>
    <n v="1459368658"/>
    <n v="1454188258"/>
    <b v="0"/>
    <n v="12"/>
    <b v="0"/>
    <s v="food/food trucks"/>
    <n v="0.16833333333333333"/>
    <n v="16.833333333333332"/>
    <x v="1"/>
    <x v="6"/>
    <x v="1"/>
    <s v="food trucks"/>
    <x v="562"/>
    <d v="2016-03-30T14:10:58"/>
  </r>
  <r>
    <n v="2404"/>
    <s v="Square Donuts Truck"/>
    <s v="We would love another Donut Food Truck for your famous Square Donuts.  We have one successful truck and retail store open already!"/>
    <n v="15000"/>
    <n v="0"/>
    <x v="0"/>
    <x v="0"/>
    <s v="USD"/>
    <n v="1451782607"/>
    <n v="1449190607"/>
    <b v="0"/>
    <n v="0"/>
    <b v="0"/>
    <s v="food/food trucks"/>
    <n v="0"/>
    <n v="0"/>
    <x v="1"/>
    <x v="6"/>
    <x v="1"/>
    <s v="food trucks"/>
    <x v="563"/>
    <d v="2016-01-02T18:56:47"/>
  </r>
  <r>
    <n v="2405"/>
    <s v="JoyShtick Food Truck"/>
    <s v="We are the first gaming-themed food truck, bringing gourmet pub fare to the Jacksonville area."/>
    <n v="5000"/>
    <n v="1126"/>
    <x v="0"/>
    <x v="0"/>
    <s v="USD"/>
    <n v="1472911375"/>
    <n v="1471096975"/>
    <b v="0"/>
    <n v="20"/>
    <b v="0"/>
    <s v="food/food trucks"/>
    <n v="0.22520000000000001"/>
    <n v="56.3"/>
    <x v="1"/>
    <x v="6"/>
    <x v="1"/>
    <s v="food trucks"/>
    <x v="564"/>
    <d v="2016-09-03T08:02:55"/>
  </r>
  <r>
    <n v="2406"/>
    <s v="Arnold's Happy Days Food Truck"/>
    <s v="Be a part of something BIG, support us in opening the best burger truck in Tacoma! ~ &quot;So I donâ€™t have to dream alone!&quot;"/>
    <n v="3250"/>
    <n v="1345"/>
    <x v="0"/>
    <x v="0"/>
    <s v="USD"/>
    <n v="1421635190"/>
    <n v="1418179190"/>
    <b v="0"/>
    <n v="16"/>
    <b v="0"/>
    <s v="food/food trucks"/>
    <n v="0.41384615384615386"/>
    <n v="84.0625"/>
    <x v="1"/>
    <x v="6"/>
    <x v="1"/>
    <s v="food trucks"/>
    <x v="565"/>
    <d v="2015-01-18T20:39:50"/>
  </r>
  <r>
    <n v="2407"/>
    <s v="&quot;PASHUT&quot;-(Means â€˜simpleâ€™ in Hebrew)"/>
    <s v="Hummus-mediterranean diet, real food, organic, vegan, kosher._x000a_An original great health oriented street food in Santa Fe NM."/>
    <n v="22000"/>
    <n v="5557"/>
    <x v="0"/>
    <x v="0"/>
    <s v="USD"/>
    <n v="1428732000"/>
    <n v="1426772928"/>
    <b v="0"/>
    <n v="33"/>
    <b v="0"/>
    <s v="food/food trucks"/>
    <n v="0.25259090909090909"/>
    <n v="168.39393939393941"/>
    <x v="1"/>
    <x v="6"/>
    <x v="1"/>
    <s v="food trucks"/>
    <x v="566"/>
    <d v="2015-04-11T00:00:00"/>
  </r>
  <r>
    <n v="2408"/>
    <s v="Sabroso On Wheels"/>
    <s v="A US Army Vet trying to get a Peruvian food truck going! Really good Peruvian food now mobile!"/>
    <n v="15000"/>
    <n v="30"/>
    <x v="0"/>
    <x v="0"/>
    <s v="USD"/>
    <n v="1415247757"/>
    <n v="1412652157"/>
    <b v="0"/>
    <n v="2"/>
    <b v="0"/>
    <s v="food/food trucks"/>
    <n v="2E-3"/>
    <n v="15"/>
    <x v="1"/>
    <x v="6"/>
    <x v="1"/>
    <s v="food trucks"/>
    <x v="567"/>
    <d v="2014-11-05T22:22:37"/>
  </r>
  <r>
    <n v="2409"/>
    <s v="Johnny's Food Truck a Puerto Rican and BBQ infusion"/>
    <s v="I am looking to start a food truck with an infusion of my Puerto Rican heritage and my love for BBQ."/>
    <n v="25000"/>
    <n v="460"/>
    <x v="0"/>
    <x v="0"/>
    <s v="USD"/>
    <n v="1439931675"/>
    <n v="1437339675"/>
    <b v="0"/>
    <n v="6"/>
    <b v="0"/>
    <s v="food/food trucks"/>
    <n v="1.84E-2"/>
    <n v="76.666666666666671"/>
    <x v="1"/>
    <x v="6"/>
    <x v="1"/>
    <s v="food trucks"/>
    <x v="568"/>
    <d v="2015-08-18T15:01:15"/>
  </r>
  <r>
    <n v="2410"/>
    <s v="Websters grill truck       slow cooked meats"/>
    <s v="Websters grill truck the best slow cooked meats on hot coals_x000a_Beef bisket, roast Lamb, roast chicken, Ribs, burgers, sliders,"/>
    <n v="15000"/>
    <n v="0"/>
    <x v="0"/>
    <x v="4"/>
    <s v="AUD"/>
    <n v="1441619275"/>
    <n v="1439027275"/>
    <b v="0"/>
    <n v="0"/>
    <b v="0"/>
    <s v="food/food trucks"/>
    <n v="0"/>
    <n v="0"/>
    <x v="1"/>
    <x v="6"/>
    <x v="1"/>
    <s v="food trucks"/>
    <x v="569"/>
    <d v="2015-09-07T03:47:55"/>
  </r>
  <r>
    <n v="2411"/>
    <s v="Was ist das"/>
    <s v="I want to create an authentic German food truck to travel all over the US. Spreading amazing German Food to Summer Time Music Festivals"/>
    <n v="25000"/>
    <n v="151"/>
    <x v="0"/>
    <x v="0"/>
    <s v="USD"/>
    <n v="1440524082"/>
    <n v="1437932082"/>
    <b v="0"/>
    <n v="3"/>
    <b v="0"/>
    <s v="food/food trucks"/>
    <n v="6.0400000000000002E-3"/>
    <n v="50.333333333333336"/>
    <x v="1"/>
    <x v="6"/>
    <x v="1"/>
    <s v="food trucks"/>
    <x v="570"/>
    <d v="2015-08-25T11:34:42"/>
  </r>
  <r>
    <n v="2412"/>
    <s v="Food-truck 100 % carnivore : &quot;Le camion qui grille&quot;"/>
    <s v="Fini les burgers ou les sandwichs : Ã  votre pause dÃ©jeuner, repartez avec votre barquette de grillade de bÅ“uf, canard ou poulet !"/>
    <n v="8000"/>
    <n v="0"/>
    <x v="0"/>
    <x v="11"/>
    <s v="EUR"/>
    <n v="1480185673"/>
    <n v="1476294073"/>
    <b v="0"/>
    <n v="0"/>
    <b v="0"/>
    <s v="food/food trucks"/>
    <n v="0"/>
    <n v="0"/>
    <x v="1"/>
    <x v="6"/>
    <x v="1"/>
    <s v="food trucks"/>
    <x v="571"/>
    <d v="2016-11-26T12:41:13"/>
  </r>
  <r>
    <n v="2413"/>
    <s v="Lone Pine Coffee Brewery"/>
    <s v="Lone Pine Coffee Brewery will be a portable third-wave coffee shop available for wedding receptions and other events!"/>
    <n v="3000"/>
    <n v="25"/>
    <x v="0"/>
    <x v="0"/>
    <s v="USD"/>
    <n v="1401579000"/>
    <n v="1398911882"/>
    <b v="0"/>
    <n v="3"/>
    <b v="0"/>
    <s v="food/food trucks"/>
    <n v="8.3333333333333332E-3"/>
    <n v="8.3333333333333339"/>
    <x v="1"/>
    <x v="6"/>
    <x v="1"/>
    <s v="food trucks"/>
    <x v="572"/>
    <d v="2014-05-31T17:30:00"/>
  </r>
  <r>
    <n v="2414"/>
    <s v="Help 95th St.Tacos get a food truck in Atlanta"/>
    <s v="95th St. Tacos needs your help in purchasing a food truck so that we can deliver the flavors of LA Tacos right to your neighborhood"/>
    <n v="15000"/>
    <n v="460"/>
    <x v="0"/>
    <x v="0"/>
    <s v="USD"/>
    <n v="1440215940"/>
    <n v="1436805660"/>
    <b v="0"/>
    <n v="13"/>
    <b v="0"/>
    <s v="food/food trucks"/>
    <n v="3.0666666666666665E-2"/>
    <n v="35.384615384615387"/>
    <x v="1"/>
    <x v="6"/>
    <x v="1"/>
    <s v="food trucks"/>
    <x v="573"/>
    <d v="2015-08-21T21:59:00"/>
  </r>
  <r>
    <n v="2415"/>
    <s v="Local Food Truck is Off the Hoof!"/>
    <s v="It will be ridiculously easy to become addicted to the full, rich flavor of locally raised beef, pork, and more..."/>
    <n v="60000"/>
    <n v="335"/>
    <x v="0"/>
    <x v="0"/>
    <s v="USD"/>
    <n v="1468615346"/>
    <n v="1466023346"/>
    <b v="0"/>
    <n v="6"/>
    <b v="0"/>
    <s v="food/food trucks"/>
    <n v="5.5833333333333334E-3"/>
    <n v="55.833333333333336"/>
    <x v="1"/>
    <x v="6"/>
    <x v="1"/>
    <s v="food trucks"/>
    <x v="574"/>
    <d v="2016-07-15T14:42:26"/>
  </r>
  <r>
    <n v="2416"/>
    <s v="Smokin' J's BBQ. food truck"/>
    <s v="ex school bus redesigned into pickup truck complete with giant meat smoker in &quot;bed&quot; of truck and kitchen in the &quot;cab&quot; of the truck."/>
    <n v="20000"/>
    <n v="5"/>
    <x v="0"/>
    <x v="0"/>
    <s v="USD"/>
    <n v="1426345200"/>
    <n v="1421343743"/>
    <b v="0"/>
    <n v="1"/>
    <b v="0"/>
    <s v="food/food trucks"/>
    <n v="2.5000000000000001E-4"/>
    <n v="5"/>
    <x v="1"/>
    <x v="6"/>
    <x v="1"/>
    <s v="food trucks"/>
    <x v="575"/>
    <d v="2015-03-14T09:00:00"/>
  </r>
  <r>
    <n v="2417"/>
    <s v="I want to make the best fried chicken!!"/>
    <s v="I have been working on a recipe for 20 years now and need to perfect it!  Also want to do a gluten free version, then open a food truck"/>
    <n v="1000"/>
    <n v="0"/>
    <x v="0"/>
    <x v="0"/>
    <s v="USD"/>
    <n v="1407705187"/>
    <n v="1405113187"/>
    <b v="0"/>
    <n v="0"/>
    <b v="0"/>
    <s v="food/food trucks"/>
    <n v="0"/>
    <n v="0"/>
    <x v="1"/>
    <x v="6"/>
    <x v="1"/>
    <s v="food trucks"/>
    <x v="576"/>
    <d v="2014-08-10T15:13:07"/>
  </r>
  <r>
    <n v="2418"/>
    <s v="Mexican food truck"/>
    <s v="I want to start my food truck business."/>
    <n v="25000"/>
    <n v="5"/>
    <x v="0"/>
    <x v="0"/>
    <s v="USD"/>
    <n v="1427225644"/>
    <n v="1422045244"/>
    <b v="0"/>
    <n v="5"/>
    <b v="0"/>
    <s v="food/food trucks"/>
    <n v="2.0000000000000001E-4"/>
    <n v="1"/>
    <x v="1"/>
    <x v="6"/>
    <x v="1"/>
    <s v="food trucks"/>
    <x v="577"/>
    <d v="2015-03-24T13:34:04"/>
  </r>
  <r>
    <n v="2419"/>
    <s v="Grateful Gourmet Grub! farm to table: food truck &amp; hot dog !"/>
    <s v="Farm to table, gourmet hippy hot dogs made from scratch with free range meats and organic produce: mind expanding recipes: TasteBudTrip"/>
    <n v="3000"/>
    <n v="0"/>
    <x v="0"/>
    <x v="0"/>
    <s v="USD"/>
    <n v="1424281389"/>
    <n v="1419097389"/>
    <b v="0"/>
    <n v="0"/>
    <b v="0"/>
    <s v="food/food trucks"/>
    <n v="0"/>
    <n v="0"/>
    <x v="1"/>
    <x v="6"/>
    <x v="1"/>
    <s v="food trucks"/>
    <x v="578"/>
    <d v="2015-02-18T11:43:09"/>
  </r>
  <r>
    <n v="2420"/>
    <s v="Pangea Cuisines &quot;Continental Drift&quot; A Paleo food Truck!"/>
    <s v="Pangea Cuisines offers authentic hand crafted dishes, utilizing fresh ingredients selected that very morning."/>
    <n v="16870"/>
    <n v="2501"/>
    <x v="0"/>
    <x v="0"/>
    <s v="USD"/>
    <n v="1415583695"/>
    <n v="1410396095"/>
    <b v="0"/>
    <n v="36"/>
    <b v="0"/>
    <s v="food/food trucks"/>
    <n v="0.14825133372851215"/>
    <n v="69.472222222222229"/>
    <x v="1"/>
    <x v="6"/>
    <x v="1"/>
    <s v="food trucks"/>
    <x v="579"/>
    <d v="2014-11-09T19:41:35"/>
  </r>
  <r>
    <n v="2421"/>
    <s v="hot dog cart"/>
    <s v="help me start Merrill's first hot dog cart in this empty lot"/>
    <n v="6000"/>
    <n v="1"/>
    <x v="0"/>
    <x v="0"/>
    <s v="USD"/>
    <n v="1424536196"/>
    <n v="1421944196"/>
    <b v="0"/>
    <n v="1"/>
    <b v="0"/>
    <s v="food/food trucks"/>
    <n v="1.6666666666666666E-4"/>
    <n v="1"/>
    <x v="1"/>
    <x v="6"/>
    <x v="1"/>
    <s v="food trucks"/>
    <x v="580"/>
    <d v="2015-02-21T10:29:56"/>
  </r>
  <r>
    <n v="2422"/>
    <s v="Help starting a family owned food truck"/>
    <s v="Family owned business serving BBQ and seafood to the public"/>
    <n v="500"/>
    <n v="1"/>
    <x v="0"/>
    <x v="0"/>
    <s v="USD"/>
    <n v="1426091036"/>
    <n v="1423502636"/>
    <b v="0"/>
    <n v="1"/>
    <b v="0"/>
    <s v="food/food trucks"/>
    <n v="2E-3"/>
    <n v="1"/>
    <x v="1"/>
    <x v="6"/>
    <x v="1"/>
    <s v="food trucks"/>
    <x v="581"/>
    <d v="2015-03-11T10:23:56"/>
  </r>
  <r>
    <n v="2423"/>
    <s v="FBTR BBQ"/>
    <s v="FBTR is a Texas-style, North Carolina based, homemade BBQ company looking to bring good meat to the masses."/>
    <n v="60000"/>
    <n v="8"/>
    <x v="0"/>
    <x v="0"/>
    <s v="USD"/>
    <n v="1420044890"/>
    <n v="1417452890"/>
    <b v="0"/>
    <n v="1"/>
    <b v="0"/>
    <s v="food/food trucks"/>
    <n v="1.3333333333333334E-4"/>
    <n v="8"/>
    <x v="1"/>
    <x v="6"/>
    <x v="1"/>
    <s v="food trucks"/>
    <x v="582"/>
    <d v="2014-12-31T10:54:50"/>
  </r>
  <r>
    <n v="2424"/>
    <s v="Lily and Memphs"/>
    <s v="Great and creative food from the heart in the form of a sweet food truck!"/>
    <n v="25000"/>
    <n v="310"/>
    <x v="0"/>
    <x v="0"/>
    <s v="USD"/>
    <n v="1414445108"/>
    <n v="1411853108"/>
    <b v="0"/>
    <n v="9"/>
    <b v="0"/>
    <s v="food/food trucks"/>
    <n v="1.24E-2"/>
    <n v="34.444444444444443"/>
    <x v="1"/>
    <x v="6"/>
    <x v="1"/>
    <s v="food trucks"/>
    <x v="583"/>
    <d v="2014-10-27T15:25:08"/>
  </r>
  <r>
    <n v="2425"/>
    <s v="Food Cart Tour With Raz Simone and Macklemore"/>
    <s v="I have the chance to take my Food Cart Business on the road. This is a major opportunity for a lot of people to learn and prosper."/>
    <n v="3500"/>
    <n v="1"/>
    <x v="0"/>
    <x v="0"/>
    <s v="USD"/>
    <n v="1464386640"/>
    <n v="1463090149"/>
    <b v="0"/>
    <n v="1"/>
    <b v="0"/>
    <s v="food/food trucks"/>
    <n v="2.8571428571428574E-4"/>
    <n v="1"/>
    <x v="1"/>
    <x v="6"/>
    <x v="1"/>
    <s v="food trucks"/>
    <x v="584"/>
    <d v="2016-05-27T16:04:00"/>
  </r>
  <r>
    <n v="2426"/>
    <s v="The Low-Calorie Food Truck"/>
    <s v="Aspiring to create a food truck with many delicious low calorie meals to encourage healthy eating while enjoying every bite."/>
    <n v="20000"/>
    <n v="0"/>
    <x v="0"/>
    <x v="0"/>
    <s v="USD"/>
    <n v="1439006692"/>
    <n v="1433822692"/>
    <b v="0"/>
    <n v="0"/>
    <b v="0"/>
    <s v="food/food trucks"/>
    <n v="0"/>
    <n v="0"/>
    <x v="1"/>
    <x v="6"/>
    <x v="1"/>
    <s v="food trucks"/>
    <x v="585"/>
    <d v="2015-08-07T22:04:52"/>
  </r>
  <r>
    <n v="2427"/>
    <s v="Wraps in a snap. Fast lunch with a gourmet punch!"/>
    <s v="Fast and simple lunches for those on the go.  All (lunch) deals $10 or less."/>
    <n v="50000"/>
    <n v="1"/>
    <x v="0"/>
    <x v="0"/>
    <s v="USD"/>
    <n v="1458715133"/>
    <n v="1455262733"/>
    <b v="0"/>
    <n v="1"/>
    <b v="0"/>
    <s v="food/food trucks"/>
    <n v="2.0000000000000002E-5"/>
    <n v="1"/>
    <x v="1"/>
    <x v="6"/>
    <x v="1"/>
    <s v="food trucks"/>
    <x v="586"/>
    <d v="2016-03-23T00:38:53"/>
  </r>
  <r>
    <n v="2428"/>
    <s v="Premium Burgers"/>
    <s v="From Moo 2 You! We want to offer premium burgers to a taco flooded environment."/>
    <n v="35000"/>
    <n v="1"/>
    <x v="0"/>
    <x v="0"/>
    <s v="USD"/>
    <n v="1426182551"/>
    <n v="1423594151"/>
    <b v="0"/>
    <n v="1"/>
    <b v="0"/>
    <s v="food/food trucks"/>
    <n v="2.8571428571428571E-5"/>
    <n v="1"/>
    <x v="1"/>
    <x v="6"/>
    <x v="1"/>
    <s v="food trucks"/>
    <x v="587"/>
    <d v="2015-03-12T11:49:11"/>
  </r>
  <r>
    <n v="2429"/>
    <s v="MEATloko, ekte BBQ fra spesialbygd vedfyrt rÃ¸ykovn i foodbus"/>
    <s v="Den tÃ¸ffeste foodtrucken i gata, bbq, ribs, briskets, pulled pork, frites, pickle, alt laget i en spesialbygd rÃ¸ykovn i bussen, av meg."/>
    <n v="140000"/>
    <n v="2005"/>
    <x v="0"/>
    <x v="8"/>
    <s v="NOK"/>
    <n v="1486313040"/>
    <n v="1483131966"/>
    <b v="0"/>
    <n v="4"/>
    <b v="0"/>
    <s v="food/food trucks"/>
    <n v="1.4321428571428572E-2"/>
    <n v="501.25"/>
    <x v="1"/>
    <x v="6"/>
    <x v="1"/>
    <s v="food trucks"/>
    <x v="588"/>
    <d v="2017-02-05T10:44:00"/>
  </r>
  <r>
    <n v="2430"/>
    <s v="It's so cute! - Great food!"/>
    <s v="This little guy will be circling the streets of Brickell &amp; Wynwood in Miami serving Venezuelan dishes. It needs TLC and some equipment"/>
    <n v="3000"/>
    <n v="21"/>
    <x v="0"/>
    <x v="0"/>
    <s v="USD"/>
    <n v="1455246504"/>
    <n v="1452654504"/>
    <b v="0"/>
    <n v="2"/>
    <b v="0"/>
    <s v="food/food trucks"/>
    <n v="7.0000000000000001E-3"/>
    <n v="10.5"/>
    <x v="1"/>
    <x v="6"/>
    <x v="1"/>
    <s v="food trucks"/>
    <x v="589"/>
    <d v="2016-02-11T21:08:24"/>
  </r>
  <r>
    <n v="2431"/>
    <s v="Murphy's good eatin'"/>
    <s v="Go to Colorado and run a food truck with homemade food of all kinds."/>
    <n v="100000"/>
    <n v="2"/>
    <x v="0"/>
    <x v="0"/>
    <s v="USD"/>
    <n v="1467080613"/>
    <n v="1461896613"/>
    <b v="0"/>
    <n v="2"/>
    <b v="0"/>
    <s v="food/food trucks"/>
    <n v="2.0000000000000002E-5"/>
    <n v="1"/>
    <x v="1"/>
    <x v="6"/>
    <x v="1"/>
    <s v="food trucks"/>
    <x v="590"/>
    <d v="2016-06-27T20:23:33"/>
  </r>
  <r>
    <n v="2432"/>
    <s v="funding for bbq trailer"/>
    <s v="Looking to start competition cooking and need start-up help.  Offering brisket tasting to all contributors."/>
    <n v="14000"/>
    <n v="2"/>
    <x v="0"/>
    <x v="0"/>
    <s v="USD"/>
    <n v="1425791697"/>
    <n v="1423199697"/>
    <b v="0"/>
    <n v="2"/>
    <b v="0"/>
    <s v="food/food trucks"/>
    <n v="1.4285714285714287E-4"/>
    <n v="1"/>
    <x v="1"/>
    <x v="6"/>
    <x v="1"/>
    <s v="food trucks"/>
    <x v="591"/>
    <d v="2015-03-07T23:14:57"/>
  </r>
  <r>
    <n v="2433"/>
    <s v="TWIZTID CREATIONS"/>
    <s v="I want to create an amazing menu that no one eals has.I have great ideas like a non-traditional pb&amp;j thats wraped in an eggroll &amp; fried"/>
    <n v="10000"/>
    <n v="0"/>
    <x v="0"/>
    <x v="0"/>
    <s v="USD"/>
    <n v="1456608943"/>
    <n v="1454016943"/>
    <b v="0"/>
    <n v="0"/>
    <b v="0"/>
    <s v="food/food trucks"/>
    <n v="0"/>
    <n v="0"/>
    <x v="1"/>
    <x v="6"/>
    <x v="1"/>
    <s v="food trucks"/>
    <x v="592"/>
    <d v="2016-02-27T15:35:43"/>
  </r>
  <r>
    <n v="2434"/>
    <s v="Fresh fruit and veggies for the hood!"/>
    <s v="Mobile food truck loaded with locally grown fresh fruits and veggies. Caters to the inner-city and zip codes known as food deserts."/>
    <n v="20000"/>
    <n v="26"/>
    <x v="0"/>
    <x v="0"/>
    <s v="USD"/>
    <n v="1438662474"/>
    <n v="1435206474"/>
    <b v="0"/>
    <n v="2"/>
    <b v="0"/>
    <s v="food/food trucks"/>
    <n v="1.2999999999999999E-3"/>
    <n v="13"/>
    <x v="1"/>
    <x v="6"/>
    <x v="1"/>
    <s v="food trucks"/>
    <x v="593"/>
    <d v="2015-08-03T22:27:54"/>
  </r>
  <r>
    <n v="2435"/>
    <s v="Paleo food as a Take Away-food, order and pay in the app"/>
    <s v="Healthy, paleo food nearby gym and office areas. You pic your order and pay in the app and pic your time for just pic up the food."/>
    <n v="250000"/>
    <n v="1224"/>
    <x v="0"/>
    <x v="5"/>
    <s v="SEK"/>
    <n v="1444027186"/>
    <n v="1441435186"/>
    <b v="0"/>
    <n v="4"/>
    <b v="0"/>
    <s v="food/food trucks"/>
    <n v="4.8960000000000002E-3"/>
    <n v="306"/>
    <x v="1"/>
    <x v="6"/>
    <x v="1"/>
    <s v="food trucks"/>
    <x v="594"/>
    <d v="2015-10-05T00:39:46"/>
  </r>
  <r>
    <n v="2436"/>
    <s v="Waistband: Solar Powered Vegan Quality of Life Truck"/>
    <s v="A sustainable vegan food truck. Locally and solar powered. Mission: hydroponic farms &amp; non profit eateries in impoverished lands by'30."/>
    <n v="117000"/>
    <n v="45"/>
    <x v="0"/>
    <x v="2"/>
    <s v="CAD"/>
    <n v="1454078770"/>
    <n v="1448894770"/>
    <b v="0"/>
    <n v="2"/>
    <b v="0"/>
    <s v="food/food trucks"/>
    <n v="3.8461538461538462E-4"/>
    <n v="22.5"/>
    <x v="1"/>
    <x v="6"/>
    <x v="1"/>
    <s v="food trucks"/>
    <x v="595"/>
    <d v="2016-01-29T08:46:10"/>
  </r>
  <r>
    <n v="2437"/>
    <s v="Cuppa Gumbos"/>
    <s v="Homemade Gumbo, Stews and Curry to be served hot and fresh everyday at any festival or concert we can attend."/>
    <n v="8000"/>
    <n v="0"/>
    <x v="0"/>
    <x v="0"/>
    <s v="USD"/>
    <n v="1426615200"/>
    <n v="1422400188"/>
    <b v="0"/>
    <n v="0"/>
    <b v="0"/>
    <s v="food/food trucks"/>
    <n v="0"/>
    <n v="0"/>
    <x v="1"/>
    <x v="6"/>
    <x v="1"/>
    <s v="food trucks"/>
    <x v="596"/>
    <d v="2015-03-17T12:00:00"/>
  </r>
  <r>
    <n v="2438"/>
    <s v="FOOD|Art"/>
    <s v="I'm starting a catering and food truck business of southern comfort food. My FOOD is my Art!  _x000a_Thanks for you help!"/>
    <n v="15000"/>
    <n v="50"/>
    <x v="0"/>
    <x v="0"/>
    <s v="USD"/>
    <n v="1449529062"/>
    <n v="1444341462"/>
    <b v="0"/>
    <n v="1"/>
    <b v="0"/>
    <s v="food/food trucks"/>
    <n v="3.3333333333333335E-3"/>
    <n v="50"/>
    <x v="1"/>
    <x v="6"/>
    <x v="1"/>
    <s v="food trucks"/>
    <x v="597"/>
    <d v="2015-12-07T16:57:42"/>
  </r>
  <r>
    <n v="2439"/>
    <s v="Pillow Puffs Concessions"/>
    <s v="Expand cotton candy concession to include other foods and purchase a trailer to haul._x000a_Purchase unstuffed pets to fill with cotton candy"/>
    <n v="10000"/>
    <n v="0"/>
    <x v="0"/>
    <x v="0"/>
    <s v="USD"/>
    <n v="1445197129"/>
    <n v="1442605129"/>
    <b v="0"/>
    <n v="0"/>
    <b v="0"/>
    <s v="food/food trucks"/>
    <n v="0"/>
    <n v="0"/>
    <x v="1"/>
    <x v="6"/>
    <x v="1"/>
    <s v="food trucks"/>
    <x v="598"/>
    <d v="2015-10-18T13:38:49"/>
  </r>
  <r>
    <n v="2440"/>
    <s v="The first green Food Truck in Phnom Penh"/>
    <s v="Starting a entire clean energy food truck and set a new standard for Cambodia"/>
    <n v="5000"/>
    <n v="10"/>
    <x v="0"/>
    <x v="13"/>
    <s v="EUR"/>
    <n v="1455399313"/>
    <n v="1452807313"/>
    <b v="0"/>
    <n v="2"/>
    <b v="0"/>
    <s v="food/food trucks"/>
    <n v="2E-3"/>
    <n v="5"/>
    <x v="1"/>
    <x v="6"/>
    <x v="1"/>
    <s v="food trucks"/>
    <x v="599"/>
    <d v="2016-02-13T15:35:13"/>
  </r>
  <r>
    <n v="2561"/>
    <s v="Project Bearnaise Trucks (Canceled)"/>
    <s v="Ever had chicken fingers smothered in bearnaise sauce, resting on a bed of your favorite rice? We need these meals on wheels."/>
    <n v="100000"/>
    <n v="0"/>
    <x v="2"/>
    <x v="2"/>
    <s v="CAD"/>
    <n v="1444740089"/>
    <n v="1442148089"/>
    <b v="0"/>
    <n v="0"/>
    <b v="0"/>
    <s v="food/food trucks"/>
    <n v="0"/>
    <n v="0"/>
    <x v="1"/>
    <x v="6"/>
    <x v="1"/>
    <s v="food trucks"/>
    <x v="600"/>
    <d v="2015-10-13T06:41:29"/>
  </r>
  <r>
    <n v="2562"/>
    <s v="Jamaican food truck in Munich in the making! (Canceled)"/>
    <s v="Hail up - Wah gwaan ?_x000a_We are creating a foodtruck that will serve typical, traditional Jamaican jerk chicken/pork and more!"/>
    <n v="10000"/>
    <n v="75"/>
    <x v="2"/>
    <x v="3"/>
    <s v="EUR"/>
    <n v="1476189339"/>
    <n v="1471005339"/>
    <b v="0"/>
    <n v="3"/>
    <b v="0"/>
    <s v="food/food trucks"/>
    <n v="7.4999999999999997E-3"/>
    <n v="25"/>
    <x v="1"/>
    <x v="6"/>
    <x v="1"/>
    <s v="food trucks"/>
    <x v="601"/>
    <d v="2016-10-11T06:35:39"/>
  </r>
  <r>
    <n v="2563"/>
    <s v="Phoenix Pearl Boba Tea Truck (Canceled)"/>
    <s v="Michigan based bubble tea and specialty ice cream food truck"/>
    <n v="20000"/>
    <n v="0"/>
    <x v="2"/>
    <x v="0"/>
    <s v="USD"/>
    <n v="1438226451"/>
    <n v="1433042451"/>
    <b v="0"/>
    <n v="0"/>
    <b v="0"/>
    <s v="food/food trucks"/>
    <n v="0"/>
    <n v="0"/>
    <x v="1"/>
    <x v="6"/>
    <x v="1"/>
    <s v="food trucks"/>
    <x v="602"/>
    <d v="2015-07-29T21:20:51"/>
  </r>
  <r>
    <n v="2564"/>
    <s v="Seaside Eddy's - Wheels on the Ground! (Canceled)"/>
    <s v="We want to bring the wonderful flavors of the Jersey Shore, my home, to my new home in Winnipeg, the center of Canada."/>
    <n v="40000"/>
    <n v="0"/>
    <x v="2"/>
    <x v="2"/>
    <s v="CAD"/>
    <n v="1406854699"/>
    <n v="1404262699"/>
    <b v="0"/>
    <n v="0"/>
    <b v="0"/>
    <s v="food/food trucks"/>
    <n v="0"/>
    <n v="0"/>
    <x v="1"/>
    <x v="6"/>
    <x v="1"/>
    <s v="food trucks"/>
    <x v="603"/>
    <d v="2014-07-31T18:58:19"/>
  </r>
  <r>
    <n v="2565"/>
    <s v="The Sketchy Pelican (Canceled)"/>
    <s v="The Sketchy Pelican. Is my vision to bring raw, honest, soulful, creative, thoght provoking cuisine to food truck form"/>
    <n v="10000"/>
    <n v="100"/>
    <x v="2"/>
    <x v="0"/>
    <s v="USD"/>
    <n v="1462827000"/>
    <n v="1457710589"/>
    <b v="0"/>
    <n v="1"/>
    <b v="0"/>
    <s v="food/food trucks"/>
    <n v="0.01"/>
    <n v="100"/>
    <x v="1"/>
    <x v="6"/>
    <x v="1"/>
    <s v="food trucks"/>
    <x v="604"/>
    <d v="2016-05-09T14:50:00"/>
  </r>
  <r>
    <n v="2566"/>
    <s v="Mamma B's Pizza Get's Rolling (Canceled)"/>
    <s v="You can skip the hotdog cart and enjoy fresh, hot, delicious, handmade pizza when Mamma B's takes her show on the road!"/>
    <n v="35000"/>
    <n v="0"/>
    <x v="2"/>
    <x v="0"/>
    <s v="USD"/>
    <n v="1408663948"/>
    <n v="1406071948"/>
    <b v="0"/>
    <n v="0"/>
    <b v="0"/>
    <s v="food/food trucks"/>
    <n v="0"/>
    <n v="0"/>
    <x v="1"/>
    <x v="6"/>
    <x v="1"/>
    <s v="food trucks"/>
    <x v="605"/>
    <d v="2014-08-21T17:32:28"/>
  </r>
  <r>
    <n v="2567"/>
    <s v="Burgers and Babes Food Truck (Canceled)"/>
    <s v="You're leaving a Bar/Nightclub what else would you want more than to have a Juicy Burger and to see Beautiful Girls making it."/>
    <n v="45000"/>
    <n v="120"/>
    <x v="2"/>
    <x v="0"/>
    <s v="USD"/>
    <n v="1429823138"/>
    <n v="1427231138"/>
    <b v="0"/>
    <n v="2"/>
    <b v="0"/>
    <s v="food/food trucks"/>
    <n v="2.6666666666666666E-3"/>
    <n v="60"/>
    <x v="1"/>
    <x v="6"/>
    <x v="1"/>
    <s v="food trucks"/>
    <x v="606"/>
    <d v="2015-04-23T15:05:38"/>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5.0000000000000001E-3"/>
    <n v="50"/>
    <x v="1"/>
    <x v="6"/>
    <x v="1"/>
    <s v="food trucks"/>
    <x v="607"/>
    <d v="2016-09-01T09:59:54"/>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6E-2"/>
    <n v="72.5"/>
    <x v="1"/>
    <x v="6"/>
    <x v="1"/>
    <s v="food trucks"/>
    <x v="608"/>
    <d v="2015-09-16T20:31:52"/>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8.4285714285714294E-3"/>
    <n v="29.5"/>
    <x v="1"/>
    <x v="6"/>
    <x v="1"/>
    <s v="food trucks"/>
    <x v="609"/>
    <d v="2017-02-08T15:40:35"/>
  </r>
  <r>
    <n v="2571"/>
    <s v="Coco Bowls (Canceled)"/>
    <s v="Perth locals who dream of opening a health food van, and serving treats that not only taste amazing but also benefit your body."/>
    <n v="100000"/>
    <n v="250"/>
    <x v="2"/>
    <x v="4"/>
    <s v="AUD"/>
    <n v="1463645521"/>
    <n v="1458461521"/>
    <b v="0"/>
    <n v="4"/>
    <b v="0"/>
    <s v="food/food trucks"/>
    <n v="2.5000000000000001E-3"/>
    <n v="62.5"/>
    <x v="1"/>
    <x v="6"/>
    <x v="1"/>
    <s v="food trucks"/>
    <x v="610"/>
    <d v="2016-05-19T02:12:01"/>
  </r>
  <r>
    <n v="2572"/>
    <s v="A Dream of Naughty Nachos (Canceled)"/>
    <s v="Mesquite smoked brisket nachos, food truck style, with homemade salsa to make your taste buds dance."/>
    <n v="30000"/>
    <n v="0"/>
    <x v="2"/>
    <x v="0"/>
    <s v="USD"/>
    <n v="1428893517"/>
    <n v="1426301517"/>
    <b v="0"/>
    <n v="0"/>
    <b v="0"/>
    <s v="food/food trucks"/>
    <n v="0"/>
    <n v="0"/>
    <x v="1"/>
    <x v="6"/>
    <x v="1"/>
    <s v="food trucks"/>
    <x v="611"/>
    <d v="2015-04-12T20:51:57"/>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n v="0"/>
    <x v="1"/>
    <x v="6"/>
    <x v="1"/>
    <s v="food trucks"/>
    <x v="612"/>
    <d v="2014-08-23T08:12:29"/>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n v="0"/>
    <x v="1"/>
    <x v="6"/>
    <x v="1"/>
    <s v="food trucks"/>
    <x v="613"/>
    <d v="2016-05-18T13:49:05"/>
  </r>
  <r>
    <n v="2575"/>
    <s v="Vdub dogs (Canceled)"/>
    <s v="Hello everyone, Iv'e decided to put my love for old Volkswagen buses and my love for cooking together! Support vdub dogs hot dog bus!"/>
    <n v="85000"/>
    <n v="0"/>
    <x v="2"/>
    <x v="0"/>
    <s v="USD"/>
    <n v="1421030194"/>
    <n v="1418438194"/>
    <b v="0"/>
    <n v="0"/>
    <b v="0"/>
    <s v="food/food trucks"/>
    <n v="0"/>
    <n v="0"/>
    <x v="1"/>
    <x v="6"/>
    <x v="1"/>
    <s v="food trucks"/>
    <x v="614"/>
    <d v="2015-01-11T20:36:34"/>
  </r>
  <r>
    <n v="2576"/>
    <s v="2 Go Fast Food (Canceled)"/>
    <s v="A New Twist with an American and Philippine fast food Mobile Trailer."/>
    <n v="10000"/>
    <n v="0"/>
    <x v="2"/>
    <x v="0"/>
    <s v="USD"/>
    <n v="1428707647"/>
    <n v="1424823247"/>
    <b v="0"/>
    <n v="0"/>
    <b v="0"/>
    <s v="food/food trucks"/>
    <n v="0"/>
    <n v="0"/>
    <x v="1"/>
    <x v="6"/>
    <x v="1"/>
    <s v="food trucks"/>
    <x v="615"/>
    <d v="2015-04-10T17:14:07"/>
  </r>
  <r>
    <n v="2577"/>
    <s v="Fruity Cakes (Canceled)"/>
    <s v="This is not your average cake, it's fruit with yogurt fruit dip icing and fruit toppings! Great for events, parties, weddings and more!"/>
    <n v="15000"/>
    <n v="0"/>
    <x v="2"/>
    <x v="0"/>
    <s v="USD"/>
    <n v="1407181297"/>
    <n v="1405021297"/>
    <b v="0"/>
    <n v="0"/>
    <b v="0"/>
    <s v="food/food trucks"/>
    <n v="0"/>
    <n v="0"/>
    <x v="1"/>
    <x v="6"/>
    <x v="1"/>
    <s v="food trucks"/>
    <x v="616"/>
    <d v="2014-08-04T13:41:37"/>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n v="0"/>
    <x v="1"/>
    <x v="6"/>
    <x v="1"/>
    <s v="food trucks"/>
    <x v="617"/>
    <d v="2015-10-09T11:00:00"/>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1.3849999999999999E-3"/>
    <n v="23.083333333333332"/>
    <x v="1"/>
    <x v="6"/>
    <x v="1"/>
    <s v="food trucks"/>
    <x v="618"/>
    <d v="2014-09-15T13:55:03"/>
  </r>
  <r>
    <n v="2580"/>
    <s v="Build Phatboyz Food Truck (Canceled)"/>
    <s v="Planning to build this truck into a full rolling fold out cook shack,providing clean cold drinking water to all festival goers"/>
    <n v="8500"/>
    <n v="51"/>
    <x v="2"/>
    <x v="0"/>
    <s v="USD"/>
    <n v="1431745200"/>
    <n v="1429170603"/>
    <b v="0"/>
    <n v="2"/>
    <b v="0"/>
    <s v="food/food trucks"/>
    <n v="6.0000000000000001E-3"/>
    <n v="25.5"/>
    <x v="1"/>
    <x v="6"/>
    <x v="1"/>
    <s v="food trucks"/>
    <x v="619"/>
    <d v="2015-05-15T21:00:00"/>
  </r>
  <r>
    <n v="2581"/>
    <s v="A Flying Sausage Food Truck"/>
    <s v="Creating a Food Truck to bring gourmet sausage sliders to Jacksonville, FL for breakfast, lunch, and special events."/>
    <n v="5000"/>
    <n v="530"/>
    <x v="0"/>
    <x v="0"/>
    <s v="USD"/>
    <n v="1447689898"/>
    <n v="1445094298"/>
    <b v="0"/>
    <n v="11"/>
    <b v="0"/>
    <s v="food/food trucks"/>
    <n v="0.106"/>
    <n v="48.18181818181818"/>
    <x v="1"/>
    <x v="6"/>
    <x v="1"/>
    <s v="food trucks"/>
    <x v="620"/>
    <d v="2015-11-16T10:04:58"/>
  </r>
  <r>
    <n v="2582"/>
    <s v="Drunken Wings"/>
    <s v="The place where chicken meets liquor for the first time!"/>
    <n v="90000"/>
    <n v="1"/>
    <x v="0"/>
    <x v="0"/>
    <s v="USD"/>
    <n v="1477784634"/>
    <n v="1475192634"/>
    <b v="0"/>
    <n v="1"/>
    <b v="0"/>
    <s v="food/food trucks"/>
    <n v="1.1111111111111112E-5"/>
    <n v="1"/>
    <x v="1"/>
    <x v="6"/>
    <x v="1"/>
    <s v="food trucks"/>
    <x v="621"/>
    <d v="2016-10-29T17:43:54"/>
  </r>
  <r>
    <n v="2583"/>
    <s v="Crazy Daisy Food Truck"/>
    <s v="Crazy Daisy will become the newest member of the food truck distributors in Kansas City, Missouri."/>
    <n v="1000"/>
    <n v="5"/>
    <x v="0"/>
    <x v="0"/>
    <s v="USD"/>
    <n v="1426526880"/>
    <n v="1421346480"/>
    <b v="0"/>
    <n v="5"/>
    <b v="0"/>
    <s v="food/food trucks"/>
    <n v="5.0000000000000001E-3"/>
    <n v="1"/>
    <x v="1"/>
    <x v="6"/>
    <x v="1"/>
    <s v="food trucks"/>
    <x v="622"/>
    <d v="2015-03-16T11:28:00"/>
  </r>
  <r>
    <n v="2584"/>
    <s v="Culinary Arts Food Truck Style"/>
    <s v="Bringing quality food to the masses using local premium ingredients, but at a food truck price!"/>
    <n v="10000"/>
    <n v="0"/>
    <x v="0"/>
    <x v="0"/>
    <s v="USD"/>
    <n v="1434341369"/>
    <n v="1431749369"/>
    <b v="0"/>
    <n v="0"/>
    <b v="0"/>
    <s v="food/food trucks"/>
    <n v="0"/>
    <n v="0"/>
    <x v="1"/>
    <x v="6"/>
    <x v="1"/>
    <s v="food trucks"/>
    <x v="623"/>
    <d v="2015-06-14T22:09:29"/>
  </r>
  <r>
    <n v="2585"/>
    <s v="Evie's Eats and Natural Treats Food Truck"/>
    <s v="Evie's Eats uses local ingredients to create sweet treats, healthy snacks and on the go meals, all with the family budget in mind!"/>
    <n v="30000"/>
    <n v="50"/>
    <x v="0"/>
    <x v="0"/>
    <s v="USD"/>
    <n v="1404601632"/>
    <n v="1402009632"/>
    <b v="0"/>
    <n v="1"/>
    <b v="0"/>
    <s v="food/food trucks"/>
    <n v="1.6666666666666668E-3"/>
    <n v="50"/>
    <x v="1"/>
    <x v="6"/>
    <x v="1"/>
    <s v="food trucks"/>
    <x v="624"/>
    <d v="2014-07-05T17:07:12"/>
  </r>
  <r>
    <n v="2586"/>
    <s v="Inspire Healthy Eating"/>
    <s v="I would like to bring fresh salad and food to the streets of London at a reasonable price."/>
    <n v="3000"/>
    <n v="5"/>
    <x v="0"/>
    <x v="1"/>
    <s v="GBP"/>
    <n v="1451030136"/>
    <n v="1448438136"/>
    <b v="0"/>
    <n v="1"/>
    <b v="0"/>
    <s v="food/food trucks"/>
    <n v="1.6666666666666668E-3"/>
    <n v="5"/>
    <x v="1"/>
    <x v="6"/>
    <x v="1"/>
    <s v="food trucks"/>
    <x v="625"/>
    <d v="2015-12-25T01:55:36"/>
  </r>
  <r>
    <n v="2587"/>
    <s v="Yummy Hugs-The Original Co-op, Pop-up Food Truck"/>
    <s v="Providing creative, healthy signature dishes for active, conscientious lifestylers through a community of culinary artists."/>
    <n v="50000"/>
    <n v="1217"/>
    <x v="0"/>
    <x v="0"/>
    <s v="USD"/>
    <n v="1451491953"/>
    <n v="1448899953"/>
    <b v="0"/>
    <n v="6"/>
    <b v="0"/>
    <s v="food/food trucks"/>
    <n v="2.4340000000000001E-2"/>
    <n v="202.83333333333334"/>
    <x v="1"/>
    <x v="6"/>
    <x v="1"/>
    <s v="food trucks"/>
    <x v="626"/>
    <d v="2015-12-30T10:12:33"/>
  </r>
  <r>
    <n v="2588"/>
    <s v="Stacey's $5 Dollar Hollar Food Truck Home of the Freak"/>
    <s v="We are a Asian fusion inspired American Fare Food Truck Home of the Freak Sandwich So that means Come And Get Your Freak On! eat big."/>
    <n v="6000"/>
    <n v="233"/>
    <x v="0"/>
    <x v="0"/>
    <s v="USD"/>
    <n v="1427807640"/>
    <n v="1423325626"/>
    <b v="0"/>
    <n v="8"/>
    <b v="0"/>
    <s v="food/food trucks"/>
    <n v="3.8833333333333331E-2"/>
    <n v="29.125"/>
    <x v="1"/>
    <x v="6"/>
    <x v="1"/>
    <s v="food trucks"/>
    <x v="627"/>
    <d v="2015-03-31T07:14:00"/>
  </r>
  <r>
    <n v="2589"/>
    <s v="TapiÃ³ca - Brazilian Street Food Truck"/>
    <s v="A Brazilian-inspired food truck in one of the busiest spots in Copenhagen, delicious pancakes made by the healthy tapiÃ³ca flour"/>
    <n v="50000"/>
    <n v="5"/>
    <x v="0"/>
    <x v="10"/>
    <s v="DKK"/>
    <n v="1458733927"/>
    <n v="1456145527"/>
    <b v="0"/>
    <n v="1"/>
    <b v="0"/>
    <s v="food/food trucks"/>
    <n v="1E-4"/>
    <n v="5"/>
    <x v="1"/>
    <x v="6"/>
    <x v="1"/>
    <s v="food trucks"/>
    <x v="628"/>
    <d v="2016-03-23T05:52:07"/>
  </r>
  <r>
    <n v="2590"/>
    <s v="Magic Kick Coffee - coffee that makes your day"/>
    <s v="First in Perth self-contained eco-friendly coffee car based on Ford Fiesta. In the end of the projrct I need your help to make it real!"/>
    <n v="3000"/>
    <n v="0"/>
    <x v="0"/>
    <x v="4"/>
    <s v="AUD"/>
    <n v="1453817297"/>
    <n v="1453212497"/>
    <b v="0"/>
    <n v="0"/>
    <b v="0"/>
    <s v="food/food trucks"/>
    <n v="0"/>
    <n v="0"/>
    <x v="1"/>
    <x v="6"/>
    <x v="1"/>
    <s v="food trucks"/>
    <x v="629"/>
    <d v="2016-01-26T08:08:17"/>
  </r>
  <r>
    <n v="2591"/>
    <s v="patent pending"/>
    <s v="Hi everyone I am a 26 year old single mom trying to start her own food business! I need to first afford the patent to reveal more!"/>
    <n v="1500"/>
    <n v="26"/>
    <x v="0"/>
    <x v="0"/>
    <s v="USD"/>
    <n v="1457901924"/>
    <n v="1452721524"/>
    <b v="0"/>
    <n v="2"/>
    <b v="0"/>
    <s v="food/food trucks"/>
    <n v="1.7333333333333333E-2"/>
    <n v="13"/>
    <x v="1"/>
    <x v="6"/>
    <x v="1"/>
    <s v="food trucks"/>
    <x v="630"/>
    <d v="2016-03-13T14:45:24"/>
  </r>
  <r>
    <n v="2592"/>
    <s v="El Carte 303"/>
    <s v="El Carte is revolutionizing the food truck industry. Meet the new food trike. #oneandonly  we going to spread the awesomeness all over!"/>
    <n v="30000"/>
    <n v="50"/>
    <x v="0"/>
    <x v="0"/>
    <s v="USD"/>
    <n v="1412536421"/>
    <n v="1409944421"/>
    <b v="0"/>
    <n v="1"/>
    <b v="0"/>
    <s v="food/food trucks"/>
    <n v="1.6666666666666668E-3"/>
    <n v="50"/>
    <x v="1"/>
    <x v="6"/>
    <x v="1"/>
    <s v="food trucks"/>
    <x v="631"/>
    <d v="2014-10-05T13:13:41"/>
  </r>
  <r>
    <n v="2593"/>
    <s v="L.J. Silvers' Ice Cream and Taco Van"/>
    <s v="What could be better than satisfying your hunger with ice cream or a taco (or both) from a 1970's mural van blastin disco music!"/>
    <n v="10000"/>
    <n v="0"/>
    <x v="0"/>
    <x v="0"/>
    <s v="USD"/>
    <n v="1429993026"/>
    <n v="1427401026"/>
    <b v="0"/>
    <n v="0"/>
    <b v="0"/>
    <s v="food/food trucks"/>
    <n v="0"/>
    <n v="0"/>
    <x v="1"/>
    <x v="6"/>
    <x v="1"/>
    <s v="food trucks"/>
    <x v="632"/>
    <d v="2015-04-25T14:17:06"/>
  </r>
  <r>
    <n v="2594"/>
    <s v="The Shirley Delicious Treats Food Truck Project"/>
    <s v="New, small home business, looking to take some Granny's old recipes along with some of my own creations to the streets!"/>
    <n v="80000"/>
    <n v="1"/>
    <x v="0"/>
    <x v="0"/>
    <s v="USD"/>
    <n v="1407453228"/>
    <n v="1404861228"/>
    <b v="0"/>
    <n v="1"/>
    <b v="0"/>
    <s v="food/food trucks"/>
    <n v="1.2500000000000001E-5"/>
    <n v="1"/>
    <x v="1"/>
    <x v="6"/>
    <x v="1"/>
    <s v="food trucks"/>
    <x v="633"/>
    <d v="2014-08-07T17:13:48"/>
  </r>
  <r>
    <n v="2595"/>
    <s v="Food Truck for Little Fox Bakery"/>
    <s v="Looking to put the best baked goods in Bowling Green on wheels"/>
    <n v="15000"/>
    <n v="1825"/>
    <x v="0"/>
    <x v="0"/>
    <s v="USD"/>
    <n v="1487915500"/>
    <n v="1485323500"/>
    <b v="0"/>
    <n v="19"/>
    <b v="0"/>
    <s v="food/food trucks"/>
    <n v="0.12166666666666667"/>
    <n v="96.05263157894737"/>
    <x v="1"/>
    <x v="6"/>
    <x v="1"/>
    <s v="food trucks"/>
    <x v="634"/>
    <d v="2017-02-23T23:51:40"/>
  </r>
  <r>
    <n v="2596"/>
    <s v="The Chef Express Food Truck"/>
    <s v="I'm bringing passion, talent, and most importantly some amazing gourmet food to the streets of Lethbridge and southern Alberta."/>
    <n v="35000"/>
    <n v="8256"/>
    <x v="0"/>
    <x v="2"/>
    <s v="CAD"/>
    <n v="1407427009"/>
    <n v="1404835009"/>
    <b v="0"/>
    <n v="27"/>
    <b v="0"/>
    <s v="food/food trucks"/>
    <n v="0.23588571428571428"/>
    <n v="305.77777777777777"/>
    <x v="1"/>
    <x v="6"/>
    <x v="1"/>
    <s v="food trucks"/>
    <x v="635"/>
    <d v="2014-08-07T09:56:49"/>
  </r>
  <r>
    <n v="2597"/>
    <s v="Cafe Nomad back on the road! Coffee van's poorly."/>
    <s v="We have a great little coffee business but the van is currently limping! We don't have the capital to replace it. Please help us!"/>
    <n v="1500"/>
    <n v="85"/>
    <x v="0"/>
    <x v="1"/>
    <s v="GBP"/>
    <n v="1466323917"/>
    <n v="1463731917"/>
    <b v="0"/>
    <n v="7"/>
    <b v="0"/>
    <s v="food/food trucks"/>
    <n v="5.6666666666666664E-2"/>
    <n v="12.142857142857142"/>
    <x v="1"/>
    <x v="6"/>
    <x v="1"/>
    <s v="food trucks"/>
    <x v="636"/>
    <d v="2016-06-19T02:11:57"/>
  </r>
  <r>
    <n v="2598"/>
    <s v="Rovin' Okie's Fried Pies gourmet southern fried pies."/>
    <s v="I'm ready to make Tulsa happy and aware that love and kindness go hand in hand with good food!"/>
    <n v="3000"/>
    <n v="1170"/>
    <x v="0"/>
    <x v="0"/>
    <s v="USD"/>
    <n v="1443039001"/>
    <n v="1440447001"/>
    <b v="0"/>
    <n v="14"/>
    <b v="0"/>
    <s v="food/food trucks"/>
    <n v="0.39"/>
    <n v="83.571428571428569"/>
    <x v="1"/>
    <x v="6"/>
    <x v="1"/>
    <s v="food trucks"/>
    <x v="637"/>
    <d v="2015-09-23T14:10:01"/>
  </r>
  <r>
    <n v="2599"/>
    <s v="Empty Ramekins Catering Group"/>
    <s v="The Empty Ramekins Catering Group is looking for your help to start up in Miami Florida!!!!"/>
    <n v="9041"/>
    <n v="90"/>
    <x v="0"/>
    <x v="0"/>
    <s v="USD"/>
    <n v="1407089147"/>
    <n v="1403201147"/>
    <b v="0"/>
    <n v="5"/>
    <b v="0"/>
    <s v="food/food trucks"/>
    <n v="9.9546510341776348E-3"/>
    <n v="18"/>
    <x v="1"/>
    <x v="6"/>
    <x v="1"/>
    <s v="food trucks"/>
    <x v="638"/>
    <d v="2014-08-03T12:05:47"/>
  </r>
  <r>
    <n v="2600"/>
    <s v="Help Buttz Return From the Ashes"/>
    <s v="On Sunday November 8, 2015 our food truck burned to the ground. Please help us get rebuilt."/>
    <n v="50000"/>
    <n v="3466"/>
    <x v="0"/>
    <x v="0"/>
    <s v="USD"/>
    <n v="1458938200"/>
    <n v="1453757800"/>
    <b v="0"/>
    <n v="30"/>
    <b v="0"/>
    <s v="food/food trucks"/>
    <n v="6.9320000000000007E-2"/>
    <n v="115.53333333333333"/>
    <x v="1"/>
    <x v="6"/>
    <x v="1"/>
    <s v="food trucks"/>
    <x v="639"/>
    <d v="2016-03-25T14:36:40"/>
  </r>
  <r>
    <n v="2681"/>
    <s v="Jolly's Hot Dogs An All-Beef Coney Dog"/>
    <s v="Jolly's Hot Dogs: A beef hot dog topped with deliciously seasoned ground beef, mustard and minced onions."/>
    <n v="8000"/>
    <n v="55"/>
    <x v="0"/>
    <x v="0"/>
    <s v="USD"/>
    <n v="1405027750"/>
    <n v="1402867750"/>
    <b v="0"/>
    <n v="2"/>
    <b v="0"/>
    <s v="food/food trucks"/>
    <n v="6.875E-3"/>
    <n v="27.5"/>
    <x v="1"/>
    <x v="6"/>
    <x v="1"/>
    <s v="food trucks"/>
    <x v="640"/>
    <d v="2014-07-10T15:29:10"/>
  </r>
  <r>
    <n v="2682"/>
    <s v="Toastie's Gourmet Toast"/>
    <s v="Gourmet Toast is the culinary combination, neigh, perfection of America's most under-utilized snack: Toast."/>
    <n v="6000"/>
    <n v="1698"/>
    <x v="0"/>
    <x v="0"/>
    <s v="USD"/>
    <n v="1416635940"/>
    <n v="1413838540"/>
    <b v="0"/>
    <n v="20"/>
    <b v="0"/>
    <s v="food/food trucks"/>
    <n v="0.28299999999999997"/>
    <n v="84.9"/>
    <x v="1"/>
    <x v="6"/>
    <x v="1"/>
    <s v="food trucks"/>
    <x v="641"/>
    <d v="2014-11-21T23:59:00"/>
  </r>
  <r>
    <n v="2683"/>
    <s v="Just Cereal - Mobile Cereal Bar"/>
    <s v="Cereal isn't only for breakfast! Help me bring cereal to the 92% of Americans who eat cereal everyday. Out of the home and to you!"/>
    <n v="15000"/>
    <n v="36"/>
    <x v="0"/>
    <x v="0"/>
    <s v="USD"/>
    <n v="1425233240"/>
    <n v="1422641240"/>
    <b v="0"/>
    <n v="3"/>
    <b v="0"/>
    <s v="food/food trucks"/>
    <n v="2.3999999999999998E-3"/>
    <n v="12"/>
    <x v="1"/>
    <x v="6"/>
    <x v="1"/>
    <s v="food trucks"/>
    <x v="642"/>
    <d v="2015-03-01T12:07:20"/>
  </r>
  <r>
    <n v="2684"/>
    <s v="Ain't No Thang..."/>
    <s v="Not all wings are created equal. We believe ours take flight above the rest. Come judge for yourself. To us it Ain't No Thang..."/>
    <n v="70000"/>
    <n v="800"/>
    <x v="0"/>
    <x v="0"/>
    <s v="USD"/>
    <n v="1407621425"/>
    <n v="1404165425"/>
    <b v="0"/>
    <n v="4"/>
    <b v="0"/>
    <s v="food/food trucks"/>
    <n v="1.1428571428571429E-2"/>
    <n v="200"/>
    <x v="1"/>
    <x v="6"/>
    <x v="1"/>
    <s v="food trucks"/>
    <x v="643"/>
    <d v="2014-08-09T15:57:05"/>
  </r>
  <r>
    <n v="2685"/>
    <s v="Nana's Home Cooking on Wheels"/>
    <s v="Home cooked meals made by Nana. Indiana's famous tenderloin sandwiches, Nana's homemade cole slaw and so much more."/>
    <n v="50000"/>
    <n v="10"/>
    <x v="0"/>
    <x v="0"/>
    <s v="USD"/>
    <n v="1430149330"/>
    <n v="1424968930"/>
    <b v="0"/>
    <n v="1"/>
    <b v="0"/>
    <s v="food/food trucks"/>
    <n v="2.0000000000000001E-4"/>
    <n v="10"/>
    <x v="1"/>
    <x v="6"/>
    <x v="1"/>
    <s v="food trucks"/>
    <x v="644"/>
    <d v="2015-04-27T09:42:10"/>
  </r>
  <r>
    <n v="2686"/>
    <s v="Steaming Cow Pies... Your NEW favorite dessert at the fair"/>
    <s v="2 years after a car accident, I was told that I could no longer work... I want to change that AND create something amazing Fair FOOD!"/>
    <n v="30000"/>
    <n v="0"/>
    <x v="0"/>
    <x v="0"/>
    <s v="USD"/>
    <n v="1412119423"/>
    <n v="1410391423"/>
    <b v="0"/>
    <n v="0"/>
    <b v="0"/>
    <s v="food/food trucks"/>
    <n v="0"/>
    <n v="0"/>
    <x v="1"/>
    <x v="6"/>
    <x v="1"/>
    <s v="food trucks"/>
    <x v="645"/>
    <d v="2014-09-30T17:23:43"/>
  </r>
  <r>
    <n v="2687"/>
    <s v="Munch Wagon"/>
    <s v="Your American Pizzas, Wings, Stuffed Gouda Burger, Sweet &amp; Russet Potato Fries served on a food Truck!!"/>
    <n v="15000"/>
    <n v="0"/>
    <x v="0"/>
    <x v="0"/>
    <s v="USD"/>
    <n v="1435591318"/>
    <n v="1432999318"/>
    <b v="0"/>
    <n v="0"/>
    <b v="0"/>
    <s v="food/food trucks"/>
    <n v="0"/>
    <n v="0"/>
    <x v="1"/>
    <x v="6"/>
    <x v="1"/>
    <s v="food trucks"/>
    <x v="646"/>
    <d v="2015-06-29T09:21:58"/>
  </r>
  <r>
    <n v="2688"/>
    <s v="Mac N Cheez Food Truck"/>
    <s v="The amazing gourmet Mac N Cheez Food Truck Campaigne!"/>
    <n v="50000"/>
    <n v="74"/>
    <x v="0"/>
    <x v="0"/>
    <s v="USD"/>
    <n v="1424746800"/>
    <n v="1422067870"/>
    <b v="0"/>
    <n v="14"/>
    <b v="0"/>
    <s v="food/food trucks"/>
    <n v="1.48E-3"/>
    <n v="5.2857142857142856"/>
    <x v="1"/>
    <x v="6"/>
    <x v="1"/>
    <s v="food trucks"/>
    <x v="647"/>
    <d v="2015-02-23T21:00:00"/>
  </r>
  <r>
    <n v="2689"/>
    <s v="Mouth Watering Mobile Restaurant"/>
    <s v="I am creating a high quality, local product only, concession trailer for local and remote events. Dearborn Brand, Winter's Brand, more."/>
    <n v="35000"/>
    <n v="1"/>
    <x v="0"/>
    <x v="0"/>
    <s v="USD"/>
    <n v="1469919890"/>
    <n v="1467327890"/>
    <b v="0"/>
    <n v="1"/>
    <b v="0"/>
    <s v="food/food trucks"/>
    <n v="2.8571428571428571E-5"/>
    <n v="1"/>
    <x v="1"/>
    <x v="6"/>
    <x v="1"/>
    <s v="food trucks"/>
    <x v="648"/>
    <d v="2016-07-30T17:04:50"/>
  </r>
  <r>
    <n v="2690"/>
    <s v="Help 2 Fat 2 Fly, with our Restaurant!"/>
    <s v="The stuffed chicken wing originators need YOUR help starting a restaurant so our AMAZING wings will be available to you 7 days a week!"/>
    <n v="80000"/>
    <n v="8586"/>
    <x v="0"/>
    <x v="0"/>
    <s v="USD"/>
    <n v="1433298676"/>
    <n v="1429410676"/>
    <b v="0"/>
    <n v="118"/>
    <b v="0"/>
    <s v="food/food trucks"/>
    <n v="0.107325"/>
    <n v="72.762711864406782"/>
    <x v="1"/>
    <x v="6"/>
    <x v="1"/>
    <s v="food trucks"/>
    <x v="649"/>
    <d v="2015-06-02T20:31:16"/>
  </r>
  <r>
    <n v="2691"/>
    <s v="Cook"/>
    <s v="A Great New local Food Truck serving up ethnic fusion inspired eats in Ottawa."/>
    <n v="65000"/>
    <n v="35"/>
    <x v="0"/>
    <x v="2"/>
    <s v="CAD"/>
    <n v="1431278557"/>
    <n v="1427390557"/>
    <b v="0"/>
    <n v="2"/>
    <b v="0"/>
    <s v="food/food trucks"/>
    <n v="5.3846153846153844E-4"/>
    <n v="17.5"/>
    <x v="1"/>
    <x v="6"/>
    <x v="1"/>
    <s v="food trucks"/>
    <x v="650"/>
    <d v="2015-05-10T11:22:37"/>
  </r>
  <r>
    <n v="2692"/>
    <s v="&quot;Sami j's Food Truck&quot;"/>
    <s v="Our food truck will bring you -_x000a_                       Fast, Fresh, Food -_x000a_                            Throughout the Omaha area"/>
    <n v="3500"/>
    <n v="25"/>
    <x v="0"/>
    <x v="0"/>
    <s v="USD"/>
    <n v="1427266860"/>
    <n v="1424678460"/>
    <b v="0"/>
    <n v="1"/>
    <b v="0"/>
    <s v="food/food trucks"/>
    <n v="7.1428571428571426E-3"/>
    <n v="25"/>
    <x v="1"/>
    <x v="6"/>
    <x v="1"/>
    <s v="food trucks"/>
    <x v="651"/>
    <d v="2015-03-25T01:01:00"/>
  </r>
  <r>
    <n v="2693"/>
    <s v="Chili dog"/>
    <s v="I want to start a food truck that specializes in chili cheese dogs, using new kinds of meats, cheeses and toppings you wouldn't imagine"/>
    <n v="5000"/>
    <n v="40"/>
    <x v="0"/>
    <x v="0"/>
    <s v="USD"/>
    <n v="1407899966"/>
    <n v="1405307966"/>
    <b v="0"/>
    <n v="3"/>
    <b v="0"/>
    <s v="food/food trucks"/>
    <n v="8.0000000000000002E-3"/>
    <n v="13.333333333333334"/>
    <x v="1"/>
    <x v="6"/>
    <x v="1"/>
    <s v="food trucks"/>
    <x v="652"/>
    <d v="2014-08-12T21:19:26"/>
  </r>
  <r>
    <n v="2694"/>
    <s v="Tac o' Relli's Behold the first smoked to order taco truck"/>
    <s v="Gourmet taco truck infusing savory smoky flavors into your tacos, so when you open your container the aroma and actual smoke  flows out"/>
    <n v="30000"/>
    <n v="1"/>
    <x v="0"/>
    <x v="0"/>
    <s v="USD"/>
    <n v="1411701739"/>
    <n v="1409109739"/>
    <b v="0"/>
    <n v="1"/>
    <b v="0"/>
    <s v="food/food trucks"/>
    <n v="3.3333333333333335E-5"/>
    <n v="1"/>
    <x v="1"/>
    <x v="6"/>
    <x v="1"/>
    <s v="food trucks"/>
    <x v="653"/>
    <d v="2014-09-25T21:22:19"/>
  </r>
  <r>
    <n v="2695"/>
    <s v="Fat daddy mac food truck"/>
    <s v="I am creating food magic on the go! Amazing food isn't just for sitdown restaraunts anymore!"/>
    <n v="15000"/>
    <n v="71"/>
    <x v="0"/>
    <x v="0"/>
    <s v="USD"/>
    <n v="1428981718"/>
    <n v="1423801318"/>
    <b v="0"/>
    <n v="3"/>
    <b v="0"/>
    <s v="food/food trucks"/>
    <n v="4.7333333333333333E-3"/>
    <n v="23.666666666666668"/>
    <x v="1"/>
    <x v="6"/>
    <x v="1"/>
    <s v="food trucks"/>
    <x v="654"/>
    <d v="2015-04-13T21:21:58"/>
  </r>
  <r>
    <n v="2696"/>
    <s v="The Military Moms Food Truck"/>
    <s v="The dream to own a food truck, rolling wherever the army sends me, hiring other military spouses and veterans alike! Giving back!"/>
    <n v="60000"/>
    <n v="3390"/>
    <x v="0"/>
    <x v="0"/>
    <s v="USD"/>
    <n v="1419538560"/>
    <n v="1416600960"/>
    <b v="0"/>
    <n v="38"/>
    <b v="0"/>
    <s v="food/food trucks"/>
    <n v="5.6500000000000002E-2"/>
    <n v="89.21052631578948"/>
    <x v="1"/>
    <x v="6"/>
    <x v="1"/>
    <s v="food trucks"/>
    <x v="655"/>
    <d v="2014-12-25T14:16:00"/>
  </r>
  <r>
    <n v="2697"/>
    <s v="Dough Heads Food Truck: waffles stuffed with sweet + savory"/>
    <s v="Stuffed waffles made from Dough. Sweet, savory, salty and then stuffed with meats, fruits, and sauces!"/>
    <n v="23000"/>
    <n v="6061"/>
    <x v="0"/>
    <x v="0"/>
    <s v="USD"/>
    <n v="1438552800"/>
    <n v="1435876423"/>
    <b v="0"/>
    <n v="52"/>
    <b v="0"/>
    <s v="food/food trucks"/>
    <n v="0.26352173913043481"/>
    <n v="116.55769230769231"/>
    <x v="1"/>
    <x v="6"/>
    <x v="1"/>
    <s v="food trucks"/>
    <x v="656"/>
    <d v="2015-08-02T16:00:00"/>
  </r>
  <r>
    <n v="2698"/>
    <s v="Baja Babes Shrimp Tacos wants to spread the taco love!"/>
    <s v="We 'd love to give some TLC to our vintage pink taco trailer so we can continue to cook our signature Baja style shrimp tacos!"/>
    <n v="8000"/>
    <n v="26.01"/>
    <x v="0"/>
    <x v="0"/>
    <s v="USD"/>
    <n v="1403904808"/>
    <n v="1401312808"/>
    <b v="0"/>
    <n v="2"/>
    <b v="0"/>
    <s v="food/food trucks"/>
    <n v="3.2512500000000002E-3"/>
    <n v="13.005000000000001"/>
    <x v="1"/>
    <x v="6"/>
    <x v="1"/>
    <s v="food trucks"/>
    <x v="657"/>
    <d v="2014-06-27T15:33:28"/>
  </r>
  <r>
    <n v="2699"/>
    <s v="my bakery truck"/>
    <s v="Hi, I want make my first bakery. Food truck was great, but I not have a car licence. So, help me to be my dream!"/>
    <n v="2"/>
    <n v="0"/>
    <x v="0"/>
    <x v="2"/>
    <s v="CAD"/>
    <n v="1407533463"/>
    <n v="1404941463"/>
    <b v="0"/>
    <n v="0"/>
    <b v="0"/>
    <s v="food/food trucks"/>
    <n v="0"/>
    <n v="0"/>
    <x v="1"/>
    <x v="6"/>
    <x v="1"/>
    <s v="food trucks"/>
    <x v="658"/>
    <d v="2014-08-08T15:31:03"/>
  </r>
  <r>
    <n v="2700"/>
    <s v="Holly's Hot Stuff"/>
    <s v="I currently own and operate a hot dog cart. I am hoping to purchase a used food truck so I can do business year round!"/>
    <n v="9999"/>
    <n v="70"/>
    <x v="0"/>
    <x v="0"/>
    <s v="USD"/>
    <n v="1411073972"/>
    <n v="1408481972"/>
    <b v="0"/>
    <n v="4"/>
    <b v="0"/>
    <s v="food/food trucks"/>
    <n v="7.0007000700070005E-3"/>
    <n v="17.5"/>
    <x v="1"/>
    <x v="6"/>
    <x v="1"/>
    <s v="food trucks"/>
    <x v="659"/>
    <d v="2014-09-18T14:59:32"/>
  </r>
  <r>
    <n v="2501"/>
    <s v="The Bent King board game cafÃ© and wine lounge"/>
    <s v="Locally owned board game cafÃ© focused on keeping it local with fresh food, craft beer, wine, and, of course, all your favourite games!"/>
    <n v="11000"/>
    <n v="281"/>
    <x v="0"/>
    <x v="2"/>
    <s v="CAD"/>
    <n v="1443379104"/>
    <n v="1440787104"/>
    <b v="0"/>
    <n v="7"/>
    <b v="0"/>
    <s v="food/restaurants"/>
    <n v="2.5545454545454545E-2"/>
    <n v="40.142857142857146"/>
    <x v="1"/>
    <x v="7"/>
    <x v="1"/>
    <s v="restaurants"/>
    <x v="660"/>
    <d v="2015-09-27T12:38:24"/>
  </r>
  <r>
    <n v="2502"/>
    <s v="Cupcake Chaos"/>
    <s v="A small sweet shop featuring the cupcake variety offered by Cupcake Chaos, candy, cotton candy, shakes and malts, located in Dalhart,TX"/>
    <n v="110000"/>
    <n v="86"/>
    <x v="0"/>
    <x v="0"/>
    <s v="USD"/>
    <n v="1411328918"/>
    <n v="1407440918"/>
    <b v="0"/>
    <n v="5"/>
    <b v="0"/>
    <s v="food/restaurants"/>
    <n v="7.8181818181818181E-4"/>
    <n v="17.2"/>
    <x v="1"/>
    <x v="7"/>
    <x v="1"/>
    <s v="restaurants"/>
    <x v="661"/>
    <d v="2014-09-21T13:48:38"/>
  </r>
  <r>
    <n v="2503"/>
    <s v="Cardinal Bistro BYOB Start Up"/>
    <s v="Cardinal Bistro will be Contemporary American dinning establishment based in Ventnor, NJ featuring local, seasonal ingredients."/>
    <n v="10000"/>
    <n v="0"/>
    <x v="0"/>
    <x v="0"/>
    <s v="USD"/>
    <n v="1465333560"/>
    <n v="1462743308"/>
    <b v="0"/>
    <n v="0"/>
    <b v="0"/>
    <s v="food/restaurants"/>
    <n v="0"/>
    <n v="0"/>
    <x v="1"/>
    <x v="7"/>
    <x v="1"/>
    <s v="restaurants"/>
    <x v="662"/>
    <d v="2016-06-07T15:06:00"/>
  </r>
  <r>
    <n v="2504"/>
    <s v="Halal Restaurant and Internet Cafe"/>
    <s v="Halal Restaurant and Internet Cafe 20 percent of profits will go to building masjids."/>
    <n v="35000"/>
    <n v="0"/>
    <x v="0"/>
    <x v="0"/>
    <s v="USD"/>
    <n v="1416014534"/>
    <n v="1413418934"/>
    <b v="0"/>
    <n v="0"/>
    <b v="0"/>
    <s v="food/restaurants"/>
    <n v="0"/>
    <n v="0"/>
    <x v="1"/>
    <x v="7"/>
    <x v="1"/>
    <s v="restaurants"/>
    <x v="663"/>
    <d v="2014-11-14T19:22:14"/>
  </r>
  <r>
    <n v="2505"/>
    <s v="PASTATUTION"/>
    <s v="PASTATUTION- The act or practice of engaging in Pasta Making for money.  _x000a__x000a_Help us get the Arcobaleno Pasta Extruder!"/>
    <n v="7000"/>
    <n v="0"/>
    <x v="0"/>
    <x v="0"/>
    <s v="USD"/>
    <n v="1426292416"/>
    <n v="1423704016"/>
    <b v="0"/>
    <n v="0"/>
    <b v="0"/>
    <s v="food/restaurants"/>
    <n v="0"/>
    <n v="0"/>
    <x v="1"/>
    <x v="7"/>
    <x v="1"/>
    <s v="restaurants"/>
    <x v="664"/>
    <d v="2015-03-13T18:20:16"/>
  </r>
  <r>
    <n v="2506"/>
    <s v="Bowlz Cafe, Hull"/>
    <s v="Love cereal as much as we do? Then we need your help! We are opening a worldwide cereal cafe, serving the best in imported cereals!"/>
    <n v="5000"/>
    <n v="30"/>
    <x v="0"/>
    <x v="1"/>
    <s v="GBP"/>
    <n v="1443906000"/>
    <n v="1441955269"/>
    <b v="0"/>
    <n v="2"/>
    <b v="0"/>
    <s v="food/restaurants"/>
    <n v="6.0000000000000001E-3"/>
    <n v="15"/>
    <x v="1"/>
    <x v="7"/>
    <x v="1"/>
    <s v="restaurants"/>
    <x v="665"/>
    <d v="2015-10-03T15:00:00"/>
  </r>
  <r>
    <n v="2507"/>
    <s v="Help Cafe Talavera get a New Kitchen!"/>
    <s v="Unique dishes for a unique city!."/>
    <n v="42850"/>
    <n v="0"/>
    <x v="0"/>
    <x v="0"/>
    <s v="USD"/>
    <n v="1431308704"/>
    <n v="1428716704"/>
    <b v="0"/>
    <n v="0"/>
    <b v="0"/>
    <s v="food/restaurants"/>
    <n v="0"/>
    <n v="0"/>
    <x v="1"/>
    <x v="7"/>
    <x v="1"/>
    <s v="restaurants"/>
    <x v="666"/>
    <d v="2015-05-10T19:45:04"/>
  </r>
  <r>
    <n v="2508"/>
    <s v="Silver Linning Gourmet Fudge"/>
    <s v="I make Amazing homemade fudge available in 18 flavors. I want to open my own business to be able to let my area eat my incredible fudge"/>
    <n v="20000"/>
    <n v="0"/>
    <x v="0"/>
    <x v="0"/>
    <s v="USD"/>
    <n v="1408056634"/>
    <n v="1405464634"/>
    <b v="0"/>
    <n v="0"/>
    <b v="0"/>
    <s v="food/restaurants"/>
    <n v="0"/>
    <n v="0"/>
    <x v="1"/>
    <x v="7"/>
    <x v="1"/>
    <s v="restaurants"/>
    <x v="667"/>
    <d v="2014-08-14T16:50:34"/>
  </r>
  <r>
    <n v="2509"/>
    <s v="&quot;Chuck J. Brubecker&quot;"/>
    <s v="Relax in a new Cheesecake Lounge in London, serving freshly made cheesecakes, all day and all night, along with great coffees and teas."/>
    <n v="95000"/>
    <n v="1000"/>
    <x v="0"/>
    <x v="1"/>
    <s v="GBP"/>
    <n v="1429554349"/>
    <n v="1424719549"/>
    <b v="0"/>
    <n v="28"/>
    <b v="0"/>
    <s v="food/restaurants"/>
    <n v="1.0526315789473684E-2"/>
    <n v="35.714285714285715"/>
    <x v="1"/>
    <x v="7"/>
    <x v="1"/>
    <s v="restaurants"/>
    <x v="668"/>
    <d v="2015-04-20T12:25:49"/>
  </r>
  <r>
    <n v="2510"/>
    <s v="Dugout Dogs, Americas love of hot dogs and baseball!"/>
    <s v="Dugout Dogs will be specializing in the many hot dog and sausage styles sold at baseball parks around Major League Baseball (MLB)."/>
    <n v="50000"/>
    <n v="75"/>
    <x v="0"/>
    <x v="0"/>
    <s v="USD"/>
    <n v="1431647772"/>
    <n v="1426463772"/>
    <b v="0"/>
    <n v="2"/>
    <b v="0"/>
    <s v="food/restaurants"/>
    <n v="1.5E-3"/>
    <n v="37.5"/>
    <x v="1"/>
    <x v="7"/>
    <x v="1"/>
    <s v="restaurants"/>
    <x v="669"/>
    <d v="2015-05-14T17:56:12"/>
  </r>
  <r>
    <n v="2511"/>
    <s v="loluli's"/>
    <s v="Fresh Fast Food. A bbq ramen bar thats healthy, tasty and made to order right in front of your eyes....... From flame to bowl"/>
    <n v="100000"/>
    <n v="0"/>
    <x v="0"/>
    <x v="1"/>
    <s v="GBP"/>
    <n v="1454323413"/>
    <n v="1451731413"/>
    <b v="0"/>
    <n v="0"/>
    <b v="0"/>
    <s v="food/restaurants"/>
    <n v="0"/>
    <n v="0"/>
    <x v="1"/>
    <x v="7"/>
    <x v="1"/>
    <s v="restaurants"/>
    <x v="670"/>
    <d v="2016-02-01T04:43:33"/>
  </r>
  <r>
    <n v="2512"/>
    <s v="Somethin' Tasty"/>
    <s v="Somethin' Tasty is a unique coffee, pastry &amp; retail store. We consign from all local sources: pottery, glass &amp; art."/>
    <n v="1150"/>
    <n v="0"/>
    <x v="0"/>
    <x v="0"/>
    <s v="USD"/>
    <n v="1418504561"/>
    <n v="1417208561"/>
    <b v="0"/>
    <n v="0"/>
    <b v="0"/>
    <s v="food/restaurants"/>
    <n v="0"/>
    <n v="0"/>
    <x v="1"/>
    <x v="7"/>
    <x v="1"/>
    <s v="restaurants"/>
    <x v="671"/>
    <d v="2014-12-13T15:02:41"/>
  </r>
  <r>
    <n v="2513"/>
    <s v="Yahu Restaurants"/>
    <s v="Wir wollen einen Ort erschaffen an dem man sich wohlfÃ¼hlen kann, ein Ort an dem die Gedanken frei sind und man das Essen genieÃŸen kann."/>
    <n v="180000"/>
    <n v="0"/>
    <x v="0"/>
    <x v="3"/>
    <s v="EUR"/>
    <n v="1488067789"/>
    <n v="1482883789"/>
    <b v="0"/>
    <n v="0"/>
    <b v="0"/>
    <s v="food/restaurants"/>
    <n v="0"/>
    <n v="0"/>
    <x v="1"/>
    <x v="7"/>
    <x v="1"/>
    <s v="restaurants"/>
    <x v="672"/>
    <d v="2017-02-25T18:09:49"/>
  </r>
  <r>
    <n v="2514"/>
    <s v="Lunch For Tots"/>
    <s v="My little cafe has been challenged to provide healthy, fun lunches to kids at a Montessori School. Local/organic as much as possible."/>
    <n v="12000"/>
    <n v="210"/>
    <x v="0"/>
    <x v="0"/>
    <s v="USD"/>
    <n v="1408526477"/>
    <n v="1407057677"/>
    <b v="0"/>
    <n v="4"/>
    <b v="0"/>
    <s v="food/restaurants"/>
    <n v="1.7500000000000002E-2"/>
    <n v="52.5"/>
    <x v="1"/>
    <x v="7"/>
    <x v="1"/>
    <s v="restaurants"/>
    <x v="673"/>
    <d v="2014-08-20T03:21:17"/>
  </r>
  <r>
    <n v="2515"/>
    <s v="The Barrel Room Restaurant &amp; Tavern"/>
    <s v="The Barrel Room SF is moving to a new location in San Francisco with a 60-seat restaurant &amp; full liquor. Help us make our move amazing!"/>
    <n v="5000"/>
    <n v="930"/>
    <x v="0"/>
    <x v="0"/>
    <s v="USD"/>
    <n v="1424635753"/>
    <n v="1422043753"/>
    <b v="0"/>
    <n v="12"/>
    <b v="0"/>
    <s v="food/restaurants"/>
    <n v="0.186"/>
    <n v="77.5"/>
    <x v="1"/>
    <x v="7"/>
    <x v="1"/>
    <s v="restaurants"/>
    <x v="674"/>
    <d v="2015-02-22T14:09:13"/>
  </r>
  <r>
    <n v="2516"/>
    <s v="Morning Glory"/>
    <s v="Hi, everyone my name is Alex, and i want to create not just a cafe spot, but a place that gives everyone a nice warm homey feeling."/>
    <n v="22000"/>
    <n v="0"/>
    <x v="0"/>
    <x v="0"/>
    <s v="USD"/>
    <n v="1417279252"/>
    <n v="1414683652"/>
    <b v="0"/>
    <n v="0"/>
    <b v="0"/>
    <s v="food/restaurants"/>
    <n v="0"/>
    <n v="0"/>
    <x v="1"/>
    <x v="7"/>
    <x v="1"/>
    <s v="restaurants"/>
    <x v="675"/>
    <d v="2014-11-29T10:40:52"/>
  </r>
  <r>
    <n v="2517"/>
    <s v="The Canteen"/>
    <s v="KICK START US! Chef-driven dining experience offering a multi-course tasteful and playful menu that hems in familiar seasonal comfort."/>
    <n v="18000"/>
    <n v="1767"/>
    <x v="0"/>
    <x v="2"/>
    <s v="CAD"/>
    <n v="1426788930"/>
    <n v="1424200530"/>
    <b v="0"/>
    <n v="33"/>
    <b v="0"/>
    <s v="food/restaurants"/>
    <n v="9.8166666666666666E-2"/>
    <n v="53.545454545454547"/>
    <x v="1"/>
    <x v="7"/>
    <x v="1"/>
    <s v="restaurants"/>
    <x v="676"/>
    <d v="2015-03-19T12:15:30"/>
  </r>
  <r>
    <n v="2518"/>
    <s v="Southern California's Backroad Eateries"/>
    <s v="I am traveling the backroads of Southern California, to discover the best out-of-the-way eateries the area has to offer"/>
    <n v="5000"/>
    <n v="0"/>
    <x v="0"/>
    <x v="0"/>
    <s v="USD"/>
    <n v="1415899228"/>
    <n v="1413303628"/>
    <b v="0"/>
    <n v="0"/>
    <b v="0"/>
    <s v="food/restaurants"/>
    <n v="0"/>
    <n v="0"/>
    <x v="1"/>
    <x v="7"/>
    <x v="1"/>
    <s v="restaurants"/>
    <x v="677"/>
    <d v="2014-11-13T11:20:28"/>
  </r>
  <r>
    <n v="2519"/>
    <s v="Kelli's Kitchen"/>
    <s v="Better than your mom's, better than Cracker Barrel, only at Kelli's Kitchen (all from scratch)."/>
    <n v="150000"/>
    <n v="65"/>
    <x v="0"/>
    <x v="0"/>
    <s v="USD"/>
    <n v="1405741404"/>
    <n v="1403149404"/>
    <b v="0"/>
    <n v="4"/>
    <b v="0"/>
    <s v="food/restaurants"/>
    <n v="4.3333333333333331E-4"/>
    <n v="16.25"/>
    <x v="1"/>
    <x v="7"/>
    <x v="1"/>
    <s v="restaurants"/>
    <x v="678"/>
    <d v="2014-07-18T21:43:24"/>
  </r>
  <r>
    <n v="2520"/>
    <s v="The Aurora Outpost Restaurant/NightClub"/>
    <s v="Aurora restaurant/night club, a Star Wars/Star Trek Science fiction community gathering place and club in the Tulsa/Oklahoma city area."/>
    <n v="100000"/>
    <n v="0"/>
    <x v="0"/>
    <x v="0"/>
    <s v="USD"/>
    <n v="1476559260"/>
    <n v="1472567085"/>
    <b v="0"/>
    <n v="0"/>
    <b v="0"/>
    <s v="food/restaurants"/>
    <n v="0"/>
    <n v="0"/>
    <x v="1"/>
    <x v="7"/>
    <x v="1"/>
    <s v="restaurants"/>
    <x v="679"/>
    <d v="2016-10-15T13:21:00"/>
  </r>
  <r>
    <n v="2321"/>
    <s v="WienerWÃ¼rze"/>
    <s v="Universal organic liquid seasoning brewed all natural from lupine, oat, salt and water for soups, salads, stews and more"/>
    <n v="10557"/>
    <n v="4130"/>
    <x v="3"/>
    <x v="14"/>
    <s v="EUR"/>
    <n v="1491282901"/>
    <n v="1488694501"/>
    <b v="0"/>
    <n v="64"/>
    <b v="0"/>
    <s v="food/small batch"/>
    <n v="0.39120962394619685"/>
    <n v="64.53125"/>
    <x v="1"/>
    <x v="8"/>
    <x v="1"/>
    <s v="small batch"/>
    <x v="680"/>
    <d v="2017-04-03T23: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1"/>
    <x v="8"/>
    <x v="1"/>
    <s v="small batch"/>
    <x v="681"/>
    <d v="2017-04-09T14: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1"/>
    <x v="8"/>
    <x v="1"/>
    <s v="small batch"/>
    <x v="682"/>
    <d v="2017-03-20T12:07:27"/>
  </r>
  <r>
    <n v="2324"/>
    <s v="Pies not Lies"/>
    <s v="A city centre shop selling great locally made food with room to chat and learn about eachother."/>
    <n v="7500"/>
    <n v="1555"/>
    <x v="3"/>
    <x v="1"/>
    <s v="GBP"/>
    <n v="1490559285"/>
    <n v="1487970885"/>
    <b v="0"/>
    <n v="61"/>
    <b v="0"/>
    <s v="food/small batch"/>
    <n v="0.20733333333333334"/>
    <n v="25.491803278688526"/>
    <x v="1"/>
    <x v="8"/>
    <x v="1"/>
    <s v="small batch"/>
    <x v="683"/>
    <d v="2017-03-26T14: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1"/>
    <x v="8"/>
    <x v="1"/>
    <s v="small batch"/>
    <x v="684"/>
    <d v="2017-03-29T17: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1"/>
    <x v="8"/>
    <x v="1"/>
    <s v="small batch"/>
    <x v="685"/>
    <d v="2017-04-30T11:00:00"/>
  </r>
  <r>
    <n v="2327"/>
    <s v="Kraut Source - Fermentation Made Simple"/>
    <s v="Gourmet Fermentation in a Mason Jar. Create delicious, nutritious fermented foods at home."/>
    <n v="35000"/>
    <n v="184133.01"/>
    <x v="1"/>
    <x v="0"/>
    <s v="USD"/>
    <n v="1409090440"/>
    <n v="1406066440"/>
    <b v="1"/>
    <n v="3355"/>
    <b v="1"/>
    <s v="food/small batch"/>
    <n v="5.2609431428571432"/>
    <n v="54.883162444113267"/>
    <x v="1"/>
    <x v="8"/>
    <x v="1"/>
    <s v="small batch"/>
    <x v="686"/>
    <d v="2014-08-26T16:00:40"/>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x v="1"/>
    <x v="8"/>
    <x v="1"/>
    <s v="small batch"/>
    <x v="687"/>
    <d v="2015-06-14T12:45:37"/>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x v="1"/>
    <x v="8"/>
    <x v="1"/>
    <s v="small batch"/>
    <x v="688"/>
    <d v="2014-07-17T08:59:06"/>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x v="1"/>
    <x v="8"/>
    <x v="1"/>
    <s v="small batch"/>
    <x v="689"/>
    <d v="2015-12-24T18:00:00"/>
  </r>
  <r>
    <n v="2331"/>
    <s v="Meadowlands Chocolate"/>
    <s v="Handcrafted, organic, single-origin, bean-to-bar, dark chocolate. Like fine wine, the secret is in the terroir."/>
    <n v="8000"/>
    <n v="11545.1"/>
    <x v="1"/>
    <x v="0"/>
    <s v="USD"/>
    <n v="1408320490"/>
    <n v="1405728490"/>
    <b v="1"/>
    <n v="283"/>
    <b v="1"/>
    <s v="food/small batch"/>
    <n v="1.4431375"/>
    <n v="40.795406360424032"/>
    <x v="1"/>
    <x v="8"/>
    <x v="1"/>
    <s v="small batch"/>
    <x v="690"/>
    <d v="2014-08-17T18:08:10"/>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
    <n v="75.502840909090907"/>
    <x v="1"/>
    <x v="8"/>
    <x v="1"/>
    <s v="small batch"/>
    <x v="691"/>
    <d v="2015-02-06T09:04:31"/>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x v="1"/>
    <x v="8"/>
    <x v="1"/>
    <s v="small batch"/>
    <x v="692"/>
    <d v="2014-05-29T11:50:00"/>
  </r>
  <r>
    <n v="2334"/>
    <s v="Picnic Pops in Your Grocery Store!"/>
    <s v="Help us get our delicious, organic, artisanal frozen pops on grocery store shelves in the Baltimore &amp; DC areas."/>
    <n v="4000"/>
    <n v="4078"/>
    <x v="1"/>
    <x v="0"/>
    <s v="USD"/>
    <n v="1415208840"/>
    <n v="1412611498"/>
    <b v="1"/>
    <n v="67"/>
    <b v="1"/>
    <s v="food/small batch"/>
    <n v="1.0195000000000001"/>
    <n v="60.865671641791046"/>
    <x v="1"/>
    <x v="8"/>
    <x v="1"/>
    <s v="small batch"/>
    <x v="693"/>
    <d v="2014-11-05T11:34:00"/>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x v="1"/>
    <x v="8"/>
    <x v="1"/>
    <s v="small batch"/>
    <x v="694"/>
    <d v="2014-06-11T07:44:03"/>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6"/>
    <n v="48.104623556581984"/>
    <x v="1"/>
    <x v="8"/>
    <x v="1"/>
    <s v="small batch"/>
    <x v="695"/>
    <d v="2014-03-08T16:11:35"/>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x v="1"/>
    <x v="8"/>
    <x v="1"/>
    <s v="small batch"/>
    <x v="696"/>
    <d v="2014-06-26T09:22:23"/>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4"/>
    <n v="123.34552845528455"/>
    <x v="1"/>
    <x v="8"/>
    <x v="1"/>
    <s v="small batch"/>
    <x v="697"/>
    <d v="2014-06-29T15:31:24"/>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8"/>
    <n v="66.623188405797094"/>
    <x v="1"/>
    <x v="8"/>
    <x v="1"/>
    <s v="small batch"/>
    <x v="698"/>
    <d v="2016-12-19T01:59:00"/>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x v="1"/>
    <x v="8"/>
    <x v="1"/>
    <s v="small batch"/>
    <x v="699"/>
    <d v="2016-10-30T09:25:38"/>
  </r>
  <r>
    <n v="2441"/>
    <s v="Bring Alchemy Pops to the People!"/>
    <s v="YOU can help Alchemy Pops POP up on a street near you!"/>
    <n v="7500"/>
    <n v="8091"/>
    <x v="1"/>
    <x v="0"/>
    <s v="USD"/>
    <n v="1437627540"/>
    <n v="1435806054"/>
    <b v="0"/>
    <n v="109"/>
    <b v="1"/>
    <s v="food/small batch"/>
    <n v="1.0788"/>
    <n v="74.22935779816514"/>
    <x v="1"/>
    <x v="8"/>
    <x v="1"/>
    <s v="small batch"/>
    <x v="700"/>
    <d v="2015-07-22T22:59:00"/>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x v="1"/>
    <x v="8"/>
    <x v="1"/>
    <s v="small batch"/>
    <x v="701"/>
    <d v="2015-03-19T09:00:28"/>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4999999999"/>
    <n v="130.23469453376205"/>
    <x v="1"/>
    <x v="8"/>
    <x v="1"/>
    <s v="small batch"/>
    <x v="702"/>
    <d v="2014-08-15T09:00:22"/>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x v="1"/>
    <x v="8"/>
    <x v="1"/>
    <s v="small batch"/>
    <x v="703"/>
    <d v="2016-05-25T12:06:31"/>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x v="1"/>
    <x v="8"/>
    <x v="1"/>
    <s v="small batch"/>
    <x v="704"/>
    <d v="2015-09-25T22:33:41"/>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x v="1"/>
    <x v="8"/>
    <x v="1"/>
    <s v="small batch"/>
    <x v="705"/>
    <d v="2016-11-26T09:27:51"/>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2"/>
    <n v="31.691394658753708"/>
    <x v="1"/>
    <x v="8"/>
    <x v="1"/>
    <s v="small batch"/>
    <x v="706"/>
    <d v="2016-11-11T22:00:00"/>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x v="1"/>
    <x v="8"/>
    <x v="1"/>
    <s v="small batch"/>
    <x v="707"/>
    <d v="2016-08-30T23:36:00"/>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x v="1"/>
    <x v="8"/>
    <x v="1"/>
    <s v="small batch"/>
    <x v="708"/>
    <d v="2014-11-29T22:25:15"/>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x v="1"/>
    <x v="8"/>
    <x v="1"/>
    <s v="small batch"/>
    <x v="709"/>
    <d v="2014-10-27T21:11:00"/>
  </r>
  <r>
    <n v="2451"/>
    <s v="Boss Balls Protein Balls"/>
    <s v="Meet the best tasting high protein, low sugar protein snack on the planet. Guaranteed to turn you into a stone cold fox."/>
    <n v="10000"/>
    <n v="11545"/>
    <x v="1"/>
    <x v="0"/>
    <s v="USD"/>
    <n v="1488750490"/>
    <n v="1487022490"/>
    <b v="0"/>
    <n v="186"/>
    <b v="1"/>
    <s v="food/small batch"/>
    <n v="1.1545000000000001"/>
    <n v="62.06989247311828"/>
    <x v="1"/>
    <x v="8"/>
    <x v="1"/>
    <s v="small batch"/>
    <x v="710"/>
    <d v="2017-03-05T15:48:10"/>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x v="1"/>
    <x v="8"/>
    <x v="1"/>
    <s v="small batch"/>
    <x v="711"/>
    <d v="2015-12-29T17:00:00"/>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x v="1"/>
    <x v="8"/>
    <x v="1"/>
    <s v="small batch"/>
    <x v="712"/>
    <d v="2017-02-02T10:36:49"/>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x v="1"/>
    <x v="8"/>
    <x v="1"/>
    <s v="small batch"/>
    <x v="713"/>
    <d v="2017-03-10T22:50:08"/>
  </r>
  <r>
    <n v="2455"/>
    <s v="Yo Mama's Sauces &amp; Rubs"/>
    <s v="Mama wants everyone to try her secret recipes for sauces and rubs. She uses only the freshest ingredients for them."/>
    <n v="300"/>
    <n v="546"/>
    <x v="1"/>
    <x v="0"/>
    <s v="USD"/>
    <n v="1461177950"/>
    <n v="1458758750"/>
    <b v="0"/>
    <n v="16"/>
    <b v="1"/>
    <s v="food/small batch"/>
    <n v="1.82"/>
    <n v="34.125"/>
    <x v="1"/>
    <x v="8"/>
    <x v="1"/>
    <s v="small batch"/>
    <x v="714"/>
    <d v="2016-04-20T12:45:50"/>
  </r>
  <r>
    <n v="2456"/>
    <s v="Beef Sticks to Chomp On!!"/>
    <s v="These beef sticks will make your taste buds dance with happiness. Plus they are healthier than most available today!"/>
    <n v="1500"/>
    <n v="2713"/>
    <x v="1"/>
    <x v="0"/>
    <s v="USD"/>
    <n v="1488063839"/>
    <n v="1485471839"/>
    <b v="0"/>
    <n v="67"/>
    <b v="1"/>
    <s v="food/small batch"/>
    <n v="1.8086666666666666"/>
    <n v="40.492537313432834"/>
    <x v="1"/>
    <x v="8"/>
    <x v="1"/>
    <s v="small batch"/>
    <x v="715"/>
    <d v="2017-02-25T17:03:59"/>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x v="1"/>
    <x v="8"/>
    <x v="1"/>
    <s v="small batch"/>
    <x v="716"/>
    <d v="2016-03-24T07:27:36"/>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x v="1"/>
    <x v="8"/>
    <x v="1"/>
    <s v="small batch"/>
    <x v="717"/>
    <d v="2016-06-09T13:00:00"/>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x v="1"/>
    <x v="8"/>
    <x v="1"/>
    <s v="small batch"/>
    <x v="718"/>
    <d v="2016-03-23T08:18:05"/>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5"/>
    <n v="125.98529411764706"/>
    <x v="1"/>
    <x v="8"/>
    <x v="1"/>
    <s v="small batch"/>
    <x v="719"/>
    <d v="2017-01-02T22:17:00"/>
  </r>
  <r>
    <n v="1124"/>
    <s v="Disaster Defender:Save lives in a game and in the Real World"/>
    <s v="Disaster Defender is a Mobile RPG that puts you right into the action of a Disaster, saving lives and property like a real life hero!"/>
    <n v="90000"/>
    <n v="425"/>
    <x v="0"/>
    <x v="0"/>
    <s v="USD"/>
    <n v="1430409651"/>
    <n v="1427817651"/>
    <b v="0"/>
    <n v="7"/>
    <b v="0"/>
    <s v="games/mobile games"/>
    <n v="4.7222222222222223E-3"/>
    <n v="60.714285714285715"/>
    <x v="2"/>
    <x v="8"/>
    <x v="2"/>
    <s v="mobile games"/>
    <x v="720"/>
    <d v="2015-04-30T10:00:51"/>
  </r>
  <r>
    <n v="1125"/>
    <s v="Ultimate Supremacy"/>
    <s v="Ultimate Supremacy will be the ultimate in mobile gaming, if you love fighting and strategy games, you will love Ultimate Supremacy."/>
    <n v="3000"/>
    <n v="0"/>
    <x v="0"/>
    <x v="1"/>
    <s v="GBP"/>
    <n v="1443193130"/>
    <n v="1438009130"/>
    <b v="0"/>
    <n v="0"/>
    <b v="0"/>
    <s v="games/mobile games"/>
    <n v="0"/>
    <n v="0"/>
    <x v="2"/>
    <x v="8"/>
    <x v="2"/>
    <s v="mobile games"/>
    <x v="721"/>
    <d v="2015-09-25T08:58:50"/>
  </r>
  <r>
    <n v="1126"/>
    <s v="GAMING TO LEARN"/>
    <s v="Imagine a science class where the teacher walks in a says &quot;Take out your cell phone and play a game.&quot;"/>
    <n v="2000"/>
    <n v="10"/>
    <x v="0"/>
    <x v="0"/>
    <s v="USD"/>
    <n v="1468482694"/>
    <n v="1465890694"/>
    <b v="0"/>
    <n v="2"/>
    <b v="0"/>
    <s v="games/mobile games"/>
    <n v="5.0000000000000001E-3"/>
    <n v="5"/>
    <x v="2"/>
    <x v="8"/>
    <x v="2"/>
    <s v="mobile games"/>
    <x v="722"/>
    <d v="2016-07-14T01:51:34"/>
  </r>
  <r>
    <n v="1127"/>
    <s v="ABRAcaPOCUS!!"/>
    <s v="A fast-paced, creepy/cute mobile puzzle game where you draw series of magic symbols to summon &amp; collect demons, monsters, gods, &amp; myths"/>
    <n v="35000"/>
    <n v="585"/>
    <x v="0"/>
    <x v="0"/>
    <s v="USD"/>
    <n v="1416000600"/>
    <n v="1413318600"/>
    <b v="0"/>
    <n v="23"/>
    <b v="0"/>
    <s v="games/mobile games"/>
    <n v="1.6714285714285713E-2"/>
    <n v="25.434782608695652"/>
    <x v="2"/>
    <x v="8"/>
    <x v="2"/>
    <s v="mobile games"/>
    <x v="723"/>
    <d v="2014-11-14T15:30:00"/>
  </r>
  <r>
    <n v="1128"/>
    <s v="Flying Turds"/>
    <s v="#havingfunFTW"/>
    <n v="1000"/>
    <n v="1"/>
    <x v="0"/>
    <x v="1"/>
    <s v="GBP"/>
    <n v="1407425717"/>
    <n v="1404833717"/>
    <b v="0"/>
    <n v="1"/>
    <b v="0"/>
    <s v="games/mobile games"/>
    <n v="1E-3"/>
    <n v="1"/>
    <x v="2"/>
    <x v="8"/>
    <x v="2"/>
    <s v="mobile games"/>
    <x v="724"/>
    <d v="2014-08-07T09:35:17"/>
  </r>
  <r>
    <n v="1129"/>
    <s v="Angry words with Friends"/>
    <s v="This app will provide you with the ability to use your most favorite profanities while playing a game with your friends."/>
    <n v="20000"/>
    <n v="21"/>
    <x v="0"/>
    <x v="0"/>
    <s v="USD"/>
    <n v="1465107693"/>
    <n v="1462515693"/>
    <b v="0"/>
    <n v="2"/>
    <b v="0"/>
    <s v="games/mobile games"/>
    <n v="1.0499999999999999E-3"/>
    <n v="10.5"/>
    <x v="2"/>
    <x v="8"/>
    <x v="2"/>
    <s v="mobile games"/>
    <x v="725"/>
    <d v="2016-06-05T00:21:33"/>
  </r>
  <r>
    <n v="1130"/>
    <s v="Terror Interceptor Mobile Video Game"/>
    <s v="A modernized version of the classic aerial combat arcade game 1942.  Use real fighter jets to take down terrorists on a global scale."/>
    <n v="5000"/>
    <n v="11"/>
    <x v="0"/>
    <x v="0"/>
    <s v="USD"/>
    <n v="1416963300"/>
    <n v="1411775700"/>
    <b v="0"/>
    <n v="3"/>
    <b v="0"/>
    <s v="games/mobile games"/>
    <n v="2.2000000000000001E-3"/>
    <n v="3.6666666666666665"/>
    <x v="2"/>
    <x v="8"/>
    <x v="2"/>
    <s v="mobile games"/>
    <x v="726"/>
    <d v="2014-11-25T18:55:00"/>
  </r>
  <r>
    <n v="1131"/>
    <s v="Hot Potato - The App"/>
    <s v="Don't drop it like it's hot..Hot Potato is a battle between friends. Compete to keep Mr Potato off the ground. Who will drop him first?"/>
    <n v="40000"/>
    <n v="0"/>
    <x v="0"/>
    <x v="4"/>
    <s v="AUD"/>
    <n v="1450993668"/>
    <n v="1448401668"/>
    <b v="0"/>
    <n v="0"/>
    <b v="0"/>
    <s v="games/mobile games"/>
    <n v="0"/>
    <n v="0"/>
    <x v="2"/>
    <x v="8"/>
    <x v="2"/>
    <s v="mobile games"/>
    <x v="727"/>
    <d v="2015-12-24T15:47:48"/>
  </r>
  <r>
    <n v="1132"/>
    <s v="One"/>
    <s v="One is a simple mobile game about exploring the connections between all living things. Featuring hand-painted art."/>
    <n v="10000"/>
    <n v="1438"/>
    <x v="0"/>
    <x v="2"/>
    <s v="CAD"/>
    <n v="1483238771"/>
    <n v="1480646771"/>
    <b v="0"/>
    <n v="13"/>
    <b v="0"/>
    <s v="games/mobile games"/>
    <n v="0.14380000000000001"/>
    <n v="110.61538461538461"/>
    <x v="2"/>
    <x v="8"/>
    <x v="2"/>
    <s v="mobile games"/>
    <x v="728"/>
    <d v="2016-12-31T20:46:11"/>
  </r>
  <r>
    <n v="1133"/>
    <s v="Ping"/>
    <s v="Ping is a simple game currently in the design process, where the player lives off of the power of their connection to the internet."/>
    <n v="3000"/>
    <n v="20"/>
    <x v="0"/>
    <x v="1"/>
    <s v="GBP"/>
    <n v="1406799981"/>
    <n v="1404207981"/>
    <b v="0"/>
    <n v="1"/>
    <b v="0"/>
    <s v="games/mobile games"/>
    <n v="6.6666666666666671E-3"/>
    <n v="20"/>
    <x v="2"/>
    <x v="8"/>
    <x v="2"/>
    <s v="mobile games"/>
    <x v="729"/>
    <d v="2014-07-31T03:46:21"/>
  </r>
  <r>
    <n v="1134"/>
    <s v="New Mario Bro's style game!"/>
    <s v="We are creating a new Mario Bro's style game called KFK:Original. It's challenging, fun and totally awesome!!!"/>
    <n v="25000"/>
    <n v="1"/>
    <x v="0"/>
    <x v="4"/>
    <s v="AUD"/>
    <n v="1417235580"/>
    <n v="1416034228"/>
    <b v="0"/>
    <n v="1"/>
    <b v="0"/>
    <s v="games/mobile games"/>
    <n v="4.0000000000000003E-5"/>
    <n v="1"/>
    <x v="2"/>
    <x v="8"/>
    <x v="2"/>
    <s v="mobile games"/>
    <x v="730"/>
    <d v="2014-11-28T22:33:00"/>
  </r>
  <r>
    <n v="1135"/>
    <s v="Trumperama"/>
    <s v="&quot;Trumperama&quot; ist ein Jump 'n' Run Spiel im 8-Bit Stil fÃ¼r Android._x000a_Donald Trump gewinnt die Wahlen und muss gestoppt werden!"/>
    <n v="1000"/>
    <n v="50"/>
    <x v="0"/>
    <x v="3"/>
    <s v="EUR"/>
    <n v="1470527094"/>
    <n v="1467935094"/>
    <b v="0"/>
    <n v="1"/>
    <b v="0"/>
    <s v="games/mobile games"/>
    <n v="0.05"/>
    <n v="50"/>
    <x v="2"/>
    <x v="8"/>
    <x v="2"/>
    <s v="mobile games"/>
    <x v="731"/>
    <d v="2016-08-06T17:44:54"/>
  </r>
  <r>
    <n v="1136"/>
    <s v="OneLifeMen - Jeu d' Aventure smartphone en Voxel Art"/>
    <s v="Arpenter pas moins de 50 stages ne sera pas facile avec une seule vie... peut Ãªtre que les potions vous aiderons Ã  survivre ?"/>
    <n v="4190"/>
    <n v="270"/>
    <x v="0"/>
    <x v="11"/>
    <s v="EUR"/>
    <n v="1450541229"/>
    <n v="1447949229"/>
    <b v="0"/>
    <n v="6"/>
    <b v="0"/>
    <s v="games/mobile games"/>
    <n v="6.4439140811455853E-2"/>
    <n v="45"/>
    <x v="2"/>
    <x v="8"/>
    <x v="2"/>
    <s v="mobile games"/>
    <x v="732"/>
    <d v="2015-12-19T10:07:09"/>
  </r>
  <r>
    <n v="1137"/>
    <s v="Nodiatis RPG: Steam, Android, &amp; iOS Clients"/>
    <s v="This classic online RPG is being overhauled to run on more devices with an interface better suited for both mobile and widescreen."/>
    <n v="25000"/>
    <n v="9875"/>
    <x v="0"/>
    <x v="0"/>
    <s v="USD"/>
    <n v="1461440421"/>
    <n v="1458848421"/>
    <b v="0"/>
    <n v="39"/>
    <b v="0"/>
    <s v="games/mobile games"/>
    <n v="0.39500000000000002"/>
    <n v="253.2051282051282"/>
    <x v="2"/>
    <x v="8"/>
    <x v="2"/>
    <s v="mobile games"/>
    <x v="733"/>
    <d v="2016-04-23T13:40:21"/>
  </r>
  <r>
    <n v="1138"/>
    <s v="Slayers of The Dead AR- build your ultimate Zombie Fort"/>
    <s v="Have you ever wanted to build your own, ultimate zombie fort in real life? Enjoy a Zombie Apocalypse without the Apocalypse."/>
    <n v="35000"/>
    <n v="125"/>
    <x v="0"/>
    <x v="0"/>
    <s v="USD"/>
    <n v="1485035131"/>
    <n v="1483307131"/>
    <b v="0"/>
    <n v="4"/>
    <b v="0"/>
    <s v="games/mobile games"/>
    <n v="3.5714285714285713E-3"/>
    <n v="31.25"/>
    <x v="2"/>
    <x v="8"/>
    <x v="2"/>
    <s v="mobile games"/>
    <x v="734"/>
    <d v="2017-01-21T15:45:31"/>
  </r>
  <r>
    <n v="1139"/>
    <s v="Soulwalker"/>
    <s v="Take control of the Void and bend it to your will as you perfect your strategy and amass your deck. The light gathers, your power grows"/>
    <n v="8000"/>
    <n v="5"/>
    <x v="0"/>
    <x v="0"/>
    <s v="USD"/>
    <n v="1420100426"/>
    <n v="1417508426"/>
    <b v="0"/>
    <n v="1"/>
    <b v="0"/>
    <s v="games/mobile games"/>
    <n v="6.2500000000000001E-4"/>
    <n v="5"/>
    <x v="2"/>
    <x v="8"/>
    <x v="2"/>
    <s v="mobile games"/>
    <x v="735"/>
    <d v="2015-01-01T02:20:26"/>
  </r>
  <r>
    <n v="1140"/>
    <s v="Medieval Empire by Bear Games"/>
    <s v="We are creating the next epic Massive Multiplayer Online-Real Time Strategy game and we want you to be a part of it!"/>
    <n v="5000"/>
    <n v="0"/>
    <x v="0"/>
    <x v="1"/>
    <s v="GBP"/>
    <n v="1438859121"/>
    <n v="1436267121"/>
    <b v="0"/>
    <n v="0"/>
    <b v="0"/>
    <s v="games/mobile games"/>
    <n v="0"/>
    <n v="0"/>
    <x v="2"/>
    <x v="8"/>
    <x v="2"/>
    <s v="mobile games"/>
    <x v="736"/>
    <d v="2015-08-06T05:05:21"/>
  </r>
  <r>
    <n v="1141"/>
    <s v="Arena Z - Zombie Survival"/>
    <s v="I think this will be a great game!"/>
    <n v="500"/>
    <n v="0"/>
    <x v="0"/>
    <x v="3"/>
    <s v="EUR"/>
    <n v="1436460450"/>
    <n v="1433868450"/>
    <b v="0"/>
    <n v="0"/>
    <b v="0"/>
    <s v="games/mobile games"/>
    <n v="0"/>
    <n v="0"/>
    <x v="2"/>
    <x v="8"/>
    <x v="2"/>
    <s v="mobile games"/>
    <x v="737"/>
    <d v="2015-07-09T10:47:30"/>
  </r>
  <r>
    <n v="1142"/>
    <s v="3E Community, a company driven by YOU!"/>
    <s v="If only you could help choose and/or create the Top Chart apps with your ideas..._x000a_Want that to come true? Well here we are."/>
    <n v="4000"/>
    <n v="0"/>
    <x v="0"/>
    <x v="0"/>
    <s v="USD"/>
    <n v="1424131727"/>
    <n v="1421539727"/>
    <b v="0"/>
    <n v="0"/>
    <b v="0"/>
    <s v="games/mobile games"/>
    <n v="0"/>
    <n v="0"/>
    <x v="2"/>
    <x v="8"/>
    <x v="2"/>
    <s v="mobile games"/>
    <x v="738"/>
    <d v="2015-02-16T18:08:47"/>
  </r>
  <r>
    <n v="1143"/>
    <s v="Convergence: Rift Wars"/>
    <s v="Convergence: RiftWars is a easy to approach competitive turn-based strategy game, featuring quick game play and military tactics."/>
    <n v="45000"/>
    <n v="186"/>
    <x v="0"/>
    <x v="0"/>
    <s v="USD"/>
    <n v="1450327126"/>
    <n v="1447735126"/>
    <b v="0"/>
    <n v="8"/>
    <b v="0"/>
    <s v="games/mobile games"/>
    <n v="4.1333333333333335E-3"/>
    <n v="23.25"/>
    <x v="2"/>
    <x v="8"/>
    <x v="2"/>
    <s v="mobile games"/>
    <x v="739"/>
    <d v="2015-12-16T22:38:46"/>
  </r>
  <r>
    <n v="1861"/>
    <s v="Galaxix - Take on the Universe!"/>
    <s v="A game for Apple &amp; Android devices that sees you get your own spacecraft, take on the competition, mine asteroids &amp; fight to survive."/>
    <n v="250000"/>
    <n v="0"/>
    <x v="0"/>
    <x v="1"/>
    <s v="GBP"/>
    <n v="1422256341"/>
    <n v="1419664341"/>
    <b v="0"/>
    <n v="0"/>
    <b v="0"/>
    <s v="games/mobile games"/>
    <n v="0"/>
    <n v="0"/>
    <x v="2"/>
    <x v="8"/>
    <x v="2"/>
    <s v="mobile games"/>
    <x v="740"/>
    <d v="2015-01-26T01:12:21"/>
  </r>
  <r>
    <n v="1862"/>
    <s v="Purple Fishing - Trump Supporters/Critics Find Common Ground"/>
    <s v="Purple Fishing is an online game and social media platform for Trump Supporters and Critics to have fun finding common ground."/>
    <n v="18000"/>
    <n v="1455"/>
    <x v="0"/>
    <x v="0"/>
    <s v="USD"/>
    <n v="1488958200"/>
    <n v="1484912974"/>
    <b v="0"/>
    <n v="16"/>
    <b v="0"/>
    <s v="games/mobile games"/>
    <n v="8.0833333333333326E-2"/>
    <n v="90.9375"/>
    <x v="2"/>
    <x v="8"/>
    <x v="2"/>
    <s v="mobile games"/>
    <x v="741"/>
    <d v="2017-03-08T01:30:00"/>
  </r>
  <r>
    <n v="1863"/>
    <s v="Project: 20M813"/>
    <s v="This is an Android game where you take control of the zombies and try to eat your way to world domination!"/>
    <n v="2500"/>
    <n v="10"/>
    <x v="0"/>
    <x v="0"/>
    <s v="USD"/>
    <n v="1402600085"/>
    <n v="1400008085"/>
    <b v="0"/>
    <n v="2"/>
    <b v="0"/>
    <s v="games/mobile games"/>
    <n v="4.0000000000000001E-3"/>
    <n v="5"/>
    <x v="2"/>
    <x v="8"/>
    <x v="2"/>
    <s v="mobile games"/>
    <x v="742"/>
    <d v="2014-06-12T13:08:05"/>
  </r>
  <r>
    <n v="1864"/>
    <s v="Fat Cheeks the Cannonball - iPhone and Android"/>
    <s v="Cannons, Power Gloves, and PUNCHING STUFF!  Help Fat Cheeks collect Acorns for upgrades and customize his gear in this Endless Runner"/>
    <n v="6500"/>
    <n v="2788"/>
    <x v="0"/>
    <x v="0"/>
    <s v="USD"/>
    <n v="1399223500"/>
    <n v="1396631500"/>
    <b v="0"/>
    <n v="48"/>
    <b v="0"/>
    <s v="games/mobile games"/>
    <n v="0.42892307692307691"/>
    <n v="58.083333333333336"/>
    <x v="2"/>
    <x v="8"/>
    <x v="2"/>
    <s v="mobile games"/>
    <x v="743"/>
    <d v="2014-05-04T11:11:40"/>
  </r>
  <r>
    <n v="1865"/>
    <s v="THE RUNNING GAME"/>
    <s v="This game is an alternative to the boring morning jogs This game will make you excited to workout Following elite footballer movements!"/>
    <n v="110000"/>
    <n v="4"/>
    <x v="0"/>
    <x v="1"/>
    <s v="GBP"/>
    <n v="1478425747"/>
    <n v="1475398147"/>
    <b v="0"/>
    <n v="2"/>
    <b v="0"/>
    <s v="games/mobile games"/>
    <n v="3.6363636363636364E-5"/>
    <n v="2"/>
    <x v="2"/>
    <x v="8"/>
    <x v="2"/>
    <s v="mobile games"/>
    <x v="744"/>
    <d v="2016-11-06T03:49:07"/>
  </r>
  <r>
    <n v="1866"/>
    <s v="MathPlus Cards (FKA Random Math)"/>
    <s v="A mobile application that will allow math learners to practice math operations and improve critical thinking. Ideal for ages 7 to 12."/>
    <n v="25000"/>
    <n v="125"/>
    <x v="0"/>
    <x v="0"/>
    <s v="USD"/>
    <n v="1488340800"/>
    <n v="1483768497"/>
    <b v="0"/>
    <n v="2"/>
    <b v="0"/>
    <s v="games/mobile games"/>
    <n v="5.0000000000000001E-3"/>
    <n v="62.5"/>
    <x v="2"/>
    <x v="8"/>
    <x v="2"/>
    <s v="mobile games"/>
    <x v="745"/>
    <d v="2017-02-28T22:00:00"/>
  </r>
  <r>
    <n v="1867"/>
    <s v="Meme Wars - Dank Age"/>
    <s v="A mix of PokemonGo, Game of War- Fire Age, DragonSoul, &amp; Throwdown. Join a clan, collect meme, upgrade features, fight, &amp; compete."/>
    <n v="20000"/>
    <n v="10"/>
    <x v="0"/>
    <x v="0"/>
    <s v="USD"/>
    <n v="1478383912"/>
    <n v="1475791912"/>
    <b v="0"/>
    <n v="1"/>
    <b v="0"/>
    <s v="games/mobile games"/>
    <n v="5.0000000000000001E-4"/>
    <n v="10"/>
    <x v="2"/>
    <x v="8"/>
    <x v="2"/>
    <s v="mobile games"/>
    <x v="746"/>
    <d v="2016-11-05T16:11:52"/>
  </r>
  <r>
    <n v="1868"/>
    <s v="Help Build PaperChase Version 3 !"/>
    <s v="PaperChase is a popular endless flying game conceived by a 15 year old and loved by millions worldwide.  Help us build version 3!"/>
    <n v="25000"/>
    <n v="1217"/>
    <x v="0"/>
    <x v="0"/>
    <s v="USD"/>
    <n v="1450166340"/>
    <n v="1448044925"/>
    <b v="0"/>
    <n v="17"/>
    <b v="0"/>
    <s v="games/mobile games"/>
    <n v="4.8680000000000001E-2"/>
    <n v="71.588235294117652"/>
    <x v="2"/>
    <x v="8"/>
    <x v="2"/>
    <s v="mobile games"/>
    <x v="747"/>
    <d v="2015-12-15T01:59:00"/>
  </r>
  <r>
    <n v="1869"/>
    <s v="Castle Crawler RPG"/>
    <s v="CCRPG will be a 2D Pixel Art Game based on similar elements to the SNES game &quot;Zelda: A Link to the Past&quot; with RPG elements added in."/>
    <n v="10000"/>
    <n v="0"/>
    <x v="0"/>
    <x v="0"/>
    <s v="USD"/>
    <n v="1483488249"/>
    <n v="1480896249"/>
    <b v="0"/>
    <n v="0"/>
    <b v="0"/>
    <s v="games/mobile games"/>
    <n v="0"/>
    <n v="0"/>
    <x v="2"/>
    <x v="8"/>
    <x v="2"/>
    <s v="mobile games"/>
    <x v="748"/>
    <d v="2017-01-03T18:04:09"/>
  </r>
  <r>
    <n v="1870"/>
    <s v="C.O.V.D.--A brand new board app game"/>
    <s v="Conflict of Van Helsing &amp; Dracula (C.O.V.D.) is a board game available as an App based on the story: Dracula. Can you survive?"/>
    <n v="3500"/>
    <n v="361"/>
    <x v="0"/>
    <x v="0"/>
    <s v="USD"/>
    <n v="1454213820"/>
    <n v="1451723535"/>
    <b v="0"/>
    <n v="11"/>
    <b v="0"/>
    <s v="games/mobile games"/>
    <n v="0.10314285714285715"/>
    <n v="32.81818181818182"/>
    <x v="2"/>
    <x v="8"/>
    <x v="2"/>
    <s v="mobile games"/>
    <x v="749"/>
    <d v="2016-01-30T22:17:00"/>
  </r>
  <r>
    <n v="1871"/>
    <s v="The Adventures of Bible Bear"/>
    <s v="Journey with Bible Bear through each of the books of the Bible, exploring stories while learning verses, songs, and preschool concepts!"/>
    <n v="6500"/>
    <n v="4666"/>
    <x v="0"/>
    <x v="0"/>
    <s v="USD"/>
    <n v="1416512901"/>
    <n v="1413053301"/>
    <b v="0"/>
    <n v="95"/>
    <b v="0"/>
    <s v="games/mobile games"/>
    <n v="0.7178461538461538"/>
    <n v="49.11578947368421"/>
    <x v="2"/>
    <x v="8"/>
    <x v="2"/>
    <s v="mobile games"/>
    <x v="750"/>
    <d v="2014-11-20T13:48:21"/>
  </r>
  <r>
    <n v="1872"/>
    <s v="ZombieTime!"/>
    <s v="A Top-View Action game where you play as Bob, the FIRST zombie to rise from the grave. Bring chaos to town, feast and don't die again."/>
    <n v="20000"/>
    <n v="212"/>
    <x v="0"/>
    <x v="0"/>
    <s v="USD"/>
    <n v="1435633602"/>
    <n v="1433041602"/>
    <b v="0"/>
    <n v="13"/>
    <b v="0"/>
    <s v="games/mobile games"/>
    <n v="1.06E-2"/>
    <n v="16.307692307692307"/>
    <x v="2"/>
    <x v="8"/>
    <x v="2"/>
    <s v="mobile games"/>
    <x v="751"/>
    <d v="2015-06-29T21:06:42"/>
  </r>
  <r>
    <n v="1873"/>
    <s v="The Red Card Blue Card Game"/>
    <s v="It's time for The Red Card Blue Card Game to be available everywhere! Help save the sanity of ALL parent's! Help make it an App!!"/>
    <n v="8000"/>
    <n v="36"/>
    <x v="0"/>
    <x v="2"/>
    <s v="CAD"/>
    <n v="1436373900"/>
    <n v="1433861210"/>
    <b v="0"/>
    <n v="2"/>
    <b v="0"/>
    <s v="games/mobile games"/>
    <n v="4.4999999999999997E-3"/>
    <n v="18"/>
    <x v="2"/>
    <x v="8"/>
    <x v="2"/>
    <s v="mobile games"/>
    <x v="752"/>
    <d v="2015-07-08T10:45:00"/>
  </r>
  <r>
    <n v="1874"/>
    <s v="PATH to Reading Brain Training"/>
    <s v="PATH to Reading (PATH) is a patented break-through technology  that dramatically and permanently improves attention, reading, memory"/>
    <n v="160000"/>
    <n v="26"/>
    <x v="0"/>
    <x v="0"/>
    <s v="USD"/>
    <n v="1467155733"/>
    <n v="1465427733"/>
    <b v="0"/>
    <n v="2"/>
    <b v="0"/>
    <s v="games/mobile games"/>
    <n v="1.6249999999999999E-4"/>
    <n v="13"/>
    <x v="2"/>
    <x v="8"/>
    <x v="2"/>
    <s v="mobile games"/>
    <x v="753"/>
    <d v="2016-06-28T17:15:33"/>
  </r>
  <r>
    <n v="1875"/>
    <s v="Claws &amp; Fins"/>
    <s v="Sea opposition of Crab's family and angry fishes. Who is going to win, and who is going to loose ?!"/>
    <n v="10000"/>
    <n v="51"/>
    <x v="0"/>
    <x v="0"/>
    <s v="USD"/>
    <n v="1470519308"/>
    <n v="1465335308"/>
    <b v="0"/>
    <n v="3"/>
    <b v="0"/>
    <s v="games/mobile games"/>
    <n v="5.1000000000000004E-3"/>
    <n v="17"/>
    <x v="2"/>
    <x v="8"/>
    <x v="2"/>
    <s v="mobile games"/>
    <x v="754"/>
    <d v="2016-08-06T15:35:08"/>
  </r>
  <r>
    <n v="1876"/>
    <s v="Migration Madness (Android)"/>
    <s v="An arcade styled side scroller. Help Bob the pilot steer his plane through hordes of migrating birds strapped with explosives."/>
    <n v="280"/>
    <n v="0"/>
    <x v="0"/>
    <x v="4"/>
    <s v="AUD"/>
    <n v="1402901405"/>
    <n v="1400309405"/>
    <b v="0"/>
    <n v="0"/>
    <b v="0"/>
    <s v="games/mobile games"/>
    <n v="0"/>
    <n v="0"/>
    <x v="2"/>
    <x v="8"/>
    <x v="2"/>
    <s v="mobile games"/>
    <x v="755"/>
    <d v="2014-06-16T00:50:05"/>
  </r>
  <r>
    <n v="1877"/>
    <s v="Chip Dip II: Son of Chip Dip! - A Terrible, Terrible Game"/>
    <s v="It's obvious you won't survive by your wits alone. Unfortunately that's all you've got, Chip. Run!"/>
    <n v="60"/>
    <n v="0"/>
    <x v="0"/>
    <x v="0"/>
    <s v="USD"/>
    <n v="1425170525"/>
    <n v="1422664925"/>
    <b v="0"/>
    <n v="0"/>
    <b v="0"/>
    <s v="games/mobile games"/>
    <n v="0"/>
    <n v="0"/>
    <x v="2"/>
    <x v="8"/>
    <x v="2"/>
    <s v="mobile games"/>
    <x v="756"/>
    <d v="2015-02-28T18:42:05"/>
  </r>
  <r>
    <n v="1878"/>
    <s v="Aussies versus Zombies"/>
    <s v="Action game now playable on Android/iOS platforms and PC browsers. Easy gameplay even for starters yet hard to be skilled. Multi-player"/>
    <n v="8000"/>
    <n v="0"/>
    <x v="0"/>
    <x v="4"/>
    <s v="AUD"/>
    <n v="1402618355"/>
    <n v="1400026355"/>
    <b v="0"/>
    <n v="0"/>
    <b v="0"/>
    <s v="games/mobile games"/>
    <n v="0"/>
    <n v="0"/>
    <x v="2"/>
    <x v="8"/>
    <x v="2"/>
    <s v="mobile games"/>
    <x v="757"/>
    <d v="2014-06-12T18:12:35"/>
  </r>
  <r>
    <n v="1879"/>
    <s v="Alex and More"/>
    <s v="Juego de plataformas con 20 personajes. Cada personaje tiene cuatro habilidades distintas al resto de personajes y sus propias voces."/>
    <n v="5000"/>
    <n v="6"/>
    <x v="0"/>
    <x v="6"/>
    <s v="EUR"/>
    <n v="1457966129"/>
    <n v="1455377729"/>
    <b v="0"/>
    <n v="2"/>
    <b v="0"/>
    <s v="games/mobile games"/>
    <n v="1.1999999999999999E-3"/>
    <n v="3"/>
    <x v="2"/>
    <x v="8"/>
    <x v="2"/>
    <s v="mobile games"/>
    <x v="758"/>
    <d v="2016-03-14T08:35:29"/>
  </r>
  <r>
    <n v="1880"/>
    <s v="Sim Betting Football"/>
    <s v="Sim Betting Football is the only football (soccer) betting simulation  game."/>
    <n v="5000"/>
    <n v="1004"/>
    <x v="0"/>
    <x v="1"/>
    <s v="GBP"/>
    <n v="1459341380"/>
    <n v="1456839380"/>
    <b v="0"/>
    <n v="24"/>
    <b v="0"/>
    <s v="games/mobile games"/>
    <n v="0.20080000000000001"/>
    <n v="41.833333333333336"/>
    <x v="2"/>
    <x v="8"/>
    <x v="2"/>
    <s v="mobile games"/>
    <x v="759"/>
    <d v="2016-03-30T06:36:20"/>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09999999999999"/>
    <n v="57.773584905660378"/>
    <x v="2"/>
    <x v="8"/>
    <x v="2"/>
    <s v="tabletop games"/>
    <x v="760"/>
    <d v="2017-02-20T18:07:33"/>
  </r>
  <r>
    <n v="2182"/>
    <s v="Broken World - A Post-Apocalypse Tabletop RPG"/>
    <s v="An incredibly comprehensive tabletop rpg book for the post apocalypse, inspired by Dungeon World."/>
    <n v="3000"/>
    <n v="15725"/>
    <x v="1"/>
    <x v="2"/>
    <s v="CAD"/>
    <n v="1412285825"/>
    <n v="1409261825"/>
    <b v="0"/>
    <n v="356"/>
    <b v="1"/>
    <s v="games/tabletop games"/>
    <n v="5.2416666666666663"/>
    <n v="44.171348314606739"/>
    <x v="2"/>
    <x v="8"/>
    <x v="2"/>
    <s v="tabletop games"/>
    <x v="761"/>
    <d v="2014-10-02T15:37:05"/>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9"/>
    <n v="31.566308243727597"/>
    <x v="2"/>
    <x v="8"/>
    <x v="2"/>
    <s v="tabletop games"/>
    <x v="762"/>
    <d v="2017-02-08T23:00:00"/>
  </r>
  <r>
    <n v="2184"/>
    <s v="Liguria"/>
    <s v="Trading beautiful colors on behalf of the bishop! Become the best merchant of the Fresco World in this innovative game by Queen Games."/>
    <n v="10000"/>
    <n v="28474"/>
    <x v="1"/>
    <x v="0"/>
    <s v="USD"/>
    <n v="1453737600"/>
    <n v="1452530041"/>
    <b v="1"/>
    <n v="266"/>
    <b v="1"/>
    <s v="games/tabletop games"/>
    <n v="2.8473999999999999"/>
    <n v="107.04511278195488"/>
    <x v="2"/>
    <x v="8"/>
    <x v="2"/>
    <s v="tabletop games"/>
    <x v="763"/>
    <d v="2016-01-25T10:00:00"/>
  </r>
  <r>
    <n v="2185"/>
    <s v="Empire of the Dead: REQUIEM"/>
    <s v="Empire of the Dead-Requiem is a miniatures expansion to our 28mm tabletop game set in a Dark and Gothic, Steampunk Victorian Empire."/>
    <n v="5000"/>
    <n v="92848.5"/>
    <x v="1"/>
    <x v="1"/>
    <s v="GBP"/>
    <n v="1364286239"/>
    <n v="1360830239"/>
    <b v="0"/>
    <n v="623"/>
    <b v="1"/>
    <s v="games/tabletop games"/>
    <n v="18.569700000000001"/>
    <n v="149.03451043338683"/>
    <x v="2"/>
    <x v="8"/>
    <x v="2"/>
    <s v="tabletop games"/>
    <x v="764"/>
    <d v="2013-03-26T02:23:59"/>
  </r>
  <r>
    <n v="2186"/>
    <s v="Latitude 90Â° : The Origin"/>
    <s v="The real-time digital social deduction game where there's no moderator, no sleeping, and no dying."/>
    <n v="20000"/>
    <n v="21935"/>
    <x v="1"/>
    <x v="0"/>
    <s v="USD"/>
    <n v="1473213600"/>
    <n v="1470062743"/>
    <b v="0"/>
    <n v="392"/>
    <b v="1"/>
    <s v="games/tabletop games"/>
    <n v="1.0967499999999999"/>
    <n v="55.956632653061227"/>
    <x v="2"/>
    <x v="8"/>
    <x v="2"/>
    <s v="tabletop games"/>
    <x v="765"/>
    <d v="2016-09-06T20:00:00"/>
  </r>
  <r>
    <n v="2187"/>
    <s v="Tesla vs. Edison"/>
    <s v="The War of Currents! 2-5 electricity innovators build routes, grow tech trees, and play the stock market in 20 minutes per player."/>
    <n v="20000"/>
    <n v="202928.5"/>
    <x v="1"/>
    <x v="0"/>
    <s v="USD"/>
    <n v="1428033540"/>
    <n v="1425531666"/>
    <b v="1"/>
    <n v="3562"/>
    <b v="1"/>
    <s v="games/tabletop games"/>
    <n v="10.146425000000001"/>
    <n v="56.970381807973048"/>
    <x v="2"/>
    <x v="8"/>
    <x v="2"/>
    <s v="tabletop games"/>
    <x v="766"/>
    <d v="2015-04-02T21:59:00"/>
  </r>
  <r>
    <n v="2188"/>
    <s v="PHOENIX DICE: A New Approach to an Outdated Gaming Tool"/>
    <s v="Beautifully unique, precision cut, metal gaming dice derived from a passion in tabletop gaming and engineering design."/>
    <n v="5494"/>
    <n v="22645"/>
    <x v="1"/>
    <x v="4"/>
    <s v="AUD"/>
    <n v="1477414800"/>
    <n v="1474380241"/>
    <b v="0"/>
    <n v="514"/>
    <b v="1"/>
    <s v="games/tabletop games"/>
    <n v="4.1217692027666546"/>
    <n v="44.056420233463037"/>
    <x v="2"/>
    <x v="8"/>
    <x v="2"/>
    <s v="tabletop games"/>
    <x v="767"/>
    <d v="2016-10-25T11:00:00"/>
  </r>
  <r>
    <n v="2189"/>
    <s v="Odyssey: ARGONAUTS"/>
    <s v="Help me fund the Argonauts! Sculpted by Dave Kidd, based on concept art from Roberto Cirillo, created by Fet Milner and myself!"/>
    <n v="1200"/>
    <n v="6039"/>
    <x v="1"/>
    <x v="1"/>
    <s v="GBP"/>
    <n v="1461276000"/>
    <n v="1460055300"/>
    <b v="0"/>
    <n v="88"/>
    <b v="1"/>
    <s v="games/tabletop games"/>
    <n v="5.0324999999999998"/>
    <n v="68.625"/>
    <x v="2"/>
    <x v="8"/>
    <x v="2"/>
    <s v="tabletop games"/>
    <x v="768"/>
    <d v="2016-04-21T16:00:00"/>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7"/>
    <n v="65.318435754189949"/>
    <x v="2"/>
    <x v="8"/>
    <x v="2"/>
    <s v="tabletop games"/>
    <x v="769"/>
    <d v="2016-03-23T00:59:00"/>
  </r>
  <r>
    <n v="2191"/>
    <s v="SpecForce Rangers: Outlanders Phase 4"/>
    <s v="This campaign features the Government Special Forces on Outland. 28mm scale white metal miniatures for Sci-Fi games in any setting."/>
    <n v="750"/>
    <n v="898"/>
    <x v="1"/>
    <x v="1"/>
    <s v="GBP"/>
    <n v="1487102427"/>
    <n v="1486065627"/>
    <b v="0"/>
    <n v="25"/>
    <b v="1"/>
    <s v="games/tabletop games"/>
    <n v="1.1973333333333334"/>
    <n v="35.92"/>
    <x v="2"/>
    <x v="8"/>
    <x v="2"/>
    <s v="tabletop games"/>
    <x v="770"/>
    <d v="2017-02-14T14:00:27"/>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s v="games/tabletop games"/>
    <n v="10.812401666666668"/>
    <n v="40.070667078443485"/>
    <x v="2"/>
    <x v="8"/>
    <x v="2"/>
    <s v="tabletop games"/>
    <x v="771"/>
    <d v="2016-12-15T17:00:00"/>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4"/>
    <n v="75.647714604236342"/>
    <x v="2"/>
    <x v="8"/>
    <x v="2"/>
    <s v="tabletop games"/>
    <x v="772"/>
    <d v="2016-11-20T22:59:00"/>
  </r>
  <r>
    <n v="2194"/>
    <s v="Monster Lab"/>
    <s v="LAST CHANCE! A fast paced card game for people who like to play god, build hybrid cat monsters and add flamethrowers to space dragons."/>
    <n v="10000"/>
    <n v="53737"/>
    <x v="1"/>
    <x v="0"/>
    <s v="USD"/>
    <n v="1459012290"/>
    <n v="1456423890"/>
    <b v="0"/>
    <n v="878"/>
    <b v="1"/>
    <s v="games/tabletop games"/>
    <n v="5.3737000000000004"/>
    <n v="61.203872437357631"/>
    <x v="2"/>
    <x v="8"/>
    <x v="2"/>
    <s v="tabletop games"/>
    <x v="773"/>
    <d v="2016-03-26T11:11:30"/>
  </r>
  <r>
    <n v="2195"/>
    <s v="Purgatoria: City of Angels"/>
    <s v="A gritty, noir tabletop RPG with a fast-paced combo-based battle system."/>
    <n v="4600"/>
    <n v="5535"/>
    <x v="1"/>
    <x v="0"/>
    <s v="USD"/>
    <n v="1439317900"/>
    <n v="1436725900"/>
    <b v="0"/>
    <n v="115"/>
    <b v="1"/>
    <s v="games/tabletop games"/>
    <n v="1.2032608695652174"/>
    <n v="48.130434782608695"/>
    <x v="2"/>
    <x v="8"/>
    <x v="2"/>
    <s v="tabletop games"/>
    <x v="774"/>
    <d v="2015-08-11T12:31:40"/>
  </r>
  <r>
    <n v="2196"/>
    <s v="LACORSA Grand Prix Game (relaunch)"/>
    <s v="Race your friends in style with this classic Grand Prix game."/>
    <n v="14000"/>
    <n v="15937"/>
    <x v="1"/>
    <x v="0"/>
    <s v="USD"/>
    <n v="1480662000"/>
    <n v="1478000502"/>
    <b v="0"/>
    <n v="234"/>
    <b v="1"/>
    <s v="games/tabletop games"/>
    <n v="1.1383571428571428"/>
    <n v="68.106837606837601"/>
    <x v="2"/>
    <x v="8"/>
    <x v="2"/>
    <s v="tabletop games"/>
    <x v="775"/>
    <d v="2016-12-02T01:00:00"/>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7"/>
    <n v="65.891300230946882"/>
    <x v="2"/>
    <x v="8"/>
    <x v="2"/>
    <s v="tabletop games"/>
    <x v="776"/>
    <d v="2015-02-28T08:00:59"/>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9"/>
    <n v="81.654377880184327"/>
    <x v="2"/>
    <x v="8"/>
    <x v="2"/>
    <s v="tabletop games"/>
    <x v="777"/>
    <d v="2015-11-14T07:20:00"/>
  </r>
  <r>
    <n v="2199"/>
    <s v="Decadolo. Flip it!"/>
    <s v="A new strategic board game designed to flip out your opponent."/>
    <n v="9000"/>
    <n v="13228"/>
    <x v="1"/>
    <x v="15"/>
    <s v="EUR"/>
    <n v="1444903198"/>
    <n v="1442311198"/>
    <b v="1"/>
    <n v="251"/>
    <b v="1"/>
    <s v="games/tabletop games"/>
    <n v="1.4697777777777778"/>
    <n v="52.701195219123505"/>
    <x v="2"/>
    <x v="8"/>
    <x v="2"/>
    <s v="tabletop games"/>
    <x v="778"/>
    <d v="2015-10-15T03:59:58"/>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s v="games/tabletop games"/>
    <n v="5.4215"/>
    <n v="41.228136882129277"/>
    <x v="2"/>
    <x v="8"/>
    <x v="2"/>
    <s v="tabletop games"/>
    <x v="779"/>
    <d v="2015-07-05T21:00:00"/>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x v="2"/>
    <x v="8"/>
    <x v="2"/>
    <s v="tabletop games"/>
    <x v="780"/>
    <d v="2016-04-22T18:00:00"/>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59999999999999"/>
    <n v="27.1"/>
    <x v="2"/>
    <x v="8"/>
    <x v="2"/>
    <s v="tabletop games"/>
    <x v="781"/>
    <d v="2012-01-28T12:54:07"/>
  </r>
  <r>
    <n v="2223"/>
    <s v="M4 Collapsible Cardboard Scenery"/>
    <s v="Cardboard scenery for Sci-Fi 28-32mm miniature games. Easy to assemble, disassemble and transport. Supplied unpainted. By MCSTUDIO."/>
    <n v="19500"/>
    <n v="20631"/>
    <x v="1"/>
    <x v="2"/>
    <s v="CAD"/>
    <n v="1435418568"/>
    <n v="1432826568"/>
    <b v="0"/>
    <n v="100"/>
    <b v="1"/>
    <s v="games/tabletop games"/>
    <n v="1.0580000000000001"/>
    <n v="206.31"/>
    <x v="2"/>
    <x v="8"/>
    <x v="2"/>
    <s v="tabletop games"/>
    <x v="782"/>
    <d v="2015-06-27T09:22:48"/>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2"/>
    <n v="82.145270270270274"/>
    <x v="2"/>
    <x v="8"/>
    <x v="2"/>
    <s v="tabletop games"/>
    <x v="783"/>
    <d v="2016-10-29T13:00:00"/>
  </r>
  <r>
    <n v="2225"/>
    <s v="Battle Systemsâ„¢ Fantasy Dungeon Terrain"/>
    <s v="Fantasy Dungeon terrain for 28mm tabletop games. This is pre-punched card that is easy to assemble with no painting required."/>
    <n v="21000"/>
    <n v="198415.01"/>
    <x v="1"/>
    <x v="1"/>
    <s v="GBP"/>
    <n v="1411326015"/>
    <n v="1408734015"/>
    <b v="0"/>
    <n v="1204"/>
    <b v="1"/>
    <s v="games/tabletop games"/>
    <n v="9.4483338095238096"/>
    <n v="164.79651993355483"/>
    <x v="2"/>
    <x v="8"/>
    <x v="2"/>
    <s v="tabletop games"/>
    <x v="784"/>
    <d v="2014-09-21T13:00:15"/>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3"/>
    <n v="60.820280373831778"/>
    <x v="2"/>
    <x v="8"/>
    <x v="2"/>
    <s v="tabletop games"/>
    <x v="785"/>
    <d v="2016-02-11T22:59:00"/>
  </r>
  <r>
    <n v="2227"/>
    <s v="Mechabrick - A Minifig/Mecha board game and models"/>
    <s v="Mechabrick is a set of precision plastic kits to convert your Minifigs into robots then battle with them in an exciting board game."/>
    <n v="13000"/>
    <n v="20459"/>
    <x v="1"/>
    <x v="1"/>
    <s v="GBP"/>
    <n v="1384374155"/>
    <n v="1381778555"/>
    <b v="0"/>
    <n v="301"/>
    <b v="1"/>
    <s v="games/tabletop games"/>
    <n v="1.5737692307692308"/>
    <n v="67.970099667774093"/>
    <x v="2"/>
    <x v="8"/>
    <x v="2"/>
    <s v="tabletop games"/>
    <x v="786"/>
    <d v="2013-11-13T14:22:35"/>
  </r>
  <r>
    <n v="2228"/>
    <s v="Tournament &amp; Transport Solution for X-Wing, STAW and D&amp;D AW"/>
    <s v="Modular system for storage and transport of ships &amp; game essentials + acrylic maneuver templates and tokens for 3 popular space games."/>
    <n v="1000"/>
    <n v="11744.9"/>
    <x v="1"/>
    <x v="3"/>
    <s v="EUR"/>
    <n v="1439707236"/>
    <n v="1437115236"/>
    <b v="0"/>
    <n v="144"/>
    <b v="1"/>
    <s v="games/tabletop games"/>
    <n v="11.744899999999999"/>
    <n v="81.561805555555551"/>
    <x v="2"/>
    <x v="8"/>
    <x v="2"/>
    <s v="tabletop games"/>
    <x v="787"/>
    <d v="2015-08-16T00:40:36"/>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x v="2"/>
    <x v="8"/>
    <x v="2"/>
    <s v="tabletop games"/>
    <x v="788"/>
    <d v="2013-09-02T22:00:00"/>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8"/>
    <n v="21.497991967871485"/>
    <x v="2"/>
    <x v="8"/>
    <x v="2"/>
    <s v="tabletop games"/>
    <x v="789"/>
    <d v="2014-04-25T15:08:47"/>
  </r>
  <r>
    <n v="2231"/>
    <s v="Kingdom"/>
    <s v="A game about communities by Ben Robbins, creator of Microscope. Do you change the Kingdom or does the Kingdom change you?"/>
    <n v="2500"/>
    <n v="30303.24"/>
    <x v="1"/>
    <x v="0"/>
    <s v="USD"/>
    <n v="1372136400"/>
    <n v="1369864301"/>
    <b v="0"/>
    <n v="1113"/>
    <b v="1"/>
    <s v="games/tabletop games"/>
    <n v="12.121296000000001"/>
    <n v="27.226630727762803"/>
    <x v="2"/>
    <x v="8"/>
    <x v="2"/>
    <s v="tabletop games"/>
    <x v="790"/>
    <d v="2013-06-24T23:00:00"/>
  </r>
  <r>
    <n v="2232"/>
    <s v="Backstory Cards"/>
    <s v="Backstory Cards help you and your friends create vibrant backstories for roleplaying games, no matter the system or genre."/>
    <n v="5000"/>
    <n v="24790"/>
    <x v="1"/>
    <x v="0"/>
    <s v="USD"/>
    <n v="1405738800"/>
    <n v="1402945408"/>
    <b v="0"/>
    <n v="988"/>
    <b v="1"/>
    <s v="games/tabletop games"/>
    <n v="4.9580000000000002"/>
    <n v="25.091093117408906"/>
    <x v="2"/>
    <x v="8"/>
    <x v="2"/>
    <s v="tabletop games"/>
    <x v="791"/>
    <d v="2014-07-18T21:00:00"/>
  </r>
  <r>
    <n v="2233"/>
    <s v="Cadaver - A Card Game For Aspiring Necromancers"/>
    <s v="Cadaver is a lighthearted game of friendly necromancy! Players compete to resurrect as many bodies as possible!"/>
    <n v="2500"/>
    <n v="8301"/>
    <x v="1"/>
    <x v="1"/>
    <s v="GBP"/>
    <n v="1450051200"/>
    <n v="1448269539"/>
    <b v="0"/>
    <n v="391"/>
    <b v="1"/>
    <s v="games/tabletop games"/>
    <n v="3.3203999999999998"/>
    <n v="21.230179028132991"/>
    <x v="2"/>
    <x v="8"/>
    <x v="2"/>
    <s v="tabletop games"/>
    <x v="792"/>
    <d v="2015-12-13T18:00:00"/>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x v="2"/>
    <x v="8"/>
    <x v="2"/>
    <s v="tabletop games"/>
    <x v="793"/>
    <d v="2017-01-05T13:47:27"/>
  </r>
  <r>
    <n v="2235"/>
    <s v="Miniature Scenery Terrain for Tabletop gaming and Wargames"/>
    <s v="An amazing set of sceneries to create unique atmospheres for your tabletop gaming."/>
    <n v="13000"/>
    <n v="19931"/>
    <x v="1"/>
    <x v="2"/>
    <s v="CAD"/>
    <n v="1427585511"/>
    <n v="1424997111"/>
    <b v="0"/>
    <n v="147"/>
    <b v="1"/>
    <s v="games/tabletop games"/>
    <n v="1.5331538461538461"/>
    <n v="135.58503401360545"/>
    <x v="2"/>
    <x v="8"/>
    <x v="2"/>
    <s v="tabletop games"/>
    <x v="794"/>
    <d v="2015-03-28T17:31:51"/>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7"/>
    <n v="22.116176470588236"/>
    <x v="2"/>
    <x v="8"/>
    <x v="2"/>
    <s v="tabletop games"/>
    <x v="795"/>
    <d v="2016-02-01T08:48:43"/>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7"/>
    <n v="64.625635808748726"/>
    <x v="2"/>
    <x v="8"/>
    <x v="2"/>
    <s v="tabletop games"/>
    <x v="796"/>
    <d v="2014-11-12T01:59:00"/>
  </r>
  <r>
    <n v="2238"/>
    <s v="28mm Fantasy Miniature range Feral Orcs!"/>
    <s v="28mm Fantasy Miniature Range in leadfree white metal: Orcs, wolves and more."/>
    <n v="4000"/>
    <n v="5496"/>
    <x v="1"/>
    <x v="3"/>
    <s v="EUR"/>
    <n v="1489157716"/>
    <n v="1486565716"/>
    <b v="0"/>
    <n v="79"/>
    <b v="1"/>
    <s v="games/tabletop games"/>
    <n v="1.3740000000000001"/>
    <n v="69.569620253164558"/>
    <x v="2"/>
    <x v="8"/>
    <x v="2"/>
    <s v="tabletop games"/>
    <x v="797"/>
    <d v="2017-03-10T08:55:16"/>
  </r>
  <r>
    <n v="2239"/>
    <s v="Pro Tabletop Gaming Audio Collection"/>
    <s v="Next stretch goal unlocks at $33,000 and/or 500 backers unlocks 2 bonus stretch goals."/>
    <n v="25000"/>
    <n v="32006.67"/>
    <x v="1"/>
    <x v="0"/>
    <s v="USD"/>
    <n v="1385870520"/>
    <n v="1382742014"/>
    <b v="0"/>
    <n v="426"/>
    <b v="1"/>
    <s v="games/tabletop games"/>
    <n v="1.2802667999999999"/>
    <n v="75.133028169014082"/>
    <x v="2"/>
    <x v="8"/>
    <x v="2"/>
    <s v="tabletop games"/>
    <x v="798"/>
    <d v="2013-11-30T22:02:00"/>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7999999999999"/>
    <n v="140.97916666666666"/>
    <x v="2"/>
    <x v="8"/>
    <x v="2"/>
    <s v="tabletop games"/>
    <x v="799"/>
    <d v="2016-04-22T13:49:04"/>
  </r>
  <r>
    <n v="2241"/>
    <s v="Savage Worlds Zombie Squad"/>
    <s v="You are Ex- Military criminals sent on suicide missions on the edge of space. Science Fiction Tabletop RPG using Savage Worlds"/>
    <n v="1000"/>
    <n v="8064"/>
    <x v="1"/>
    <x v="1"/>
    <s v="GBP"/>
    <n v="1488484300"/>
    <n v="1485892300"/>
    <b v="0"/>
    <n v="163"/>
    <b v="1"/>
    <s v="games/tabletop games"/>
    <n v="8.0640000000000001"/>
    <n v="49.472392638036808"/>
    <x v="2"/>
    <x v="8"/>
    <x v="2"/>
    <s v="tabletop games"/>
    <x v="800"/>
    <d v="2017-03-02T13:51:40"/>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x v="2"/>
    <x v="8"/>
    <x v="2"/>
    <s v="tabletop games"/>
    <x v="801"/>
    <d v="2013-11-26T21:02:00"/>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
    <n v="4.5712530712530715"/>
    <x v="2"/>
    <x v="8"/>
    <x v="2"/>
    <s v="tabletop games"/>
    <x v="802"/>
    <d v="2017-03-12T21:00:00"/>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x v="2"/>
    <x v="8"/>
    <x v="2"/>
    <s v="tabletop games"/>
    <x v="803"/>
    <d v="2016-10-16T14:30:00"/>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
    <n v="53.475252525252522"/>
    <x v="2"/>
    <x v="8"/>
    <x v="2"/>
    <s v="tabletop games"/>
    <x v="804"/>
    <d v="2014-02-21T12:00:00"/>
  </r>
  <r>
    <n v="2246"/>
    <s v="The BESPOKE GEEK: Cosplay for Everyday"/>
    <s v="The BESPOKE GEEK is a brand new clothing company from Bletchley, England producing handmade and individual hoodies for geeks."/>
    <n v="2500"/>
    <n v="2503"/>
    <x v="1"/>
    <x v="1"/>
    <s v="GBP"/>
    <n v="1441393210"/>
    <n v="1438801210"/>
    <b v="0"/>
    <n v="57"/>
    <b v="1"/>
    <s v="games/tabletop games"/>
    <n v="1.0012000000000001"/>
    <n v="43.912280701754383"/>
    <x v="2"/>
    <x v="8"/>
    <x v="2"/>
    <s v="tabletop games"/>
    <x v="805"/>
    <d v="2015-09-04T13:00:10"/>
  </r>
  <r>
    <n v="2247"/>
    <s v="Foragers"/>
    <s v="Take on the role of an ancient forager in this fun strategy game from the designer of Biblios."/>
    <n v="18500"/>
    <n v="19324"/>
    <x v="1"/>
    <x v="0"/>
    <s v="USD"/>
    <n v="1438185565"/>
    <n v="1436975965"/>
    <b v="0"/>
    <n v="380"/>
    <b v="1"/>
    <s v="games/tabletop games"/>
    <n v="1.0445405405405406"/>
    <n v="50.852631578947367"/>
    <x v="2"/>
    <x v="8"/>
    <x v="2"/>
    <s v="tabletop games"/>
    <x v="806"/>
    <d v="2015-07-29T09:59:25"/>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s v="games/tabletop games"/>
    <n v="1.0721428571428571"/>
    <n v="58.6328125"/>
    <x v="2"/>
    <x v="8"/>
    <x v="2"/>
    <s v="tabletop games"/>
    <x v="807"/>
    <d v="2016-12-14T15:01:18"/>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x v="2"/>
    <x v="8"/>
    <x v="2"/>
    <s v="tabletop games"/>
    <x v="808"/>
    <d v="2013-04-02T09:52:45"/>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2"/>
    <n v="426.93169877408059"/>
    <x v="2"/>
    <x v="8"/>
    <x v="2"/>
    <s v="tabletop games"/>
    <x v="809"/>
    <d v="2016-12-02T19:07:53"/>
  </r>
  <r>
    <n v="2251"/>
    <s v="Werewolf: Full Moon Expansion"/>
    <s v="A great game full of lying, scheming, and werewolves.  Now with additional characters to add even more mayhem!"/>
    <n v="8500"/>
    <n v="11428.19"/>
    <x v="1"/>
    <x v="0"/>
    <s v="USD"/>
    <n v="1408177077"/>
    <n v="1406362677"/>
    <b v="0"/>
    <n v="480"/>
    <b v="1"/>
    <s v="games/tabletop games"/>
    <n v="1.3444929411764706"/>
    <n v="23.808729166666669"/>
    <x v="2"/>
    <x v="8"/>
    <x v="2"/>
    <s v="tabletop games"/>
    <x v="810"/>
    <d v="2014-08-16T02:17:57"/>
  </r>
  <r>
    <n v="2252"/>
    <s v="Punkapocalyptic - Black Blood Children Band"/>
    <s v="A new faction for the 30 mm scale wargame, featuring skirmishes between gangs in a pimp and lethal post-apocalyptic world."/>
    <n v="9000"/>
    <n v="24505"/>
    <x v="1"/>
    <x v="6"/>
    <s v="EUR"/>
    <n v="1470469938"/>
    <n v="1469173938"/>
    <b v="0"/>
    <n v="249"/>
    <b v="1"/>
    <s v="games/tabletop games"/>
    <n v="2.722777777777778"/>
    <n v="98.413654618473899"/>
    <x v="2"/>
    <x v="8"/>
    <x v="2"/>
    <s v="tabletop games"/>
    <x v="811"/>
    <d v="2016-08-06T01:52:18"/>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0000000001"/>
    <n v="107.32142857142857"/>
    <x v="2"/>
    <x v="8"/>
    <x v="2"/>
    <s v="tabletop games"/>
    <x v="812"/>
    <d v="2015-11-18T10:09:07"/>
  </r>
  <r>
    <n v="2254"/>
    <s v="Green Couch Games Limited: FrogFlip!"/>
    <s v="A dexterity microgame by father/daughter team, Jason and Claire Kotarski. Make 100 project."/>
    <n v="500"/>
    <n v="2299"/>
    <x v="1"/>
    <x v="0"/>
    <s v="USD"/>
    <n v="1485271968"/>
    <n v="1484667168"/>
    <b v="0"/>
    <n v="197"/>
    <b v="1"/>
    <s v="games/tabletop games"/>
    <n v="4.5979999999999999"/>
    <n v="11.67005076142132"/>
    <x v="2"/>
    <x v="8"/>
    <x v="2"/>
    <s v="tabletop games"/>
    <x v="813"/>
    <d v="2017-01-24T09:32:48"/>
  </r>
  <r>
    <n v="2255"/>
    <s v="Jumbo Jets - Jet Set Expansion Set #2"/>
    <s v="This is the second set of 5 expansions for our route-building game, Jet Set!"/>
    <n v="3950"/>
    <n v="11323"/>
    <x v="1"/>
    <x v="0"/>
    <s v="USD"/>
    <n v="1462661451"/>
    <n v="1460069451"/>
    <b v="0"/>
    <n v="271"/>
    <b v="1"/>
    <s v="games/tabletop games"/>
    <n v="2.8665822784810127"/>
    <n v="41.782287822878232"/>
    <x v="2"/>
    <x v="8"/>
    <x v="2"/>
    <s v="tabletop games"/>
    <x v="814"/>
    <d v="2016-05-07T16:50:51"/>
  </r>
  <r>
    <n v="2256"/>
    <s v="Bitcoin Empire"/>
    <s v="Build your crypto-currency empire and sabotage your opponents. A deck building, card game. 2-4 players. 15 minutes."/>
    <n v="480"/>
    <n v="1069"/>
    <x v="1"/>
    <x v="1"/>
    <s v="GBP"/>
    <n v="1479811846"/>
    <n v="1478602246"/>
    <b v="0"/>
    <n v="50"/>
    <b v="1"/>
    <s v="games/tabletop games"/>
    <n v="2.2270833333333333"/>
    <n v="21.38"/>
    <x v="2"/>
    <x v="8"/>
    <x v="2"/>
    <s v="tabletop games"/>
    <x v="815"/>
    <d v="2016-11-22T04:50:46"/>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s v="games/tabletop games"/>
    <n v="6.3613999999999997"/>
    <n v="94.103550295857985"/>
    <x v="2"/>
    <x v="8"/>
    <x v="2"/>
    <s v="tabletop games"/>
    <x v="816"/>
    <d v="2016-06-19T17:00:00"/>
  </r>
  <r>
    <n v="2258"/>
    <s v="A Sundered World"/>
    <s v="A Dungeon World campaign setting that takes place after the end of the worlds."/>
    <n v="2200"/>
    <n v="3223"/>
    <x v="1"/>
    <x v="0"/>
    <s v="USD"/>
    <n v="1434045687"/>
    <n v="1431453687"/>
    <b v="0"/>
    <n v="205"/>
    <b v="1"/>
    <s v="games/tabletop games"/>
    <n v="1.4650000000000001"/>
    <n v="15.721951219512196"/>
    <x v="2"/>
    <x v="8"/>
    <x v="2"/>
    <s v="tabletop games"/>
    <x v="817"/>
    <d v="2015-06-11T12:01:27"/>
  </r>
  <r>
    <n v="2259"/>
    <s v="The Second Breakfast"/>
    <s v="More Halfmen, more goats, more guns, and most of all some neat buildings and structures for the little fellas to hang out in!"/>
    <n v="1000"/>
    <n v="18671"/>
    <x v="1"/>
    <x v="1"/>
    <s v="GBP"/>
    <n v="1481224736"/>
    <n v="1480360736"/>
    <b v="0"/>
    <n v="206"/>
    <b v="1"/>
    <s v="games/tabletop games"/>
    <n v="18.670999999999999"/>
    <n v="90.635922330097088"/>
    <x v="2"/>
    <x v="8"/>
    <x v="2"/>
    <s v="tabletop games"/>
    <x v="818"/>
    <d v="2016-12-08T13:18:56"/>
  </r>
  <r>
    <n v="2260"/>
    <s v="Cryptex Dice Vault"/>
    <s v="A fine wood cryptex dice vault to store your favorite dice. Designed to hold a standard set of 7 polyhedrals for your favorite RPG."/>
    <n v="2500"/>
    <n v="8173"/>
    <x v="1"/>
    <x v="0"/>
    <s v="USD"/>
    <n v="1395876250"/>
    <n v="1393287850"/>
    <b v="0"/>
    <n v="84"/>
    <b v="1"/>
    <s v="games/tabletop games"/>
    <n v="3.2692000000000001"/>
    <n v="97.297619047619051"/>
    <x v="2"/>
    <x v="8"/>
    <x v="2"/>
    <s v="tabletop games"/>
    <x v="819"/>
    <d v="2014-03-26T17:24:10"/>
  </r>
  <r>
    <n v="2261"/>
    <s v="Hero: Aluminum dice inspired by super heroes :)"/>
    <s v="When you think about super heroes, you think of their stunning colorful outfits. Hero dice is great for super hero or anyother games :)"/>
    <n v="1000"/>
    <n v="7795"/>
    <x v="1"/>
    <x v="4"/>
    <s v="AUD"/>
    <n v="1487093020"/>
    <n v="1485278620"/>
    <b v="0"/>
    <n v="210"/>
    <b v="1"/>
    <s v="games/tabletop games"/>
    <n v="7.7949999999999999"/>
    <n v="37.11904761904762"/>
    <x v="2"/>
    <x v="8"/>
    <x v="2"/>
    <s v="tabletop games"/>
    <x v="820"/>
    <d v="2017-02-14T11:23:40"/>
  </r>
  <r>
    <n v="2262"/>
    <s v="Riders: A Game About Cheating Doomsday"/>
    <s v="An RPG about mortal servants of the Horsemen of the Apocalypse deciding to not end the world."/>
    <n v="3300"/>
    <n v="5087"/>
    <x v="1"/>
    <x v="0"/>
    <s v="USD"/>
    <n v="1416268800"/>
    <n v="1413295358"/>
    <b v="0"/>
    <n v="181"/>
    <b v="1"/>
    <s v="games/tabletop games"/>
    <n v="1.5415151515151515"/>
    <n v="28.104972375690608"/>
    <x v="2"/>
    <x v="8"/>
    <x v="2"/>
    <s v="tabletop games"/>
    <x v="821"/>
    <d v="2014-11-17T18:00:00"/>
  </r>
  <r>
    <n v="2263"/>
    <s v="Corvus Corax Miniatures - Outcasts"/>
    <s v="These are degenerated men who have, since birth, suffered the effect of mutation and turned into something wicked!"/>
    <n v="7500"/>
    <n v="8666"/>
    <x v="1"/>
    <x v="5"/>
    <s v="SEK"/>
    <n v="1422734313"/>
    <n v="1420919913"/>
    <b v="0"/>
    <n v="60"/>
    <b v="1"/>
    <s v="games/tabletop games"/>
    <n v="1.1554666666666666"/>
    <n v="144.43333333333334"/>
    <x v="2"/>
    <x v="8"/>
    <x v="2"/>
    <s v="tabletop games"/>
    <x v="822"/>
    <d v="2015-01-31T13:58:33"/>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x v="2"/>
    <x v="8"/>
    <x v="2"/>
    <s v="tabletop games"/>
    <x v="823"/>
    <d v="2016-05-22T21:00:00"/>
  </r>
  <r>
    <n v="2265"/>
    <s v="Blind Beggar Miniatures presents Second Chance Specials!"/>
    <s v="A second chance to get the deals from earlier campaigns just in time for the Holiday season. Pulp, Cthulhu, Sci-Fi, Old West and more!"/>
    <n v="200"/>
    <n v="597"/>
    <x v="1"/>
    <x v="1"/>
    <s v="GBP"/>
    <n v="1479846507"/>
    <n v="1479241707"/>
    <b v="0"/>
    <n v="17"/>
    <b v="1"/>
    <s v="games/tabletop games"/>
    <n v="2.9849999999999999"/>
    <n v="35.117647058823529"/>
    <x v="2"/>
    <x v="8"/>
    <x v="2"/>
    <s v="tabletop games"/>
    <x v="824"/>
    <d v="2016-11-22T14:28:27"/>
  </r>
  <r>
    <n v="2266"/>
    <s v="GOAT LORDS."/>
    <s v="Want to be LORD OF THE GOATS? Start building your herd using thievery, magic, bombs and mostly goats."/>
    <n v="1500"/>
    <n v="4804"/>
    <x v="1"/>
    <x v="0"/>
    <s v="USD"/>
    <n v="1461722400"/>
    <n v="1460235592"/>
    <b v="0"/>
    <n v="194"/>
    <b v="1"/>
    <s v="games/tabletop games"/>
    <n v="3.2026666666666666"/>
    <n v="24.762886597938145"/>
    <x v="2"/>
    <x v="8"/>
    <x v="2"/>
    <s v="tabletop games"/>
    <x v="825"/>
    <d v="2016-04-26T20:00:00"/>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5"/>
    <n v="188.37871287128712"/>
    <x v="2"/>
    <x v="8"/>
    <x v="2"/>
    <s v="tabletop games"/>
    <x v="826"/>
    <d v="2014-12-20T19:00:00"/>
  </r>
  <r>
    <n v="2268"/>
    <s v="Chardonnay Go"/>
    <s v="Chardonnay Go, the viral video with 23 million views, is now a hilarious board game for wine lovers, moms and other shameless people."/>
    <n v="28000"/>
    <n v="28728"/>
    <x v="1"/>
    <x v="0"/>
    <s v="USD"/>
    <n v="1489283915"/>
    <n v="1486691915"/>
    <b v="0"/>
    <n v="194"/>
    <b v="1"/>
    <s v="games/tabletop games"/>
    <n v="1.026"/>
    <n v="148.08247422680412"/>
    <x v="2"/>
    <x v="8"/>
    <x v="2"/>
    <s v="tabletop games"/>
    <x v="827"/>
    <d v="2017-03-11T19:58:35"/>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00000000001"/>
    <n v="49.934589800443462"/>
    <x v="2"/>
    <x v="8"/>
    <x v="2"/>
    <s v="tabletop games"/>
    <x v="828"/>
    <d v="2017-03-06T23:00:00"/>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4"/>
    <n v="107.82155688622754"/>
    <x v="2"/>
    <x v="8"/>
    <x v="2"/>
    <s v="tabletop games"/>
    <x v="829"/>
    <d v="2017-01-10T15:59:00"/>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2"/>
    <n v="42.63403614457831"/>
    <x v="2"/>
    <x v="8"/>
    <x v="2"/>
    <s v="tabletop games"/>
    <x v="830"/>
    <d v="2016-12-09T18:00:04"/>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x v="2"/>
    <x v="8"/>
    <x v="2"/>
    <s v="tabletop games"/>
    <x v="831"/>
    <d v="2015-12-07T10:47:16"/>
  </r>
  <r>
    <n v="2273"/>
    <s v="Get Adler! Premium Edition"/>
    <s v="London, 1937. Top-Secret docs are missing. So, too, is Agent Adler! Intelligence has 7 hrs to find him. Deduction, Deception &amp; Action!"/>
    <n v="2500"/>
    <n v="5509"/>
    <x v="1"/>
    <x v="2"/>
    <s v="CAD"/>
    <n v="1489320642"/>
    <n v="1487164242"/>
    <b v="0"/>
    <n v="147"/>
    <b v="1"/>
    <s v="games/tabletop games"/>
    <n v="2.2035999999999998"/>
    <n v="37.476190476190474"/>
    <x v="2"/>
    <x v="8"/>
    <x v="2"/>
    <s v="tabletop games"/>
    <x v="832"/>
    <d v="2017-03-12T06:10:42"/>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x v="2"/>
    <x v="8"/>
    <x v="2"/>
    <s v="tabletop games"/>
    <x v="833"/>
    <d v="2014-02-23T06:00:57"/>
  </r>
  <r>
    <n v="2275"/>
    <s v="Samurai Dwarves (Korobokuru)"/>
    <s v="The aim of this project is to extend our existing Samurai Dwarf range from 6 to 9. The new sculpts will be done by Bob Olley."/>
    <n v="650"/>
    <n v="2650.5"/>
    <x v="1"/>
    <x v="1"/>
    <s v="GBP"/>
    <n v="1419259679"/>
    <n v="1416667679"/>
    <b v="0"/>
    <n v="79"/>
    <b v="1"/>
    <s v="games/tabletop games"/>
    <n v="4.0776923076923079"/>
    <n v="33.550632911392405"/>
    <x v="2"/>
    <x v="8"/>
    <x v="2"/>
    <s v="tabletop games"/>
    <x v="834"/>
    <d v="2014-12-22T08:47:59"/>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x v="2"/>
    <x v="8"/>
    <x v="2"/>
    <s v="tabletop games"/>
    <x v="835"/>
    <d v="2014-01-05T09:38:09"/>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x v="2"/>
    <x v="8"/>
    <x v="2"/>
    <s v="tabletop games"/>
    <x v="836"/>
    <d v="2012-02-27T10:17:03"/>
  </r>
  <r>
    <n v="2278"/>
    <s v="Eternity Dice - Regular and D6 Charms Edition"/>
    <s v="Dice forged from stone one by one entirely by hand for demanding Gamers and Collectors."/>
    <n v="2000"/>
    <n v="5414"/>
    <x v="1"/>
    <x v="16"/>
    <s v="EUR"/>
    <n v="1451861940"/>
    <n v="1448902867"/>
    <b v="0"/>
    <n v="102"/>
    <b v="1"/>
    <s v="games/tabletop games"/>
    <n v="2.7069999999999999"/>
    <n v="53.078431372549019"/>
    <x v="2"/>
    <x v="8"/>
    <x v="2"/>
    <s v="tabletop games"/>
    <x v="837"/>
    <d v="2016-01-03T16:59:00"/>
  </r>
  <r>
    <n v="2279"/>
    <s v="Zombie Apocalypse Geocaching"/>
    <s v="The Zombie Apocalypse has begun! Fortunately, YOU have your priorities straight. What could be more important than Geocaching?"/>
    <n v="1000"/>
    <n v="1538"/>
    <x v="1"/>
    <x v="0"/>
    <s v="USD"/>
    <n v="1423022400"/>
    <n v="1421436099"/>
    <b v="0"/>
    <n v="32"/>
    <b v="1"/>
    <s v="games/tabletop games"/>
    <n v="1.538"/>
    <n v="48.0625"/>
    <x v="2"/>
    <x v="8"/>
    <x v="2"/>
    <s v="tabletop games"/>
    <x v="838"/>
    <d v="2015-02-03T22:00:00"/>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x v="2"/>
    <x v="8"/>
    <x v="2"/>
    <s v="tabletop games"/>
    <x v="839"/>
    <d v="2015-09-17T08:59:51"/>
  </r>
  <r>
    <n v="1064"/>
    <s v="Vineyard Valley - A Social Winemaking Game!"/>
    <s v="Make wine from seed to bottle; build, socialize, sell, and relax in Vineyard Valley - a social, sandbox, free to play business sim!"/>
    <n v="90000"/>
    <n v="8077"/>
    <x v="0"/>
    <x v="0"/>
    <s v="USD"/>
    <n v="1373174903"/>
    <n v="1369286903"/>
    <b v="0"/>
    <n v="123"/>
    <b v="0"/>
    <s v="games/video games"/>
    <n v="8.9744444444444446E-2"/>
    <n v="65.666666666666671"/>
    <x v="2"/>
    <x v="8"/>
    <x v="2"/>
    <s v="video games"/>
    <x v="840"/>
    <d v="2013-07-06T23:28:23"/>
  </r>
  <r>
    <n v="1065"/>
    <s v="Diggers Fall tactical multiplayer pc shooter"/>
    <s v="Need funds for an Australian fps mp shooter pc game called Diggers Fall were china invades Aus, cost for advertising and settings menu."/>
    <n v="3000"/>
    <n v="81"/>
    <x v="0"/>
    <x v="4"/>
    <s v="AUD"/>
    <n v="1392800922"/>
    <n v="1390381722"/>
    <b v="0"/>
    <n v="5"/>
    <b v="0"/>
    <s v="games/video games"/>
    <n v="2.7E-2"/>
    <n v="16.2"/>
    <x v="2"/>
    <x v="8"/>
    <x v="2"/>
    <s v="video games"/>
    <x v="841"/>
    <d v="2014-02-19T03:08:42"/>
  </r>
  <r>
    <n v="1066"/>
    <s v="So I'm A Dark Lord"/>
    <s v="A parody of old school RPGs where you are a new Dark Lord on a quest to amass monsters and allies on your side."/>
    <n v="150000"/>
    <n v="5051"/>
    <x v="0"/>
    <x v="0"/>
    <s v="USD"/>
    <n v="1375657582"/>
    <n v="1371769582"/>
    <b v="0"/>
    <n v="148"/>
    <b v="0"/>
    <s v="games/video games"/>
    <n v="3.3673333333333333E-2"/>
    <n v="34.128378378378379"/>
    <x v="2"/>
    <x v="8"/>
    <x v="2"/>
    <s v="video games"/>
    <x v="842"/>
    <d v="2013-08-04T17:06:22"/>
  </r>
  <r>
    <n v="1067"/>
    <s v="Fate Fighters - The Ultimate Decision Maker"/>
    <s v="Canâ€™t make up your mind about something? Simply type in your two options and let the fighters of fate decide for you!"/>
    <n v="500"/>
    <n v="130"/>
    <x v="0"/>
    <x v="0"/>
    <s v="USD"/>
    <n v="1387657931"/>
    <n v="1385065931"/>
    <b v="0"/>
    <n v="10"/>
    <b v="0"/>
    <s v="games/video games"/>
    <n v="0.26"/>
    <n v="13"/>
    <x v="2"/>
    <x v="8"/>
    <x v="2"/>
    <s v="video games"/>
    <x v="843"/>
    <d v="2013-12-21T14:32:11"/>
  </r>
  <r>
    <n v="1068"/>
    <s v="The Quest To Save Hip Hop"/>
    <s v="THE QUEST TO SAVE HIP HOP is an old school beat em up st game that has a focus on old school hip hop and new age hip hop coming to pc."/>
    <n v="30000"/>
    <n v="45"/>
    <x v="0"/>
    <x v="0"/>
    <s v="USD"/>
    <n v="1460274864"/>
    <n v="1457686464"/>
    <b v="0"/>
    <n v="4"/>
    <b v="0"/>
    <s v="games/video games"/>
    <n v="1.5E-3"/>
    <n v="11.25"/>
    <x v="2"/>
    <x v="8"/>
    <x v="2"/>
    <s v="video games"/>
    <x v="844"/>
    <d v="2016-04-10T01:54:24"/>
  </r>
  <r>
    <n v="1069"/>
    <s v="Until The End (PC, Mac, and Linux)"/>
    <s v="A run-n-gun zombie survival game where you scavenge for items to make the night a little less scary."/>
    <n v="2200"/>
    <n v="850"/>
    <x v="0"/>
    <x v="0"/>
    <s v="USD"/>
    <n v="1385447459"/>
    <n v="1382679059"/>
    <b v="0"/>
    <n v="21"/>
    <b v="0"/>
    <s v="games/video games"/>
    <n v="0.38636363636363635"/>
    <n v="40.476190476190474"/>
    <x v="2"/>
    <x v="8"/>
    <x v="2"/>
    <s v="video games"/>
    <x v="845"/>
    <d v="2013-11-26T00:30:59"/>
  </r>
  <r>
    <n v="1070"/>
    <s v="Prez Games: Do You Have What it Takes to Win the Presidency?"/>
    <s v="A deck building game where you build your campaign plans, raise cash and gain power in a drive to win the White House."/>
    <n v="10000"/>
    <n v="70"/>
    <x v="0"/>
    <x v="0"/>
    <s v="USD"/>
    <n v="1349050622"/>
    <n v="1347322622"/>
    <b v="0"/>
    <n v="2"/>
    <b v="0"/>
    <s v="games/video games"/>
    <n v="7.0000000000000001E-3"/>
    <n v="35"/>
    <x v="2"/>
    <x v="8"/>
    <x v="2"/>
    <s v="video games"/>
    <x v="846"/>
    <d v="2012-09-30T18:17:02"/>
  </r>
  <r>
    <n v="1071"/>
    <s v="DJ's Bane"/>
    <s v="I'm making a game where you choose how you want to kill the DJ, so you yourself can decide what music will be played at the party."/>
    <n v="100"/>
    <n v="0"/>
    <x v="0"/>
    <x v="8"/>
    <s v="NOK"/>
    <n v="1447787093"/>
    <n v="1445191493"/>
    <b v="0"/>
    <n v="0"/>
    <b v="0"/>
    <s v="games/video games"/>
    <n v="0"/>
    <n v="0"/>
    <x v="2"/>
    <x v="8"/>
    <x v="2"/>
    <s v="video games"/>
    <x v="847"/>
    <d v="2015-11-17T13:04:53"/>
  </r>
  <r>
    <n v="1072"/>
    <s v="World Defense : Tower Defense"/>
    <s v="A tower defense game that is played anywhere on the earth's surface!  This project is to expand it to be multiplayer and mod support."/>
    <n v="75000"/>
    <n v="51"/>
    <x v="0"/>
    <x v="0"/>
    <s v="USD"/>
    <n v="1391630297"/>
    <n v="1389038297"/>
    <b v="0"/>
    <n v="4"/>
    <b v="0"/>
    <s v="games/video games"/>
    <n v="6.8000000000000005E-4"/>
    <n v="12.75"/>
    <x v="2"/>
    <x v="8"/>
    <x v="2"/>
    <s v="video games"/>
    <x v="848"/>
    <d v="2014-02-05T13:58:17"/>
  </r>
  <r>
    <n v="1073"/>
    <s v="Rainbow Ball to the Iphone"/>
    <s v="We want to bring our Game Rainbow Ball to the iphone and to do that we need a little help"/>
    <n v="750"/>
    <n v="10"/>
    <x v="0"/>
    <x v="0"/>
    <s v="USD"/>
    <n v="1318806541"/>
    <n v="1316214541"/>
    <b v="0"/>
    <n v="1"/>
    <b v="0"/>
    <s v="games/video games"/>
    <n v="1.3333333333333334E-2"/>
    <n v="10"/>
    <x v="2"/>
    <x v="8"/>
    <x v="2"/>
    <s v="video games"/>
    <x v="849"/>
    <d v="2011-10-16T17:09:01"/>
  </r>
  <r>
    <n v="1074"/>
    <s v="Kingdom Espionage"/>
    <s v="An ambitious multiplayer game set in fantastical medieval world where you must defend your castle while attacking others to gain ranks!"/>
    <n v="54000"/>
    <n v="3407"/>
    <x v="0"/>
    <x v="0"/>
    <s v="USD"/>
    <n v="1388808545"/>
    <n v="1386216545"/>
    <b v="0"/>
    <n v="30"/>
    <b v="0"/>
    <s v="games/video games"/>
    <n v="6.3092592592592589E-2"/>
    <n v="113.56666666666666"/>
    <x v="2"/>
    <x v="8"/>
    <x v="2"/>
    <s v="video games"/>
    <x v="850"/>
    <d v="2014-01-03T22:09:05"/>
  </r>
  <r>
    <n v="1075"/>
    <s v="Towers Of The Apocalypse"/>
    <s v="Fully 3D, post Apocalyptic themed tower defense video game. New take on the genre."/>
    <n v="1000"/>
    <n v="45"/>
    <x v="0"/>
    <x v="0"/>
    <s v="USD"/>
    <n v="1336340516"/>
    <n v="1333748516"/>
    <b v="0"/>
    <n v="3"/>
    <b v="0"/>
    <s v="games/video games"/>
    <n v="4.4999999999999998E-2"/>
    <n v="15"/>
    <x v="2"/>
    <x v="8"/>
    <x v="2"/>
    <s v="video games"/>
    <x v="851"/>
    <d v="2012-05-06T15:41:56"/>
  </r>
  <r>
    <n v="1076"/>
    <s v="Kaptain Brawe 2: A Space Travesty"/>
    <s v="A comical point and click adventure by veteran team of Broken Sword and Monkey Island fame - Steve Ince and Bill Tiller"/>
    <n v="75000"/>
    <n v="47074"/>
    <x v="0"/>
    <x v="0"/>
    <s v="USD"/>
    <n v="1410426250"/>
    <n v="1405674250"/>
    <b v="0"/>
    <n v="975"/>
    <b v="0"/>
    <s v="games/video games"/>
    <n v="0.62765333333333329"/>
    <n v="48.281025641025643"/>
    <x v="2"/>
    <x v="8"/>
    <x v="2"/>
    <s v="video games"/>
    <x v="852"/>
    <d v="2014-09-11T03:04:10"/>
  </r>
  <r>
    <n v="1077"/>
    <s v="Legends of Callasia [Demo Available NOW!]"/>
    <s v="An epic strategy game of world conquest with simultaneous turn-based multiplayer gameplay and no hotseat waiting"/>
    <n v="25000"/>
    <n v="7344"/>
    <x v="0"/>
    <x v="0"/>
    <s v="USD"/>
    <n v="1452744011"/>
    <n v="1450152011"/>
    <b v="0"/>
    <n v="167"/>
    <b v="0"/>
    <s v="games/video games"/>
    <n v="0.29376000000000002"/>
    <n v="43.976047904191617"/>
    <x v="2"/>
    <x v="8"/>
    <x v="2"/>
    <s v="video games"/>
    <x v="853"/>
    <d v="2016-01-13T22:00:11"/>
  </r>
  <r>
    <n v="1078"/>
    <s v="New iPad/iPhone game development software needed"/>
    <s v="I am looking to create more games for the iPad/iPhone and want to add leaderboards, which requires new game development software"/>
    <n v="600"/>
    <n v="45"/>
    <x v="0"/>
    <x v="0"/>
    <s v="USD"/>
    <n v="1311309721"/>
    <n v="1307421721"/>
    <b v="0"/>
    <n v="5"/>
    <b v="0"/>
    <s v="games/video games"/>
    <n v="7.4999999999999997E-2"/>
    <n v="9"/>
    <x v="2"/>
    <x v="8"/>
    <x v="2"/>
    <s v="video games"/>
    <x v="854"/>
    <d v="2011-07-21T22:42:01"/>
  </r>
  <r>
    <n v="1079"/>
    <s v="Sirius Online, an indie Space MMO"/>
    <s v="Sirius Online is currently the work of two brothers striving to bring the Era of Freelancer back, adding dynamic markets and more."/>
    <n v="26000"/>
    <n v="678"/>
    <x v="0"/>
    <x v="3"/>
    <s v="EUR"/>
    <n v="1463232936"/>
    <n v="1461072936"/>
    <b v="0"/>
    <n v="18"/>
    <b v="0"/>
    <s v="games/video games"/>
    <n v="2.6076923076923077E-2"/>
    <n v="37.666666666666664"/>
    <x v="2"/>
    <x v="8"/>
    <x v="2"/>
    <s v="video games"/>
    <x v="855"/>
    <d v="2016-05-14T07:35:36"/>
  </r>
  <r>
    <n v="1080"/>
    <s v="Skullforge: The Hunt"/>
    <s v="A fantasy action RPG which follows an elven ex-slave on a journey of magic, revenge, intrigue, and deceit."/>
    <n v="20000"/>
    <n v="1821"/>
    <x v="0"/>
    <x v="0"/>
    <s v="USD"/>
    <n v="1399778333"/>
    <n v="1397186333"/>
    <b v="0"/>
    <n v="98"/>
    <b v="0"/>
    <s v="games/video games"/>
    <n v="9.1050000000000006E-2"/>
    <n v="18.581632653061224"/>
    <x v="2"/>
    <x v="8"/>
    <x v="2"/>
    <s v="video games"/>
    <x v="856"/>
    <d v="2014-05-10T21:18:53"/>
  </r>
  <r>
    <n v="1081"/>
    <s v="The Creature"/>
    <s v="Finishing your last job before you retire until a disaster strikes the cargo ship can you survive The Creature?"/>
    <n v="68000"/>
    <n v="12"/>
    <x v="0"/>
    <x v="0"/>
    <s v="USD"/>
    <n v="1422483292"/>
    <n v="1419891292"/>
    <b v="0"/>
    <n v="4"/>
    <b v="0"/>
    <s v="games/video games"/>
    <n v="1.7647058823529413E-4"/>
    <n v="3"/>
    <x v="2"/>
    <x v="8"/>
    <x v="2"/>
    <s v="video games"/>
    <x v="857"/>
    <d v="2015-01-28T16:14:52"/>
  </r>
  <r>
    <n v="1082"/>
    <s v="T-Fighter: Code Name M - Mobile Edition"/>
    <s v="Challenge your trivia skills in this action oriented game against several opponents across time."/>
    <n v="10000"/>
    <n v="56"/>
    <x v="0"/>
    <x v="0"/>
    <s v="USD"/>
    <n v="1344635088"/>
    <n v="1342043088"/>
    <b v="0"/>
    <n v="3"/>
    <b v="0"/>
    <s v="games/video games"/>
    <n v="5.5999999999999999E-3"/>
    <n v="18.666666666666668"/>
    <x v="2"/>
    <x v="8"/>
    <x v="2"/>
    <s v="video games"/>
    <x v="858"/>
    <d v="2012-08-10T15:44:48"/>
  </r>
  <r>
    <n v="1083"/>
    <s v="Video Game Store That Can Beat Out Any Other"/>
    <s v="We want to take everything video game related people have seen since 1978 to now and turn it into the top gamer lounge in canada !"/>
    <n v="50000"/>
    <n v="410"/>
    <x v="0"/>
    <x v="2"/>
    <s v="CAD"/>
    <n v="1406994583"/>
    <n v="1401810583"/>
    <b v="0"/>
    <n v="1"/>
    <b v="0"/>
    <s v="games/video games"/>
    <n v="8.2000000000000007E-3"/>
    <n v="410"/>
    <x v="2"/>
    <x v="8"/>
    <x v="2"/>
    <s v="video games"/>
    <x v="859"/>
    <d v="2014-08-02T09:49:43"/>
  </r>
  <r>
    <n v="1084"/>
    <s v="My own channel"/>
    <s v="I want to start my own channel for gaming"/>
    <n v="550"/>
    <n v="0"/>
    <x v="0"/>
    <x v="0"/>
    <s v="USD"/>
    <n v="1407534804"/>
    <n v="1404942804"/>
    <b v="0"/>
    <n v="0"/>
    <b v="0"/>
    <s v="games/video games"/>
    <n v="0"/>
    <n v="0"/>
    <x v="2"/>
    <x v="8"/>
    <x v="2"/>
    <s v="video games"/>
    <x v="860"/>
    <d v="2014-08-08T15:53:24"/>
  </r>
  <r>
    <n v="1085"/>
    <s v="Sun Dryd Studios"/>
    <s v="The new kid on the block. Re-imagining old games and creating new ones. Ship, Lazer, Rock is first."/>
    <n v="30000"/>
    <n v="1026"/>
    <x v="0"/>
    <x v="2"/>
    <s v="CAD"/>
    <n v="1457967975"/>
    <n v="1455379575"/>
    <b v="0"/>
    <n v="9"/>
    <b v="0"/>
    <s v="games/video games"/>
    <n v="3.4200000000000001E-2"/>
    <n v="114"/>
    <x v="2"/>
    <x v="8"/>
    <x v="2"/>
    <s v="video games"/>
    <x v="861"/>
    <d v="2016-03-14T09:06:15"/>
  </r>
  <r>
    <n v="1086"/>
    <s v="Cyber Universe Online"/>
    <s v="Humanity's future in the Galaxy"/>
    <n v="18000"/>
    <n v="15"/>
    <x v="0"/>
    <x v="0"/>
    <s v="USD"/>
    <n v="1408913291"/>
    <n v="1406321291"/>
    <b v="0"/>
    <n v="2"/>
    <b v="0"/>
    <s v="games/video games"/>
    <n v="8.3333333333333339E-4"/>
    <n v="7.5"/>
    <x v="2"/>
    <x v="8"/>
    <x v="2"/>
    <s v="video games"/>
    <x v="862"/>
    <d v="2014-08-24T14:48:11"/>
  </r>
  <r>
    <n v="1087"/>
    <s v="Idle Gamers"/>
    <s v="Idle gamers are the group of gamers worth watching play video games. We have a back log of video ideas and want to entertain you."/>
    <n v="1100"/>
    <n v="0"/>
    <x v="0"/>
    <x v="0"/>
    <s v="USD"/>
    <n v="1402852087"/>
    <n v="1400260087"/>
    <b v="0"/>
    <n v="0"/>
    <b v="0"/>
    <s v="games/video games"/>
    <n v="0"/>
    <n v="0"/>
    <x v="2"/>
    <x v="8"/>
    <x v="2"/>
    <s v="video games"/>
    <x v="863"/>
    <d v="2014-06-15T11:08:07"/>
  </r>
  <r>
    <n v="1088"/>
    <s v="Still Alive"/>
    <s v="A fresh twist on survival games. Intense, high-stakes 30 minute rounds for up to 10 players."/>
    <n v="45000"/>
    <n v="6382.34"/>
    <x v="0"/>
    <x v="0"/>
    <s v="USD"/>
    <n v="1398366667"/>
    <n v="1395774667"/>
    <b v="0"/>
    <n v="147"/>
    <b v="0"/>
    <s v="games/video games"/>
    <n v="0.14182977777777778"/>
    <n v="43.41727891156463"/>
    <x v="2"/>
    <x v="8"/>
    <x v="2"/>
    <s v="video games"/>
    <x v="864"/>
    <d v="2014-04-24T13:11:07"/>
  </r>
  <r>
    <n v="1089"/>
    <s v="Farabel"/>
    <s v="Farabel is a single player turn-based fantasy strategy game for Mac/PC/Linux"/>
    <n v="15000"/>
    <n v="1174"/>
    <x v="0"/>
    <x v="11"/>
    <s v="EUR"/>
    <n v="1435293175"/>
    <n v="1432701175"/>
    <b v="0"/>
    <n v="49"/>
    <b v="0"/>
    <s v="games/video games"/>
    <n v="7.8266666666666665E-2"/>
    <n v="23.959183673469386"/>
    <x v="2"/>
    <x v="8"/>
    <x v="2"/>
    <s v="video games"/>
    <x v="865"/>
    <d v="2015-06-25T22:32:55"/>
  </r>
  <r>
    <n v="1090"/>
    <s v="Help Jumpy Punch Prosper!!"/>
    <s v="A sci-fi platformer game inspired by a certain blue hedgehog and Italian plumber. Jump, fight, dodge and sprint your way to victory."/>
    <n v="12999"/>
    <n v="5"/>
    <x v="0"/>
    <x v="4"/>
    <s v="AUD"/>
    <n v="1432873653"/>
    <n v="1430281653"/>
    <b v="0"/>
    <n v="1"/>
    <b v="0"/>
    <s v="games/video games"/>
    <n v="3.8464497269020693E-4"/>
    <n v="5"/>
    <x v="2"/>
    <x v="8"/>
    <x v="2"/>
    <s v="video games"/>
    <x v="866"/>
    <d v="2015-05-28T22:27:33"/>
  </r>
  <r>
    <n v="1091"/>
    <s v="London Revolution - Open World RPG Minecraft Server"/>
    <s v="London Revolution is a Minecraft server in development. This is an open world RPG FPS server with questing and ruthless gangs."/>
    <n v="200"/>
    <n v="25"/>
    <x v="0"/>
    <x v="1"/>
    <s v="GBP"/>
    <n v="1460313672"/>
    <n v="1457725272"/>
    <b v="0"/>
    <n v="2"/>
    <b v="0"/>
    <s v="games/video games"/>
    <n v="0.125"/>
    <n v="12.5"/>
    <x v="2"/>
    <x v="8"/>
    <x v="2"/>
    <s v="video games"/>
    <x v="867"/>
    <d v="2016-04-10T12:41:12"/>
  </r>
  <r>
    <n v="1092"/>
    <s v="toggleme. - the next phenom in mobile gaming"/>
    <s v="toggleme. is the next breakout mobile game.Addictive gameplay, phenomenal design, real life rewards for achievements, and a great story"/>
    <n v="2000"/>
    <n v="21"/>
    <x v="0"/>
    <x v="0"/>
    <s v="USD"/>
    <n v="1357432638"/>
    <n v="1354840638"/>
    <b v="0"/>
    <n v="7"/>
    <b v="0"/>
    <s v="games/video games"/>
    <n v="1.0500000000000001E-2"/>
    <n v="3"/>
    <x v="2"/>
    <x v="8"/>
    <x v="2"/>
    <s v="video games"/>
    <x v="868"/>
    <d v="2013-01-05T18:37:18"/>
  </r>
  <r>
    <n v="1093"/>
    <s v="Help get &quot;Don't Look&quot; on Steam Greenlight!"/>
    <s v="A little girl living isolated in the Canadian Rockies, you find your self  being lured into the hills in the middle of the night."/>
    <n v="300"/>
    <n v="42.25"/>
    <x v="0"/>
    <x v="2"/>
    <s v="CAD"/>
    <n v="1455232937"/>
    <n v="1453936937"/>
    <b v="0"/>
    <n v="4"/>
    <b v="0"/>
    <s v="games/video games"/>
    <n v="0.14083333333333334"/>
    <n v="10.5625"/>
    <x v="2"/>
    <x v="8"/>
    <x v="2"/>
    <s v="video games"/>
    <x v="869"/>
    <d v="2016-02-11T17:22:17"/>
  </r>
  <r>
    <n v="1094"/>
    <s v="Sprocket Junkie"/>
    <s v="An action racing game for iOS. Set in a steampunk world, players battle their way to the finish line on customizable rocket engines!"/>
    <n v="18000"/>
    <n v="3294.01"/>
    <x v="0"/>
    <x v="0"/>
    <s v="USD"/>
    <n v="1318180033"/>
    <n v="1315588033"/>
    <b v="0"/>
    <n v="27"/>
    <b v="0"/>
    <s v="games/video games"/>
    <n v="0.18300055555555556"/>
    <n v="122.00037037037038"/>
    <x v="2"/>
    <x v="8"/>
    <x v="2"/>
    <s v="video games"/>
    <x v="870"/>
    <d v="2011-10-09T11:07:13"/>
  </r>
  <r>
    <n v="1095"/>
    <s v="Project Snowstorm"/>
    <s v="MMORPG with Real-Time Pet Battles, Expansive 3D World and Ranked Individual &amp; Guild PvP arenas all on your mobile device!"/>
    <n v="500000"/>
    <n v="25174"/>
    <x v="0"/>
    <x v="0"/>
    <s v="USD"/>
    <n v="1377867220"/>
    <n v="1375275220"/>
    <b v="0"/>
    <n v="94"/>
    <b v="0"/>
    <s v="games/video games"/>
    <n v="5.0347999999999997E-2"/>
    <n v="267.80851063829789"/>
    <x v="2"/>
    <x v="8"/>
    <x v="2"/>
    <s v="video games"/>
    <x v="871"/>
    <d v="2013-08-30T06:53:40"/>
  </r>
  <r>
    <n v="1096"/>
    <s v="Bugspeed Collider: Fast-Paced Platform Brawler (1â€“4 Players)"/>
    <s v="In BUGSPEED COLLIDER, you're a bug with a black belt.  Fight to the top in 4-Beetle Local Multi, and a Full-Scale 1-Beetle Adventure!"/>
    <n v="12000"/>
    <n v="2152"/>
    <x v="0"/>
    <x v="0"/>
    <s v="USD"/>
    <n v="1412393400"/>
    <n v="1409747154"/>
    <b v="0"/>
    <n v="29"/>
    <b v="0"/>
    <s v="games/video games"/>
    <n v="0.17933333333333334"/>
    <n v="74.206896551724142"/>
    <x v="2"/>
    <x v="8"/>
    <x v="2"/>
    <s v="video games"/>
    <x v="872"/>
    <d v="2014-10-03T21:30:00"/>
  </r>
  <r>
    <n v="1097"/>
    <s v="Rabbly"/>
    <s v="Rabbly is action-adventure game. Is about a scientist going on an adventure, to find rare materials in another galaxy."/>
    <n v="100000"/>
    <n v="47"/>
    <x v="0"/>
    <x v="0"/>
    <s v="USD"/>
    <n v="1393786877"/>
    <n v="1390330877"/>
    <b v="0"/>
    <n v="7"/>
    <b v="0"/>
    <s v="games/video games"/>
    <n v="4.6999999999999999E-4"/>
    <n v="6.7142857142857144"/>
    <x v="2"/>
    <x v="8"/>
    <x v="2"/>
    <s v="video games"/>
    <x v="873"/>
    <d v="2014-03-02T13:01:17"/>
  </r>
  <r>
    <n v="1098"/>
    <s v="Kick, Punch... Fireball"/>
    <s v="Kick, Punch... Fireball is an FPS type arena game set inside the fantasy world."/>
    <n v="25000"/>
    <n v="1803"/>
    <x v="0"/>
    <x v="0"/>
    <s v="USD"/>
    <n v="1397413095"/>
    <n v="1394821095"/>
    <b v="0"/>
    <n v="22"/>
    <b v="0"/>
    <s v="games/video games"/>
    <n v="7.2120000000000004E-2"/>
    <n v="81.954545454545453"/>
    <x v="2"/>
    <x v="8"/>
    <x v="2"/>
    <s v="video games"/>
    <x v="874"/>
    <d v="2014-04-13T12:18:15"/>
  </r>
  <r>
    <n v="1099"/>
    <s v="Xeno - A Sci-Fi FPS"/>
    <s v="Xeno is an FPS which combines all the best elements of old school and modern games to create a fresh and unique gameplay experience."/>
    <n v="5000"/>
    <n v="25"/>
    <x v="0"/>
    <x v="1"/>
    <s v="GBP"/>
    <n v="1431547468"/>
    <n v="1428955468"/>
    <b v="0"/>
    <n v="1"/>
    <b v="0"/>
    <s v="games/video games"/>
    <n v="5.0000000000000001E-3"/>
    <n v="25"/>
    <x v="2"/>
    <x v="8"/>
    <x v="2"/>
    <s v="video games"/>
    <x v="875"/>
    <d v="2015-05-13T14:04:28"/>
  </r>
  <r>
    <n v="1100"/>
    <s v="Aeldengald Saga Book I"/>
    <s v="A retro style puzzle rpg with a dark story. Your decisions will influence the world and decide the outcome of the story."/>
    <n v="4000"/>
    <n v="100"/>
    <x v="0"/>
    <x v="3"/>
    <s v="EUR"/>
    <n v="1455417571"/>
    <n v="1452825571"/>
    <b v="0"/>
    <n v="10"/>
    <b v="0"/>
    <s v="games/video games"/>
    <n v="2.5000000000000001E-2"/>
    <n v="10"/>
    <x v="2"/>
    <x v="8"/>
    <x v="2"/>
    <s v="video games"/>
    <x v="876"/>
    <d v="2016-02-13T20:39:31"/>
  </r>
  <r>
    <n v="1101"/>
    <s v="Strain Wars"/>
    <s v="Different strains of marijuana leafs battling to the death to see which one is the top strain."/>
    <n v="100000"/>
    <n v="41"/>
    <x v="0"/>
    <x v="0"/>
    <s v="USD"/>
    <n v="1468519920"/>
    <n v="1466188338"/>
    <b v="0"/>
    <n v="6"/>
    <b v="0"/>
    <s v="games/video games"/>
    <n v="4.0999999999999999E-4"/>
    <n v="6.833333333333333"/>
    <x v="2"/>
    <x v="8"/>
    <x v="2"/>
    <s v="video games"/>
    <x v="877"/>
    <d v="2016-07-14T12:12:00"/>
  </r>
  <r>
    <n v="1102"/>
    <s v="Runers"/>
    <s v="Runers is a top-down rogue-like shooter where as you advance you create more powerful spells and fight fierce monsters and bosses."/>
    <n v="8000"/>
    <n v="425"/>
    <x v="0"/>
    <x v="0"/>
    <s v="USD"/>
    <n v="1386568740"/>
    <n v="1383095125"/>
    <b v="0"/>
    <n v="24"/>
    <b v="0"/>
    <s v="games/video games"/>
    <n v="5.3124999999999999E-2"/>
    <n v="17.708333333333332"/>
    <x v="2"/>
    <x v="8"/>
    <x v="2"/>
    <s v="video games"/>
    <x v="878"/>
    <d v="2013-12-08T23:59:00"/>
  </r>
  <r>
    <n v="1103"/>
    <s v="The Morgue"/>
    <s v="&quot;I go to work... I classify the bodies and store them accordingly... Sometimes I here noises... Other times is see her..."/>
    <n v="15000"/>
    <n v="243"/>
    <x v="0"/>
    <x v="0"/>
    <s v="USD"/>
    <n v="1466227190"/>
    <n v="1461043190"/>
    <b v="0"/>
    <n v="15"/>
    <b v="0"/>
    <s v="games/video games"/>
    <n v="1.6199999999999999E-2"/>
    <n v="16.2"/>
    <x v="2"/>
    <x v="8"/>
    <x v="2"/>
    <s v="video games"/>
    <x v="879"/>
    <d v="2016-06-17T23:19:50"/>
  </r>
  <r>
    <n v="1104"/>
    <s v="Street Heroes - A Facebook Beat 'em Up"/>
    <s v="Street Heroes is a retro 2D side-scrolling multiplayer beat 'em up for Facebook that brings classic arcade fun to a social platform"/>
    <n v="60000"/>
    <n v="2971"/>
    <x v="0"/>
    <x v="1"/>
    <s v="GBP"/>
    <n v="1402480221"/>
    <n v="1399888221"/>
    <b v="0"/>
    <n v="37"/>
    <b v="0"/>
    <s v="games/video games"/>
    <n v="4.9516666666666667E-2"/>
    <n v="80.297297297297291"/>
    <x v="2"/>
    <x v="8"/>
    <x v="2"/>
    <s v="video games"/>
    <x v="880"/>
    <d v="2014-06-11T03:50:21"/>
  </r>
  <r>
    <n v="1105"/>
    <s v="Nightmare Zombies"/>
    <s v="Nightmare Zombies is the first Oculus Rift Only immersive zombie simulator in the Post-Apocalypse urban environment of New York City."/>
    <n v="900000"/>
    <n v="1431"/>
    <x v="0"/>
    <x v="0"/>
    <s v="USD"/>
    <n v="1395627327"/>
    <n v="1393038927"/>
    <b v="0"/>
    <n v="20"/>
    <b v="0"/>
    <s v="games/video games"/>
    <n v="1.5900000000000001E-3"/>
    <n v="71.55"/>
    <x v="2"/>
    <x v="8"/>
    <x v="2"/>
    <s v="video games"/>
    <x v="881"/>
    <d v="2014-03-23T20:15:27"/>
  </r>
  <r>
    <n v="1106"/>
    <s v="Backyard Zombies"/>
    <s v="Collect coins and save civilians while you blast your way through tons of zombies! Unlock new characters and levels!"/>
    <n v="400"/>
    <n v="165"/>
    <x v="0"/>
    <x v="0"/>
    <s v="USD"/>
    <n v="1333557975"/>
    <n v="1330969575"/>
    <b v="0"/>
    <n v="7"/>
    <b v="0"/>
    <s v="games/video games"/>
    <n v="0.41249999999999998"/>
    <n v="23.571428571428573"/>
    <x v="2"/>
    <x v="8"/>
    <x v="2"/>
    <s v="video games"/>
    <x v="882"/>
    <d v="2012-04-04T10:46:15"/>
  </r>
  <r>
    <n v="1107"/>
    <s v="The kidcade is the next big thing in the home entertainment"/>
    <s v="Enjoy video games, online surfing, and communications in privacy with Kid Cade, from Crestview, Florida. Our company has created a comp"/>
    <n v="10000"/>
    <n v="0"/>
    <x v="0"/>
    <x v="0"/>
    <s v="USD"/>
    <n v="1406148024"/>
    <n v="1403556024"/>
    <b v="0"/>
    <n v="0"/>
    <b v="0"/>
    <s v="games/video games"/>
    <n v="0"/>
    <n v="0"/>
    <x v="2"/>
    <x v="8"/>
    <x v="2"/>
    <s v="video games"/>
    <x v="883"/>
    <d v="2014-07-23T14:40:24"/>
  </r>
  <r>
    <n v="1108"/>
    <s v="Urbania: Create the future"/>
    <s v="Environmental awareness using social games where players are challenged to pursue sustainable development in the city of the future."/>
    <n v="25000"/>
    <n v="732.5"/>
    <x v="0"/>
    <x v="0"/>
    <s v="USD"/>
    <n v="1334326635"/>
    <n v="1329146235"/>
    <b v="0"/>
    <n v="21"/>
    <b v="0"/>
    <s v="games/video games"/>
    <n v="2.93E-2"/>
    <n v="34.88095238095238"/>
    <x v="2"/>
    <x v="8"/>
    <x v="2"/>
    <s v="video games"/>
    <x v="884"/>
    <d v="2012-04-13T08:17:15"/>
  </r>
  <r>
    <n v="1109"/>
    <s v="1985 Video Game Museum/Arcade/Game Lounge/Event Center"/>
    <s v="Our goal is to open a video game museum, art gallery, free play arcade, game lounge, cosplay and event center here in Flint Michigan!"/>
    <n v="10000"/>
    <n v="45"/>
    <x v="0"/>
    <x v="0"/>
    <s v="USD"/>
    <n v="1479495790"/>
    <n v="1476900190"/>
    <b v="0"/>
    <n v="3"/>
    <b v="0"/>
    <s v="games/video games"/>
    <n v="4.4999999999999997E-3"/>
    <n v="15"/>
    <x v="2"/>
    <x v="8"/>
    <x v="2"/>
    <s v="video games"/>
    <x v="885"/>
    <d v="2016-11-18T13:03:10"/>
  </r>
  <r>
    <n v="1110"/>
    <s v="PSI - Role Playing Game"/>
    <s v="PSI is a game about a group of people dealing with the effects of Nightmares becoming reality, life will never be the same."/>
    <n v="50000"/>
    <n v="255"/>
    <x v="0"/>
    <x v="0"/>
    <s v="USD"/>
    <n v="1354919022"/>
    <n v="1352327022"/>
    <b v="0"/>
    <n v="11"/>
    <b v="0"/>
    <s v="games/video games"/>
    <n v="5.1000000000000004E-3"/>
    <n v="23.181818181818183"/>
    <x v="2"/>
    <x v="8"/>
    <x v="2"/>
    <s v="video games"/>
    <x v="886"/>
    <d v="2012-12-07T16:23:42"/>
  </r>
  <r>
    <n v="1111"/>
    <s v="Funding HyperLight Studios"/>
    <s v="We are bringing a new gaming experience to the field. One that will connect a community of people and servers from around the world."/>
    <n v="2500"/>
    <n v="1"/>
    <x v="0"/>
    <x v="0"/>
    <s v="USD"/>
    <n v="1452228790"/>
    <n v="1449636790"/>
    <b v="0"/>
    <n v="1"/>
    <b v="0"/>
    <s v="games/video games"/>
    <n v="4.0000000000000002E-4"/>
    <n v="1"/>
    <x v="2"/>
    <x v="8"/>
    <x v="2"/>
    <s v="video games"/>
    <x v="887"/>
    <d v="2016-01-07T22:53:10"/>
  </r>
  <r>
    <n v="1112"/>
    <s v="Johnny Rocketfingers: Violent Point &amp; Click Adventure!"/>
    <s v="Tarantino-esque Adventure Game on Steroids Inspired by LucasArts, Gritty Action Movies and 1940's Animation"/>
    <n v="88000"/>
    <n v="31272.92"/>
    <x v="0"/>
    <x v="0"/>
    <s v="USD"/>
    <n v="1421656200"/>
    <n v="1416507211"/>
    <b v="0"/>
    <n v="312"/>
    <b v="0"/>
    <s v="games/video games"/>
    <n v="0.35537409090909089"/>
    <n v="100.23371794871794"/>
    <x v="2"/>
    <x v="8"/>
    <x v="2"/>
    <s v="video games"/>
    <x v="888"/>
    <d v="2015-01-19T02:30:00"/>
  </r>
  <r>
    <n v="1113"/>
    <s v="A YouTube Gaming Channel"/>
    <s v="A start up YouTube PC Gaming channel named ''Jeansie''. Comprised of witty banter and slightly above average  gaming skills :)"/>
    <n v="1000"/>
    <n v="5"/>
    <x v="0"/>
    <x v="1"/>
    <s v="GBP"/>
    <n v="1408058820"/>
    <n v="1405466820"/>
    <b v="0"/>
    <n v="1"/>
    <b v="0"/>
    <s v="games/video games"/>
    <n v="5.0000000000000001E-3"/>
    <n v="5"/>
    <x v="2"/>
    <x v="8"/>
    <x v="2"/>
    <s v="video games"/>
    <x v="889"/>
    <d v="2014-08-14T17:27:00"/>
  </r>
  <r>
    <n v="1114"/>
    <s v="TeleRide"/>
    <s v="SciFi racing game for Android &amp; iOS platforms. Player gets a unique weapon which introduces an additional dimension to the competition."/>
    <n v="6000"/>
    <n v="10"/>
    <x v="0"/>
    <x v="1"/>
    <s v="GBP"/>
    <n v="1381306687"/>
    <n v="1378714687"/>
    <b v="0"/>
    <n v="3"/>
    <b v="0"/>
    <s v="games/video games"/>
    <n v="1.6666666666666668E-3"/>
    <n v="3.3333333333333335"/>
    <x v="2"/>
    <x v="8"/>
    <x v="2"/>
    <s v="video games"/>
    <x v="890"/>
    <d v="2013-10-09T02:18:07"/>
  </r>
  <r>
    <n v="1115"/>
    <s v="Before You Sleep - A Survival Social Video Game"/>
    <s v="Explore the protagonist's mind. Remember. Understand. Plan ahead. Stay ahead of threats. Nurture relations. Earn the fate you choose."/>
    <n v="40000"/>
    <n v="53"/>
    <x v="0"/>
    <x v="0"/>
    <s v="USD"/>
    <n v="1459352495"/>
    <n v="1456764095"/>
    <b v="0"/>
    <n v="4"/>
    <b v="0"/>
    <s v="games/video games"/>
    <n v="1.325E-3"/>
    <n v="13.25"/>
    <x v="2"/>
    <x v="8"/>
    <x v="2"/>
    <s v="video games"/>
    <x v="891"/>
    <d v="2016-03-30T09:41:35"/>
  </r>
  <r>
    <n v="1116"/>
    <s v="Quest Remnants of Chaos"/>
    <s v="A medieval, post apocolyptic, Online, MMORPG. Class morphing, character customization game."/>
    <n v="500000"/>
    <n v="178.52"/>
    <x v="0"/>
    <x v="0"/>
    <s v="USD"/>
    <n v="1339273208"/>
    <n v="1334089208"/>
    <b v="0"/>
    <n v="10"/>
    <b v="0"/>
    <s v="games/video games"/>
    <n v="3.5704000000000004E-4"/>
    <n v="17.852"/>
    <x v="2"/>
    <x v="8"/>
    <x v="2"/>
    <s v="video games"/>
    <x v="892"/>
    <d v="2012-06-09T14:20:08"/>
  </r>
  <r>
    <n v="1117"/>
    <s v="Medieval Village"/>
    <s v="Experience the Medieval in your own village. Increase your village into a city and walk through the streets."/>
    <n v="1000"/>
    <n v="83"/>
    <x v="0"/>
    <x v="3"/>
    <s v="EUR"/>
    <n v="1451053313"/>
    <n v="1448461313"/>
    <b v="0"/>
    <n v="8"/>
    <b v="0"/>
    <s v="games/video games"/>
    <n v="8.3000000000000004E-2"/>
    <n v="10.375"/>
    <x v="2"/>
    <x v="8"/>
    <x v="2"/>
    <s v="video games"/>
    <x v="893"/>
    <d v="2015-12-25T08:21:53"/>
  </r>
  <r>
    <n v="1118"/>
    <s v="Battle-Buddy â€“ Bringing gamers together"/>
    <s v="Ideal for social players as well as a tool for esports teams, Battle Buddy will help organise and coordinate, pugs, scrims, wars &amp; you!"/>
    <n v="4500"/>
    <n v="109"/>
    <x v="0"/>
    <x v="4"/>
    <s v="AUD"/>
    <n v="1396666779"/>
    <n v="1394078379"/>
    <b v="0"/>
    <n v="3"/>
    <b v="0"/>
    <s v="games/video games"/>
    <n v="2.4222222222222221E-2"/>
    <n v="36.333333333333336"/>
    <x v="2"/>
    <x v="8"/>
    <x v="2"/>
    <s v="video games"/>
    <x v="894"/>
    <d v="2014-04-04T20:59:39"/>
  </r>
  <r>
    <n v="1119"/>
    <s v="Island of Paws - A Dog and Cat RPG Game    0==]=====&gt;"/>
    <s v="Dog people and cat people unit!! Help save Paw Island from the monsters in this milti-player (50-100 Person at a time) online RPG game"/>
    <n v="2100"/>
    <n v="5"/>
    <x v="0"/>
    <x v="0"/>
    <s v="USD"/>
    <n v="1396810864"/>
    <n v="1395687664"/>
    <b v="0"/>
    <n v="1"/>
    <b v="0"/>
    <s v="games/video games"/>
    <n v="2.3809523809523812E-3"/>
    <n v="5"/>
    <x v="2"/>
    <x v="8"/>
    <x v="2"/>
    <s v="video games"/>
    <x v="895"/>
    <d v="2014-04-06T13:01:04"/>
  </r>
  <r>
    <n v="1120"/>
    <s v="PlanEt Ninjahwah"/>
    <s v="Planet Ninjahwah is a highly anticipated futuristic action adventure game that will blow your mind!!"/>
    <n v="25000"/>
    <n v="0"/>
    <x v="0"/>
    <x v="0"/>
    <s v="USD"/>
    <n v="1319835400"/>
    <n v="1315947400"/>
    <b v="0"/>
    <n v="0"/>
    <b v="0"/>
    <s v="games/video games"/>
    <n v="0"/>
    <n v="0"/>
    <x v="2"/>
    <x v="8"/>
    <x v="2"/>
    <s v="video games"/>
    <x v="896"/>
    <d v="2011-10-28T14:56:40"/>
  </r>
  <r>
    <n v="1121"/>
    <s v="Pwincess"/>
    <s v="An action packed, side scrolling, platform jumping, laser shooting ADVENTURE that will be fun for everyone."/>
    <n v="250000"/>
    <n v="29"/>
    <x v="0"/>
    <x v="0"/>
    <s v="USD"/>
    <n v="1457904316"/>
    <n v="1455315916"/>
    <b v="0"/>
    <n v="5"/>
    <b v="0"/>
    <s v="games/video games"/>
    <n v="1.16E-4"/>
    <n v="5.8"/>
    <x v="2"/>
    <x v="8"/>
    <x v="2"/>
    <s v="video games"/>
    <x v="897"/>
    <d v="2016-03-13T15:25:16"/>
  </r>
  <r>
    <n v="1122"/>
    <s v="Funny Monsters (Mobile Game)"/>
    <s v="Mobile game featuring lots of funny little monsters on the run from their mad creator. Lots of gameplay elements will keep user bussy."/>
    <n v="3200"/>
    <n v="0"/>
    <x v="0"/>
    <x v="1"/>
    <s v="GBP"/>
    <n v="1369932825"/>
    <n v="1368723225"/>
    <b v="0"/>
    <n v="0"/>
    <b v="0"/>
    <s v="games/video games"/>
    <n v="0"/>
    <n v="0"/>
    <x v="2"/>
    <x v="8"/>
    <x v="2"/>
    <s v="video games"/>
    <x v="898"/>
    <d v="2013-05-30T10:53:45"/>
  </r>
  <r>
    <n v="1123"/>
    <s v="Droplets"/>
    <s v="Fast paced mobile game where you control a rain drop by tilting your screen. Absorb other rain drops to go faster, but avoid clouds."/>
    <n v="5000"/>
    <n v="11"/>
    <x v="0"/>
    <x v="0"/>
    <s v="USD"/>
    <n v="1397910848"/>
    <n v="1395318848"/>
    <b v="0"/>
    <n v="3"/>
    <b v="0"/>
    <s v="games/video games"/>
    <n v="2.2000000000000001E-3"/>
    <n v="3.6666666666666665"/>
    <x v="2"/>
    <x v="8"/>
    <x v="2"/>
    <s v="video games"/>
    <x v="899"/>
    <d v="2014-04-19T06:34:08"/>
  </r>
  <r>
    <n v="2121"/>
    <s v="Legend of Decay"/>
    <s v="Join us on an epic journey to discover a millennia old secret which will change the world forever."/>
    <n v="50000"/>
    <n v="284"/>
    <x v="0"/>
    <x v="17"/>
    <s v="CHF"/>
    <n v="1484156948"/>
    <n v="1481564948"/>
    <b v="0"/>
    <n v="10"/>
    <b v="0"/>
    <s v="games/video games"/>
    <n v="5.6800000000000002E-3"/>
    <n v="28.4"/>
    <x v="2"/>
    <x v="8"/>
    <x v="2"/>
    <s v="video games"/>
    <x v="900"/>
    <d v="2017-01-11T11:49:08"/>
  </r>
  <r>
    <n v="2122"/>
    <s v="CapitÃ¡n Kalani y el sindicato robÃ³tico"/>
    <s v="Captain Kalani it's a retro game full of nostalgia for the old gamers but interesting for the new ones"/>
    <n v="80000"/>
    <n v="310"/>
    <x v="0"/>
    <x v="18"/>
    <s v="MXN"/>
    <n v="1483773169"/>
    <n v="1481181169"/>
    <b v="0"/>
    <n v="3"/>
    <b v="0"/>
    <s v="games/video games"/>
    <n v="3.875E-3"/>
    <n v="103.33333333333333"/>
    <x v="2"/>
    <x v="8"/>
    <x v="2"/>
    <s v="video games"/>
    <x v="901"/>
    <d v="2017-01-07T01:12:49"/>
  </r>
  <r>
    <n v="2123"/>
    <s v="3D Art for &quot;Extreme Hugtime Simulation Challenge&quot;"/>
    <s v="Indie developer boredom's products' Xbox 360 game about a Japanese-inspired hug-themed game show needs funding for animation and environmental models."/>
    <n v="500"/>
    <n v="50"/>
    <x v="0"/>
    <x v="0"/>
    <s v="USD"/>
    <n v="1268636340"/>
    <n v="1263982307"/>
    <b v="0"/>
    <n v="5"/>
    <b v="0"/>
    <s v="games/video games"/>
    <n v="0.1"/>
    <n v="10"/>
    <x v="2"/>
    <x v="8"/>
    <x v="2"/>
    <s v="video games"/>
    <x v="902"/>
    <d v="2010-03-15T00:59:00"/>
  </r>
  <r>
    <n v="2124"/>
    <s v="AZAMAR"/>
    <s v="AZAMAR is a Role Playing Game world involving fantasy and high magic, based on the popular OpenD6 OGL using the Cinema6 RPG Framework."/>
    <n v="1100"/>
    <n v="115"/>
    <x v="0"/>
    <x v="0"/>
    <s v="USD"/>
    <n v="1291093200"/>
    <n v="1286930435"/>
    <b v="0"/>
    <n v="5"/>
    <b v="0"/>
    <s v="games/video games"/>
    <n v="0.10454545454545454"/>
    <n v="23"/>
    <x v="2"/>
    <x v="8"/>
    <x v="2"/>
    <s v="video games"/>
    <x v="903"/>
    <d v="2010-11-29T23:00:00"/>
  </r>
  <r>
    <n v="2125"/>
    <s v="Becoming - A Metaphysical Game About Mental Illness"/>
    <s v="Becoming is a video game that aims to portray mental illness through a metaphysical and emotional story."/>
    <n v="60000"/>
    <n v="852"/>
    <x v="0"/>
    <x v="0"/>
    <s v="USD"/>
    <n v="1438734833"/>
    <n v="1436142833"/>
    <b v="0"/>
    <n v="27"/>
    <b v="0"/>
    <s v="games/video games"/>
    <n v="1.4200000000000001E-2"/>
    <n v="31.555555555555557"/>
    <x v="2"/>
    <x v="8"/>
    <x v="2"/>
    <s v="video games"/>
    <x v="904"/>
    <d v="2015-08-04T18:33:53"/>
  </r>
  <r>
    <n v="2126"/>
    <s v="DodgeBall Blitz"/>
    <s v="Lead your team to victory in this fast-paced, action, sports game! Use Power-ups and avoid attacks as you fight for victory!"/>
    <n v="20000"/>
    <n v="10"/>
    <x v="0"/>
    <x v="0"/>
    <s v="USD"/>
    <n v="1418080887"/>
    <n v="1415488887"/>
    <b v="0"/>
    <n v="2"/>
    <b v="0"/>
    <s v="games/video games"/>
    <n v="5.0000000000000001E-4"/>
    <n v="5"/>
    <x v="2"/>
    <x v="8"/>
    <x v="2"/>
    <s v="video games"/>
    <x v="905"/>
    <d v="2014-12-08T17:21:27"/>
  </r>
  <r>
    <n v="2127"/>
    <s v="Three Monkeys - Part 1: Into the Abyss"/>
    <s v="Three Monkeys is an audio adventure game for PC."/>
    <n v="28000"/>
    <n v="8076"/>
    <x v="0"/>
    <x v="1"/>
    <s v="GBP"/>
    <n v="1426158463"/>
    <n v="1423570063"/>
    <b v="0"/>
    <n v="236"/>
    <b v="0"/>
    <s v="games/video games"/>
    <n v="0.28842857142857142"/>
    <n v="34.220338983050844"/>
    <x v="2"/>
    <x v="8"/>
    <x v="2"/>
    <s v="video games"/>
    <x v="906"/>
    <d v="2015-03-12T05:07:43"/>
  </r>
  <r>
    <n v="2128"/>
    <s v="Makayla's Quest"/>
    <s v="The Royal Snail has misdelivered all the invitations to the Royal Ball.  It's up to Makayla to set things right in the Fairy Forest"/>
    <n v="15000"/>
    <n v="25"/>
    <x v="0"/>
    <x v="2"/>
    <s v="CAD"/>
    <n v="1411324369"/>
    <n v="1406140369"/>
    <b v="0"/>
    <n v="1"/>
    <b v="0"/>
    <s v="games/video games"/>
    <n v="1.6666666666666668E-3"/>
    <n v="25"/>
    <x v="2"/>
    <x v="8"/>
    <x v="2"/>
    <s v="video games"/>
    <x v="907"/>
    <d v="2014-09-21T12:32:49"/>
  </r>
  <r>
    <n v="2129"/>
    <s v="Pretty Kitty Fuzzy"/>
    <s v="PKF is a Cat-Tastic 2D side-scrolling shooter! Stand up to all the big meanies with the power of positivity and save the universe!"/>
    <n v="2000"/>
    <n v="236"/>
    <x v="0"/>
    <x v="0"/>
    <s v="USD"/>
    <n v="1457570100"/>
    <n v="1454978100"/>
    <b v="0"/>
    <n v="12"/>
    <b v="0"/>
    <s v="games/video games"/>
    <n v="0.11799999999999999"/>
    <n v="19.666666666666668"/>
    <x v="2"/>
    <x v="8"/>
    <x v="2"/>
    <s v="video games"/>
    <x v="908"/>
    <d v="2016-03-09T18:35:00"/>
  </r>
  <r>
    <n v="2130"/>
    <s v="Wondrous Adventures: A Kid's Game"/>
    <s v="You are the hero tasked to save your home from the villainous Sanword."/>
    <n v="42000"/>
    <n v="85"/>
    <x v="0"/>
    <x v="0"/>
    <s v="USD"/>
    <n v="1408154663"/>
    <n v="1405130663"/>
    <b v="0"/>
    <n v="4"/>
    <b v="0"/>
    <s v="games/video games"/>
    <n v="2.0238095238095236E-3"/>
    <n v="21.25"/>
    <x v="2"/>
    <x v="8"/>
    <x v="2"/>
    <s v="video games"/>
    <x v="909"/>
    <d v="2014-08-15T20:04:23"/>
  </r>
  <r>
    <n v="2131"/>
    <s v="Scout's Honor"/>
    <s v="From frightened girl to empowered woman, Scout's Honor is a tale about facing your fears and overcoming odds."/>
    <n v="500"/>
    <n v="25"/>
    <x v="0"/>
    <x v="0"/>
    <s v="USD"/>
    <n v="1436677091"/>
    <n v="1434085091"/>
    <b v="0"/>
    <n v="3"/>
    <b v="0"/>
    <s v="games/video games"/>
    <n v="0.05"/>
    <n v="8.3333333333333339"/>
    <x v="2"/>
    <x v="8"/>
    <x v="2"/>
    <s v="video games"/>
    <x v="910"/>
    <d v="2015-07-11T22:58:11"/>
  </r>
  <r>
    <n v="2132"/>
    <s v="Universe Rush"/>
    <s v="Fight your way to dominate the universe. Be the first to try our engaging cross-platform mmo-strategy and bring it closer to reality."/>
    <n v="100000"/>
    <n v="2112.9899999999998"/>
    <x v="0"/>
    <x v="0"/>
    <s v="USD"/>
    <n v="1391427692"/>
    <n v="1388835692"/>
    <b v="0"/>
    <n v="99"/>
    <b v="0"/>
    <s v="games/video games"/>
    <n v="2.1129899999999997E-2"/>
    <n v="21.34333333333333"/>
    <x v="2"/>
    <x v="8"/>
    <x v="2"/>
    <s v="video games"/>
    <x v="911"/>
    <d v="2014-02-03T05:41:32"/>
  </r>
  <r>
    <n v="2133"/>
    <s v="Waddle Slide - An App for iPhone and Android"/>
    <s v="Waddle Slide is an iPhone/Android application. The app is based around a penguin, who's objective is to find his way back to his igloo."/>
    <n v="1000"/>
    <n v="16"/>
    <x v="0"/>
    <x v="0"/>
    <s v="USD"/>
    <n v="1303628340"/>
    <n v="1300328399"/>
    <b v="0"/>
    <n v="3"/>
    <b v="0"/>
    <s v="games/video games"/>
    <n v="1.6E-2"/>
    <n v="5.333333333333333"/>
    <x v="2"/>
    <x v="8"/>
    <x v="2"/>
    <s v="video games"/>
    <x v="912"/>
    <d v="2011-04-24T00:59:00"/>
  </r>
  <r>
    <n v="2134"/>
    <s v="Prehistoric Landing"/>
    <s v="1st person Action Survivalist Rpg game. You get sent to a deadly Island to die not knowing that your not alone on the island."/>
    <n v="6000"/>
    <n v="104"/>
    <x v="0"/>
    <x v="0"/>
    <s v="USD"/>
    <n v="1367097391"/>
    <n v="1364505391"/>
    <b v="0"/>
    <n v="3"/>
    <b v="0"/>
    <s v="games/video games"/>
    <n v="1.7333333333333333E-2"/>
    <n v="34.666666666666664"/>
    <x v="2"/>
    <x v="8"/>
    <x v="2"/>
    <s v="video games"/>
    <x v="913"/>
    <d v="2013-04-27T15:16:31"/>
  </r>
  <r>
    <n v="2135"/>
    <s v="Tesla's Electric Mist"/>
    <s v="Point-and-click adventure: The mysterious Nikola Tesla, a time traveling device, and an experiment gone wrong in Colorado Springs"/>
    <n v="5000"/>
    <n v="478"/>
    <x v="0"/>
    <x v="0"/>
    <s v="USD"/>
    <n v="1349392033"/>
    <n v="1346800033"/>
    <b v="0"/>
    <n v="22"/>
    <b v="0"/>
    <s v="games/video games"/>
    <n v="9.5600000000000004E-2"/>
    <n v="21.727272727272727"/>
    <x v="2"/>
    <x v="8"/>
    <x v="2"/>
    <s v="video games"/>
    <x v="914"/>
    <d v="2012-10-04T17:07:13"/>
  </r>
  <r>
    <n v="2136"/>
    <s v="Dark Paradise"/>
    <s v="A dark and twisted game with physiological madness and corruption as a man becomes the ultimate bio weapon."/>
    <n v="80000"/>
    <n v="47.69"/>
    <x v="0"/>
    <x v="0"/>
    <s v="USD"/>
    <n v="1382184786"/>
    <n v="1379592786"/>
    <b v="0"/>
    <n v="4"/>
    <b v="0"/>
    <s v="games/video games"/>
    <n v="5.9612499999999998E-4"/>
    <n v="11.922499999999999"/>
    <x v="2"/>
    <x v="8"/>
    <x v="2"/>
    <s v="video games"/>
    <x v="915"/>
    <d v="2013-10-19T06:13:06"/>
  </r>
  <r>
    <n v="2137"/>
    <s v="Late To The Party : A Cold War Espionage RPG in the Baltics"/>
    <s v="Arrest, interrogate, and uncover the truth as a local woman recruited by the KGB. For Windows, Mac &amp; Linux."/>
    <n v="50000"/>
    <n v="14203"/>
    <x v="0"/>
    <x v="2"/>
    <s v="CAD"/>
    <n v="1417804229"/>
    <n v="1415212229"/>
    <b v="0"/>
    <n v="534"/>
    <b v="0"/>
    <s v="games/video games"/>
    <n v="0.28405999999999998"/>
    <n v="26.59737827715356"/>
    <x v="2"/>
    <x v="8"/>
    <x v="2"/>
    <s v="video games"/>
    <x v="916"/>
    <d v="2014-12-05T12:30:29"/>
  </r>
  <r>
    <n v="2138"/>
    <s v="Tales Of Tameria - Dawning Light"/>
    <s v="A game with a mixture of a few genres from RPG, Simulation and to adventure elements."/>
    <n v="1000"/>
    <n v="128"/>
    <x v="0"/>
    <x v="1"/>
    <s v="GBP"/>
    <n v="1383959939"/>
    <n v="1381364339"/>
    <b v="0"/>
    <n v="12"/>
    <b v="0"/>
    <s v="games/video games"/>
    <n v="0.128"/>
    <n v="10.666666666666666"/>
    <x v="2"/>
    <x v="8"/>
    <x v="2"/>
    <s v="video games"/>
    <x v="917"/>
    <d v="2013-11-08T19:18:59"/>
  </r>
  <r>
    <n v="2139"/>
    <s v="Manorkept"/>
    <s v="An adventuring RPG with ghosts, mysteries, and flexible gameplay paths, Manorkept is a game that promises an unforgettable experience."/>
    <n v="30000"/>
    <n v="1626"/>
    <x v="0"/>
    <x v="0"/>
    <s v="USD"/>
    <n v="1478196008"/>
    <n v="1475604008"/>
    <b v="0"/>
    <n v="56"/>
    <b v="0"/>
    <s v="games/video games"/>
    <n v="5.4199999999999998E-2"/>
    <n v="29.035714285714285"/>
    <x v="2"/>
    <x v="8"/>
    <x v="2"/>
    <s v="video games"/>
    <x v="918"/>
    <d v="2016-11-03T12:00:08"/>
  </r>
  <r>
    <n v="2140"/>
    <s v="Huevos Rancheros Video Game &quot;The Sabroso Showdown &quot;"/>
    <s v="COOKIN UP ONE HOT ENTREE! BobToons USA is gathering the ingredients to create a hot new video game &quot;The Sabroso Showdown&quot;"/>
    <n v="500000"/>
    <n v="560"/>
    <x v="0"/>
    <x v="0"/>
    <s v="USD"/>
    <n v="1357934424"/>
    <n v="1355342424"/>
    <b v="0"/>
    <n v="11"/>
    <b v="0"/>
    <s v="games/video games"/>
    <n v="1.1199999999999999E-3"/>
    <n v="50.909090909090907"/>
    <x v="2"/>
    <x v="8"/>
    <x v="2"/>
    <s v="video games"/>
    <x v="919"/>
    <d v="2013-01-11T14:00:24"/>
  </r>
  <r>
    <n v="2141"/>
    <s v="King of Consoles"/>
    <s v="A place where people can test out the latest video games, for an hourly fee. It's cheaper than wasting money on a $60 game that sucked"/>
    <n v="15000"/>
    <n v="0"/>
    <x v="0"/>
    <x v="0"/>
    <s v="USD"/>
    <n v="1415947159"/>
    <n v="1413351559"/>
    <b v="0"/>
    <n v="0"/>
    <b v="0"/>
    <s v="games/video games"/>
    <n v="0"/>
    <n v="0"/>
    <x v="2"/>
    <x v="8"/>
    <x v="2"/>
    <s v="video games"/>
    <x v="920"/>
    <d v="2014-11-14T00:39:19"/>
  </r>
  <r>
    <n v="2142"/>
    <s v="MEDiAN - The Colony (sci-fi exploration adventure game)"/>
    <s v="a third-person exploration adventure game developed by yetanotherIndie will be released on August 2016 for PC, Linux and XBox one."/>
    <n v="10500"/>
    <n v="601"/>
    <x v="0"/>
    <x v="3"/>
    <s v="EUR"/>
    <n v="1451494210"/>
    <n v="1449075010"/>
    <b v="0"/>
    <n v="12"/>
    <b v="0"/>
    <s v="games/video games"/>
    <n v="5.7238095238095241E-2"/>
    <n v="50.083333333333336"/>
    <x v="2"/>
    <x v="8"/>
    <x v="2"/>
    <s v="video games"/>
    <x v="921"/>
    <d v="2015-12-30T10:50:10"/>
  </r>
  <r>
    <n v="2143"/>
    <s v="Head Cap - a 3rd party Iphone, Ipad, and touch app for the Battletech board game"/>
    <s v="Head Cap will provide easy access to tables, dice rollers and record sheet management to streamline your tabletop Battletech games."/>
    <n v="2000"/>
    <n v="225"/>
    <x v="0"/>
    <x v="0"/>
    <s v="USD"/>
    <n v="1279738800"/>
    <n v="1275599812"/>
    <b v="0"/>
    <n v="5"/>
    <b v="0"/>
    <s v="games/video games"/>
    <n v="0.1125"/>
    <n v="45"/>
    <x v="2"/>
    <x v="8"/>
    <x v="2"/>
    <s v="video games"/>
    <x v="922"/>
    <d v="2010-07-21T13:00:00"/>
  </r>
  <r>
    <n v="2144"/>
    <s v="Project Starborn"/>
    <s v="A thousand community-built sandbox games (and more!) with a fully-customizable game engine."/>
    <n v="35500"/>
    <n v="607"/>
    <x v="0"/>
    <x v="0"/>
    <s v="USD"/>
    <n v="1379164040"/>
    <n v="1376399240"/>
    <b v="0"/>
    <n v="24"/>
    <b v="0"/>
    <s v="games/video games"/>
    <n v="1.7098591549295775E-2"/>
    <n v="25.291666666666668"/>
    <x v="2"/>
    <x v="8"/>
    <x v="2"/>
    <s v="video games"/>
    <x v="923"/>
    <d v="2013-09-14T07:07:20"/>
  </r>
  <r>
    <n v="2145"/>
    <s v="Theocalypse - Mythology and Modern day collide in this RPG"/>
    <s v="When the gods of religions and days passed return to our modern world, humanity must fight for its survival and future."/>
    <n v="15000"/>
    <n v="4565"/>
    <x v="0"/>
    <x v="0"/>
    <s v="USD"/>
    <n v="1385534514"/>
    <n v="1382938914"/>
    <b v="0"/>
    <n v="89"/>
    <b v="0"/>
    <s v="games/video games"/>
    <n v="0.30433333333333334"/>
    <n v="51.292134831460672"/>
    <x v="2"/>
    <x v="8"/>
    <x v="2"/>
    <s v="video games"/>
    <x v="924"/>
    <d v="2013-11-27T00:41:54"/>
  </r>
  <r>
    <n v="2146"/>
    <s v="Nanaue eSports"/>
    <s v="New professional gaming organization with a tournament winning Dota 2 team, &amp; divisions in all eSports games looking to re brand/expand"/>
    <n v="5000"/>
    <n v="1"/>
    <x v="0"/>
    <x v="0"/>
    <s v="USD"/>
    <n v="1455207510"/>
    <n v="1453997910"/>
    <b v="0"/>
    <n v="1"/>
    <b v="0"/>
    <s v="games/video games"/>
    <n v="2.0000000000000001E-4"/>
    <n v="1"/>
    <x v="2"/>
    <x v="8"/>
    <x v="2"/>
    <s v="video games"/>
    <x v="925"/>
    <d v="2016-02-11T10:18:30"/>
  </r>
  <r>
    <n v="2147"/>
    <s v="Johnny Rocketfingers 3"/>
    <s v="A Point and Click Adventure on Steroids."/>
    <n v="390000"/>
    <n v="2716"/>
    <x v="0"/>
    <x v="0"/>
    <s v="USD"/>
    <n v="1416125148"/>
    <n v="1413356748"/>
    <b v="0"/>
    <n v="55"/>
    <b v="0"/>
    <s v="games/video games"/>
    <n v="6.9641025641025639E-3"/>
    <n v="49.381818181818183"/>
    <x v="2"/>
    <x v="8"/>
    <x v="2"/>
    <s v="video games"/>
    <x v="926"/>
    <d v="2014-11-16T02:05:48"/>
  </r>
  <r>
    <n v="2148"/>
    <s v="ZomBlock's"/>
    <s v="zomblock's is a online zombie survival game where you can craft new weapons,find food and water to keep yourself alive."/>
    <n v="100"/>
    <n v="2"/>
    <x v="0"/>
    <x v="1"/>
    <s v="GBP"/>
    <n v="1427992582"/>
    <n v="1425404182"/>
    <b v="0"/>
    <n v="2"/>
    <b v="0"/>
    <s v="games/video games"/>
    <n v="0.02"/>
    <n v="1"/>
    <x v="2"/>
    <x v="8"/>
    <x v="2"/>
    <s v="video games"/>
    <x v="927"/>
    <d v="2015-04-02T10:36:22"/>
  </r>
  <r>
    <n v="2149"/>
    <s v="Project Gert on Xbox Live "/>
    <s v="Project Gert is a sequel to the Android game Project Gert, for Xbox Live.  One character embodying two personality's, and sets of abilities.  "/>
    <n v="2000"/>
    <n v="0"/>
    <x v="0"/>
    <x v="0"/>
    <s v="USD"/>
    <n v="1280534400"/>
    <n v="1277512556"/>
    <b v="0"/>
    <n v="0"/>
    <b v="0"/>
    <s v="games/video games"/>
    <n v="0"/>
    <n v="0"/>
    <x v="2"/>
    <x v="8"/>
    <x v="2"/>
    <s v="video games"/>
    <x v="928"/>
    <d v="2010-07-30T18:00:00"/>
  </r>
  <r>
    <n v="2150"/>
    <s v="The Unknown Door"/>
    <s v="A pixel styled open world detective game."/>
    <n v="50000"/>
    <n v="405"/>
    <x v="0"/>
    <x v="8"/>
    <s v="NOK"/>
    <n v="1468392599"/>
    <n v="1465800599"/>
    <b v="0"/>
    <n v="4"/>
    <b v="0"/>
    <s v="games/video games"/>
    <n v="8.0999999999999996E-3"/>
    <n v="101.25"/>
    <x v="2"/>
    <x v="8"/>
    <x v="2"/>
    <s v="video games"/>
    <x v="929"/>
    <d v="2016-07-13T00:49:59"/>
  </r>
  <r>
    <n v="2151"/>
    <s v="Handee Job for PS4 Gets on Shark Tank"/>
    <s v="Crazy Artist makes gaming more comfortable and fun for Playstation 4 users. I really want to give you a Handee Job!"/>
    <n v="45000"/>
    <n v="118"/>
    <x v="0"/>
    <x v="0"/>
    <s v="USD"/>
    <n v="1467231614"/>
    <n v="1464639614"/>
    <b v="0"/>
    <n v="6"/>
    <b v="0"/>
    <s v="games/video games"/>
    <n v="2.6222222222222224E-3"/>
    <n v="19.666666666666668"/>
    <x v="2"/>
    <x v="8"/>
    <x v="2"/>
    <s v="video games"/>
    <x v="930"/>
    <d v="2016-06-29T14:20:14"/>
  </r>
  <r>
    <n v="2152"/>
    <s v="Space Shooter RPG+"/>
    <s v="Our game is going to be a space shooter that has RPG elements with New Game+! It will be unlike any space shooter ever played."/>
    <n v="30000"/>
    <n v="50"/>
    <x v="0"/>
    <x v="0"/>
    <s v="USD"/>
    <n v="1394909909"/>
    <n v="1392321509"/>
    <b v="0"/>
    <n v="4"/>
    <b v="0"/>
    <s v="games/video games"/>
    <n v="1.6666666666666668E-3"/>
    <n v="12.5"/>
    <x v="2"/>
    <x v="8"/>
    <x v="2"/>
    <s v="video games"/>
    <x v="931"/>
    <d v="2014-03-15T12:58:29"/>
  </r>
  <r>
    <n v="2153"/>
    <s v="It's The GOD Complex"/>
    <s v="Crowdfunding the Gamers Way. An online game with real world consequences.Do you dare to play? Can you turn the world around?"/>
    <n v="372625"/>
    <n v="34"/>
    <x v="0"/>
    <x v="0"/>
    <s v="USD"/>
    <n v="1420876740"/>
    <n v="1417470718"/>
    <b v="0"/>
    <n v="4"/>
    <b v="0"/>
    <s v="games/video games"/>
    <n v="9.1244548809124457E-5"/>
    <n v="8.5"/>
    <x v="2"/>
    <x v="8"/>
    <x v="2"/>
    <s v="video games"/>
    <x v="932"/>
    <d v="2015-01-10T01:59:00"/>
  </r>
  <r>
    <n v="2154"/>
    <s v="Demigods - Rise of the Children - Part 1 (Design)"/>
    <s v="A Real Time Strategy game based on Greek mythology in a fictional world."/>
    <n v="250"/>
    <n v="2"/>
    <x v="0"/>
    <x v="0"/>
    <s v="USD"/>
    <n v="1390921827"/>
    <n v="1389193827"/>
    <b v="0"/>
    <n v="2"/>
    <b v="0"/>
    <s v="games/video games"/>
    <n v="8.0000000000000002E-3"/>
    <n v="1"/>
    <x v="2"/>
    <x v="8"/>
    <x v="2"/>
    <s v="video games"/>
    <x v="933"/>
    <d v="2014-01-28T09:10:27"/>
  </r>
  <r>
    <n v="2155"/>
    <s v="VoxelMaze"/>
    <s v="A Level Editor, Turned up to eleven. Infinite creativity in one package, solo or with up to 16 of your friends."/>
    <n v="5000"/>
    <n v="115"/>
    <x v="0"/>
    <x v="1"/>
    <s v="GBP"/>
    <n v="1459443385"/>
    <n v="1456854985"/>
    <b v="0"/>
    <n v="5"/>
    <b v="0"/>
    <s v="games/video games"/>
    <n v="2.3E-2"/>
    <n v="23"/>
    <x v="2"/>
    <x v="8"/>
    <x v="2"/>
    <s v="video games"/>
    <x v="934"/>
    <d v="2016-03-31T10:56:25"/>
  </r>
  <r>
    <n v="2156"/>
    <s v="Beyond Black Space"/>
    <s v="Captain and manage your ship along with your crew in this deep space adventure! (PC/Linux/Mac)"/>
    <n v="56000"/>
    <n v="1493"/>
    <x v="0"/>
    <x v="0"/>
    <s v="USD"/>
    <n v="1379363406"/>
    <n v="1375475406"/>
    <b v="0"/>
    <n v="83"/>
    <b v="0"/>
    <s v="games/video games"/>
    <n v="2.6660714285714284E-2"/>
    <n v="17.987951807228917"/>
    <x v="2"/>
    <x v="8"/>
    <x v="2"/>
    <s v="video games"/>
    <x v="935"/>
    <d v="2013-09-16T14:30:06"/>
  </r>
  <r>
    <n v="2157"/>
    <s v="Nin"/>
    <s v="Gamers and 90's fans unite in this small tale of epic proportions!"/>
    <n v="75000"/>
    <n v="21144"/>
    <x v="0"/>
    <x v="0"/>
    <s v="USD"/>
    <n v="1482479940"/>
    <n v="1479684783"/>
    <b v="0"/>
    <n v="57"/>
    <b v="0"/>
    <s v="games/video games"/>
    <n v="0.28192"/>
    <n v="370.94736842105266"/>
    <x v="2"/>
    <x v="8"/>
    <x v="2"/>
    <s v="video games"/>
    <x v="936"/>
    <d v="2016-12-23T01:59:00"/>
  </r>
  <r>
    <n v="2158"/>
    <s v="PerfectGolf"/>
    <s v="A next generation golf game with a course designer and a massively multiplayer online tour. Join the fun and help us create it"/>
    <n v="300000"/>
    <n v="19770.11"/>
    <x v="0"/>
    <x v="0"/>
    <s v="USD"/>
    <n v="1360009774"/>
    <n v="1356121774"/>
    <b v="0"/>
    <n v="311"/>
    <b v="0"/>
    <s v="games/video games"/>
    <n v="6.5900366666666668E-2"/>
    <n v="63.569485530546629"/>
    <x v="2"/>
    <x v="8"/>
    <x v="2"/>
    <s v="video games"/>
    <x v="937"/>
    <d v="2013-02-04T14:29:34"/>
  </r>
  <r>
    <n v="2159"/>
    <s v="DeadRealm RPG Series for Android and iOS"/>
    <s v="The world is dead, humans are nearly extinct._x000a_Vampires and Werewolves hunt the survivors. Zombies hunt us all._x000a_How will you survive?"/>
    <n v="3600"/>
    <n v="26"/>
    <x v="0"/>
    <x v="0"/>
    <s v="USD"/>
    <n v="1310837574"/>
    <n v="1308245574"/>
    <b v="0"/>
    <n v="2"/>
    <b v="0"/>
    <s v="games/video games"/>
    <n v="7.2222222222222219E-3"/>
    <n v="13"/>
    <x v="2"/>
    <x v="8"/>
    <x v="2"/>
    <s v="video games"/>
    <x v="938"/>
    <d v="2011-07-16T11:32:54"/>
  </r>
  <r>
    <n v="2160"/>
    <s v="Army vs Aliens - Currently in Alpha"/>
    <s v="An awesome side-scroller tower defense game.  Think &quot;Plants vs Zombies&quot; but from a side-on perspective."/>
    <n v="10000"/>
    <n v="85"/>
    <x v="0"/>
    <x v="0"/>
    <s v="USD"/>
    <n v="1337447105"/>
    <n v="1334855105"/>
    <b v="0"/>
    <n v="16"/>
    <b v="0"/>
    <s v="games/video games"/>
    <n v="8.5000000000000006E-3"/>
    <n v="5.3125"/>
    <x v="2"/>
    <x v="8"/>
    <x v="2"/>
    <s v="video games"/>
    <x v="939"/>
    <d v="2012-05-19T11:05:05"/>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2.9411764705882353E-3"/>
    <n v="250"/>
    <x v="3"/>
    <x v="8"/>
    <x v="3"/>
    <s v="audio"/>
    <x v="940"/>
    <d v="2016-08-27T11:00:09"/>
  </r>
  <r>
    <n v="1041"/>
    <s v="Industry Success Project (Canceled)"/>
    <s v="I am trying to document what it is like to plunge head first into the music/audio industry as an intern."/>
    <n v="50"/>
    <n v="0"/>
    <x v="2"/>
    <x v="0"/>
    <s v="USD"/>
    <n v="1406769992"/>
    <n v="1405041992"/>
    <b v="0"/>
    <n v="0"/>
    <b v="0"/>
    <s v="journalism/audio"/>
    <n v="0"/>
    <n v="0"/>
    <x v="3"/>
    <x v="8"/>
    <x v="3"/>
    <s v="audio"/>
    <x v="941"/>
    <d v="2014-07-30T19:26:32"/>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E-2"/>
    <n v="10"/>
    <x v="3"/>
    <x v="8"/>
    <x v="3"/>
    <s v="audio"/>
    <x v="942"/>
    <d v="2014-09-12T04:00:00"/>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1E-2"/>
    <n v="29.236301369863014"/>
    <x v="3"/>
    <x v="8"/>
    <x v="3"/>
    <s v="audio"/>
    <x v="943"/>
    <d v="2015-05-20T00:04:15"/>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E-4"/>
    <n v="3"/>
    <x v="3"/>
    <x v="8"/>
    <x v="3"/>
    <s v="audio"/>
    <x v="944"/>
    <d v="2015-03-05T14:27:00"/>
  </r>
  <r>
    <n v="1045"/>
    <s v="In Case Of Emergency (Canceled)"/>
    <s v="In Case Of Emergency is a radio talk show for preppers, beginning preppers, and with preparedness in mind."/>
    <n v="10000"/>
    <n v="266"/>
    <x v="2"/>
    <x v="0"/>
    <s v="USD"/>
    <n v="1408827550"/>
    <n v="1406235550"/>
    <b v="0"/>
    <n v="8"/>
    <b v="0"/>
    <s v="journalism/audio"/>
    <n v="2.6599999999999999E-2"/>
    <n v="33.25"/>
    <x v="3"/>
    <x v="8"/>
    <x v="3"/>
    <s v="audio"/>
    <x v="945"/>
    <d v="2014-08-23T14:59:10"/>
  </r>
  <r>
    <n v="1046"/>
    <s v="All Things Horses Podcast (Canceled)"/>
    <s v="All Things Horses is slowly becoming the greatest podcast on the internet and we are looking to upgrade the studio and software."/>
    <n v="3000"/>
    <n v="0"/>
    <x v="2"/>
    <x v="3"/>
    <s v="EUR"/>
    <n v="1451161560"/>
    <n v="1447273560"/>
    <b v="0"/>
    <n v="0"/>
    <b v="0"/>
    <s v="journalism/audio"/>
    <n v="0"/>
    <n v="0"/>
    <x v="3"/>
    <x v="8"/>
    <x v="3"/>
    <s v="audio"/>
    <x v="946"/>
    <d v="2015-12-26T14:26:00"/>
  </r>
  <r>
    <n v="1047"/>
    <s v="Start a New Podcast (Canceled)"/>
    <s v="I wish to start a new podcast called Voices of Texas, and I want to interview interesting people of Texas each week."/>
    <n v="2000"/>
    <n v="1"/>
    <x v="2"/>
    <x v="0"/>
    <s v="USD"/>
    <n v="1415219915"/>
    <n v="1412624315"/>
    <b v="0"/>
    <n v="1"/>
    <b v="0"/>
    <s v="journalism/audio"/>
    <n v="5.0000000000000001E-4"/>
    <n v="1"/>
    <x v="3"/>
    <x v="8"/>
    <x v="3"/>
    <s v="audio"/>
    <x v="947"/>
    <d v="2014-11-05T14:38:35"/>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E-2"/>
    <n v="53"/>
    <x v="3"/>
    <x v="8"/>
    <x v="3"/>
    <s v="audio"/>
    <x v="948"/>
    <d v="2016-09-24T19:16:29"/>
  </r>
  <r>
    <n v="1049"/>
    <s v="J1 (Canceled)"/>
    <s v="------"/>
    <n v="12000"/>
    <n v="0"/>
    <x v="2"/>
    <x v="0"/>
    <s v="USD"/>
    <n v="1455272445"/>
    <n v="1452680445"/>
    <b v="0"/>
    <n v="0"/>
    <b v="0"/>
    <s v="journalism/audio"/>
    <n v="0"/>
    <n v="0"/>
    <x v="3"/>
    <x v="8"/>
    <x v="3"/>
    <s v="audio"/>
    <x v="949"/>
    <d v="2016-02-12T04:20:45"/>
  </r>
  <r>
    <n v="1050"/>
    <s v="The (Secular) Barbershop Podcast (Canceled)"/>
    <s v="Secularism is on the rise and I hear you.Talk to me."/>
    <n v="2500"/>
    <n v="0"/>
    <x v="2"/>
    <x v="0"/>
    <s v="USD"/>
    <n v="1442257677"/>
    <n v="1439665677"/>
    <b v="0"/>
    <n v="0"/>
    <b v="0"/>
    <s v="journalism/audio"/>
    <n v="0"/>
    <n v="0"/>
    <x v="3"/>
    <x v="8"/>
    <x v="3"/>
    <s v="audio"/>
    <x v="950"/>
    <d v="2015-09-14T13:07:57"/>
  </r>
  <r>
    <n v="1051"/>
    <s v="Now You Know Podcast (Canceled)"/>
    <s v="Inspired by some great podcasters as well as my desire to learn from many people about many topics, plus just to inform people."/>
    <n v="500"/>
    <n v="0"/>
    <x v="2"/>
    <x v="0"/>
    <s v="USD"/>
    <n v="1409098825"/>
    <n v="1406679625"/>
    <b v="0"/>
    <n v="0"/>
    <b v="0"/>
    <s v="journalism/audio"/>
    <n v="0"/>
    <n v="0"/>
    <x v="3"/>
    <x v="8"/>
    <x v="3"/>
    <s v="audio"/>
    <x v="951"/>
    <d v="2014-08-26T18:20:25"/>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n v="0"/>
    <x v="3"/>
    <x v="8"/>
    <x v="3"/>
    <s v="audio"/>
    <x v="952"/>
    <d v="2016-06-06T14:09:00"/>
  </r>
  <r>
    <n v="1053"/>
    <s v="A day in the life of...(podcast) (Canceled)"/>
    <s v="How well do you know the stranger walking past you or the neighbor up the street? Extraordinary stories told by everyday people."/>
    <n v="1500"/>
    <n v="15"/>
    <x v="2"/>
    <x v="0"/>
    <s v="USD"/>
    <n v="1488773332"/>
    <n v="1486613332"/>
    <b v="0"/>
    <n v="1"/>
    <b v="0"/>
    <s v="journalism/audio"/>
    <n v="0.01"/>
    <n v="15"/>
    <x v="3"/>
    <x v="8"/>
    <x v="3"/>
    <s v="audio"/>
    <x v="953"/>
    <d v="2017-03-05T22:08:52"/>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n v="0"/>
    <x v="3"/>
    <x v="8"/>
    <x v="3"/>
    <s v="audio"/>
    <x v="954"/>
    <d v="2014-08-10T16:00:00"/>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n v="0"/>
    <x v="3"/>
    <x v="8"/>
    <x v="3"/>
    <s v="audio"/>
    <x v="955"/>
    <d v="2016-03-07T17:49:05"/>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n v="0"/>
    <x v="3"/>
    <x v="8"/>
    <x v="3"/>
    <s v="audio"/>
    <x v="956"/>
    <d v="2015-04-24T10:16:17"/>
  </r>
  <r>
    <n v="1057"/>
    <s v="Support Independent Media (Canceled)"/>
    <s v="Sayin it Plain is a Independent Radio Show created to inform the public and empower the community."/>
    <n v="10000"/>
    <n v="0"/>
    <x v="2"/>
    <x v="0"/>
    <s v="USD"/>
    <n v="1480888483"/>
    <n v="1478292883"/>
    <b v="0"/>
    <n v="0"/>
    <b v="0"/>
    <s v="journalism/audio"/>
    <n v="0"/>
    <n v="0"/>
    <x v="3"/>
    <x v="8"/>
    <x v="3"/>
    <s v="audio"/>
    <x v="957"/>
    <d v="2016-12-04T15:54:43"/>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n v="0"/>
    <x v="3"/>
    <x v="8"/>
    <x v="3"/>
    <s v="audio"/>
    <x v="958"/>
    <d v="2015-03-25T18:00:00"/>
  </r>
  <r>
    <n v="1059"/>
    <s v="Voice Over Artist (Canceled)"/>
    <s v="Turning myself into a vocal artist."/>
    <n v="1100"/>
    <n v="0"/>
    <x v="2"/>
    <x v="0"/>
    <s v="USD"/>
    <n v="1426269456"/>
    <n v="1423681056"/>
    <b v="0"/>
    <n v="0"/>
    <b v="0"/>
    <s v="journalism/audio"/>
    <n v="0"/>
    <n v="0"/>
    <x v="3"/>
    <x v="8"/>
    <x v="3"/>
    <s v="audio"/>
    <x v="959"/>
    <d v="2015-03-13T11:57:36"/>
  </r>
  <r>
    <n v="1060"/>
    <s v="Reality  Check (Canceled)"/>
    <s v="Reality Check is a weekly Internet Radio Show. Along with my co-host and engineer we discuss the issues of the day relevant to you!."/>
    <n v="5000"/>
    <n v="50"/>
    <x v="2"/>
    <x v="0"/>
    <s v="USD"/>
    <n v="1429134893"/>
    <n v="1426542893"/>
    <b v="0"/>
    <n v="1"/>
    <b v="0"/>
    <s v="journalism/audio"/>
    <n v="0.01"/>
    <n v="50"/>
    <x v="3"/>
    <x v="8"/>
    <x v="3"/>
    <s v="audio"/>
    <x v="960"/>
    <d v="2015-04-15T15:54:53"/>
  </r>
  <r>
    <n v="1061"/>
    <s v="Chat Box 23 (Canceled)"/>
    <s v="T.O., Adi &amp; Mercedes discuss their point of views, women's issues &amp; Hollywood Hotties."/>
    <n v="4000"/>
    <n v="0"/>
    <x v="2"/>
    <x v="0"/>
    <s v="USD"/>
    <n v="1462150800"/>
    <n v="1456987108"/>
    <b v="0"/>
    <n v="0"/>
    <b v="0"/>
    <s v="journalism/audio"/>
    <n v="0"/>
    <n v="0"/>
    <x v="3"/>
    <x v="8"/>
    <x v="3"/>
    <s v="audio"/>
    <x v="961"/>
    <d v="2016-05-01T19:00:00"/>
  </r>
  <r>
    <n v="1062"/>
    <s v="RETURNING AT A LATER DATE"/>
    <s v="SEE US ON PATREON www.badgirlartwork.com"/>
    <n v="199"/>
    <n v="190"/>
    <x v="2"/>
    <x v="0"/>
    <s v="USD"/>
    <n v="1468351341"/>
    <n v="1467746541"/>
    <b v="0"/>
    <n v="4"/>
    <b v="0"/>
    <s v="journalism/audio"/>
    <n v="0.95477386934673369"/>
    <n v="47.5"/>
    <x v="3"/>
    <x v="8"/>
    <x v="3"/>
    <s v="audio"/>
    <x v="962"/>
    <d v="2016-07-12T13:22:21"/>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n v="0"/>
    <x v="3"/>
    <x v="8"/>
    <x v="3"/>
    <s v="audio"/>
    <x v="963"/>
    <d v="2016-08-30T18:44:22"/>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000000001"/>
    <n v="103.68174242424243"/>
    <x v="4"/>
    <x v="8"/>
    <x v="4"/>
    <s v="classical music"/>
    <x v="964"/>
    <d v="2015-10-13T17:13:41"/>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
    <n v="185.18518518518519"/>
    <x v="4"/>
    <x v="8"/>
    <x v="4"/>
    <s v="classical music"/>
    <x v="965"/>
    <d v="2016-04-22T08:52:00"/>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5"/>
    <n v="54.153846153846153"/>
    <x v="4"/>
    <x v="8"/>
    <x v="4"/>
    <s v="classical music"/>
    <x v="966"/>
    <d v="2014-11-17T18:24:52"/>
  </r>
  <r>
    <n v="2524"/>
    <s v="Les Bostonades' First CD"/>
    <s v="We're bringing some of our favorite music from the past 10 years to disc for the first time ever."/>
    <n v="7500"/>
    <n v="7620"/>
    <x v="1"/>
    <x v="0"/>
    <s v="USD"/>
    <n v="1419136200"/>
    <n v="1416338557"/>
    <b v="0"/>
    <n v="43"/>
    <b v="1"/>
    <s v="music/classical music"/>
    <n v="1.016"/>
    <n v="177.2093023255814"/>
    <x v="4"/>
    <x v="8"/>
    <x v="4"/>
    <s v="classical music"/>
    <x v="967"/>
    <d v="2014-12-20T22:30:00"/>
  </r>
  <r>
    <n v="2525"/>
    <s v="Jenny &amp; Rossâ”‚To Sing in Germany"/>
    <s v="Husband and wife operatic team specializing in German opera. Fundraising for an audition tour of Germany."/>
    <n v="8000"/>
    <n v="8026"/>
    <x v="1"/>
    <x v="0"/>
    <s v="USD"/>
    <n v="1340914571"/>
    <n v="1338322571"/>
    <b v="0"/>
    <n v="80"/>
    <b v="1"/>
    <s v="music/classical music"/>
    <n v="1.00325"/>
    <n v="100.325"/>
    <x v="4"/>
    <x v="8"/>
    <x v="4"/>
    <s v="classical music"/>
    <x v="968"/>
    <d v="2012-06-28T14:16:11"/>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x v="4"/>
    <x v="8"/>
    <x v="4"/>
    <s v="classical music"/>
    <x v="969"/>
    <d v="2014-12-07T22:59:00"/>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x v="4"/>
    <x v="8"/>
    <x v="4"/>
    <s v="classical music"/>
    <x v="970"/>
    <d v="2013-10-17T21:59:00"/>
  </r>
  <r>
    <n v="2528"/>
    <s v="Three Voices"/>
    <s v="I've been offered a contract with HatHut to record Feldman's 'Three Voices', which would be my first solo disc. I need your help!"/>
    <n v="4000"/>
    <n v="4289.99"/>
    <x v="1"/>
    <x v="1"/>
    <s v="GBP"/>
    <n v="1440068400"/>
    <n v="1438459303"/>
    <b v="0"/>
    <n v="81"/>
    <b v="1"/>
    <s v="music/classical music"/>
    <n v="1.0724974999999999"/>
    <n v="52.962839506172834"/>
    <x v="4"/>
    <x v="8"/>
    <x v="4"/>
    <s v="classical music"/>
    <x v="971"/>
    <d v="2015-08-20T05:00:00"/>
  </r>
  <r>
    <n v="2529"/>
    <s v="UrbanArias is DC's Contemporary Opera Company"/>
    <s v="Opera. Short. New."/>
    <n v="6000"/>
    <n v="6257"/>
    <x v="1"/>
    <x v="0"/>
    <s v="USD"/>
    <n v="1332636975"/>
    <n v="1328752575"/>
    <b v="0"/>
    <n v="76"/>
    <b v="1"/>
    <s v="music/classical music"/>
    <n v="1.0428333333333333"/>
    <n v="82.328947368421055"/>
    <x v="4"/>
    <x v="8"/>
    <x v="4"/>
    <s v="classical music"/>
    <x v="972"/>
    <d v="2012-03-24T18:56:15"/>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
    <n v="135.41666666666666"/>
    <x v="4"/>
    <x v="8"/>
    <x v="4"/>
    <s v="classical music"/>
    <x v="973"/>
    <d v="2015-04-19T22:50:00"/>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x v="4"/>
    <x v="8"/>
    <x v="4"/>
    <s v="classical music"/>
    <x v="974"/>
    <d v="2015-08-14T21:59:00"/>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x v="4"/>
    <x v="8"/>
    <x v="4"/>
    <s v="classical music"/>
    <x v="975"/>
    <d v="2012-08-16T14:22:46"/>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x v="4"/>
    <x v="8"/>
    <x v="4"/>
    <s v="classical music"/>
    <x v="976"/>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x v="4"/>
    <x v="8"/>
    <x v="4"/>
    <s v="classical music"/>
    <x v="977"/>
    <d v="2010-01-01T00:00:00"/>
  </r>
  <r>
    <n v="2535"/>
    <s v="Mark Hayes Requiem Recording"/>
    <s v="Mark Hayes: Requiem Recording"/>
    <n v="20000"/>
    <n v="20755"/>
    <x v="1"/>
    <x v="0"/>
    <s v="USD"/>
    <n v="1417463945"/>
    <n v="1414781945"/>
    <b v="0"/>
    <n v="78"/>
    <b v="1"/>
    <s v="music/classical music"/>
    <n v="1.03775"/>
    <n v="266.08974358974359"/>
    <x v="4"/>
    <x v="8"/>
    <x v="4"/>
    <s v="classical music"/>
    <x v="978"/>
    <d v="2014-12-01T13:59:05"/>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x v="4"/>
    <x v="8"/>
    <x v="4"/>
    <s v="classical music"/>
    <x v="979"/>
    <d v="2013-07-29T20:32:46"/>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x v="4"/>
    <x v="8"/>
    <x v="4"/>
    <s v="classical music"/>
    <x v="980"/>
    <d v="2011-08-01T09:34:15"/>
  </r>
  <r>
    <n v="2538"/>
    <s v="Me, Myself and Albinoni"/>
    <s v="I will record 2 of Tomaso Albinoni's concertos for 2 oboes playing both parts myself."/>
    <n v="18000"/>
    <n v="20343.169999999998"/>
    <x v="1"/>
    <x v="0"/>
    <s v="USD"/>
    <n v="1361681940"/>
    <n v="1359029661"/>
    <b v="0"/>
    <n v="185"/>
    <b v="1"/>
    <s v="music/classical music"/>
    <n v="1.130176111111111"/>
    <n v="109.96308108108107"/>
    <x v="4"/>
    <x v="8"/>
    <x v="4"/>
    <s v="classical music"/>
    <x v="981"/>
    <d v="2013-02-23T22:59:00"/>
  </r>
  <r>
    <n v="2539"/>
    <s v="The Flying Gambas"/>
    <s v="Help ABS Academy musicians get their cellos, gambas, &amp; contrabasses to San Francisco by supporting their instruments' travel."/>
    <n v="10000"/>
    <n v="10025"/>
    <x v="1"/>
    <x v="0"/>
    <s v="USD"/>
    <n v="1422913152"/>
    <n v="1417729152"/>
    <b v="0"/>
    <n v="59"/>
    <b v="1"/>
    <s v="music/classical music"/>
    <n v="1.0024999999999999"/>
    <n v="169.91525423728814"/>
    <x v="4"/>
    <x v="8"/>
    <x v="4"/>
    <s v="classical music"/>
    <x v="982"/>
    <d v="2015-02-02T15:39:12"/>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x v="4"/>
    <x v="8"/>
    <x v="4"/>
    <s v="classical music"/>
    <x v="983"/>
    <d v="2011-10-29T10:12:01"/>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s v="music/classical music"/>
    <n v="1.0702857142857143"/>
    <n v="59.460317460317462"/>
    <x v="4"/>
    <x v="8"/>
    <x v="4"/>
    <s v="classical music"/>
    <x v="984"/>
    <d v="2013-09-26T04:46:58"/>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x v="4"/>
    <x v="8"/>
    <x v="4"/>
    <s v="classical music"/>
    <x v="985"/>
    <d v="2013-09-30T21:59:00"/>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0000000000001"/>
    <n v="30.076923076923077"/>
    <x v="4"/>
    <x v="8"/>
    <x v="4"/>
    <s v="classical music"/>
    <x v="986"/>
    <d v="2011-01-01T21:00:00"/>
  </r>
  <r>
    <n v="2544"/>
    <s v="Singing City Children's Choir"/>
    <s v="Bringing choral music and performance opportunities to under-served youth in West Philadelphia"/>
    <n v="5000"/>
    <n v="5041"/>
    <x v="1"/>
    <x v="0"/>
    <s v="USD"/>
    <n v="1341750569"/>
    <n v="1339158569"/>
    <b v="0"/>
    <n v="57"/>
    <b v="1"/>
    <s v="music/classical music"/>
    <n v="1.0082"/>
    <n v="88.438596491228068"/>
    <x v="4"/>
    <x v="8"/>
    <x v="4"/>
    <s v="classical music"/>
    <x v="987"/>
    <d v="2012-07-08T06:29:29"/>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0000000000001"/>
    <n v="64.032786885245898"/>
    <x v="4"/>
    <x v="8"/>
    <x v="4"/>
    <s v="classical music"/>
    <x v="988"/>
    <d v="2015-02-26T18:30:00"/>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x v="4"/>
    <x v="8"/>
    <x v="4"/>
    <s v="classical music"/>
    <x v="989"/>
    <d v="2013-10-04T23:00:00"/>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x v="4"/>
    <x v="8"/>
    <x v="4"/>
    <s v="classical music"/>
    <x v="990"/>
    <d v="2012-04-04T11:33:23"/>
  </r>
  <r>
    <n v="2548"/>
    <s v="IYSO Orchestra Academy &amp; Symphonic Concert 2016"/>
    <s v="This is the embryo of the change for future ecosystem of musical art  in Indonesia. Please support us to realize our program on Oct 9!"/>
    <n v="6000"/>
    <n v="6111"/>
    <x v="1"/>
    <x v="11"/>
    <s v="EUR"/>
    <n v="1475209620"/>
    <n v="1473087637"/>
    <b v="0"/>
    <n v="37"/>
    <b v="1"/>
    <s v="music/classical music"/>
    <n v="1.0185"/>
    <n v="165.16216216216216"/>
    <x v="4"/>
    <x v="8"/>
    <x v="4"/>
    <s v="classical music"/>
    <x v="991"/>
    <d v="2016-09-29T22:27:00"/>
  </r>
  <r>
    <n v="2549"/>
    <s v="The Miller's Wife, a new opera"/>
    <s v="A new opera in English by Mike Christie to be premiÃ¨red at the Arcola Theatre, London UK from 14th-17th August 2013."/>
    <n v="1570"/>
    <n v="1614"/>
    <x v="1"/>
    <x v="1"/>
    <s v="GBP"/>
    <n v="1370019600"/>
    <n v="1366999870"/>
    <b v="0"/>
    <n v="37"/>
    <b v="1"/>
    <s v="music/classical music"/>
    <n v="1.0280254777070064"/>
    <n v="43.621621621621621"/>
    <x v="4"/>
    <x v="8"/>
    <x v="4"/>
    <s v="classical music"/>
    <x v="992"/>
    <d v="2013-05-31T11:00:00"/>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x v="4"/>
    <x v="8"/>
    <x v="4"/>
    <s v="classical music"/>
    <x v="993"/>
    <d v="2015-10-07T21:59:00"/>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3"/>
    <n v="67.419642857142861"/>
    <x v="4"/>
    <x v="8"/>
    <x v="4"/>
    <s v="classical music"/>
    <x v="994"/>
    <d v="2012-03-21T14:48:00"/>
  </r>
  <r>
    <n v="2552"/>
    <s v="DAVID, The Oratorio"/>
    <s v="World Premiere of a new oratorio with chorus, soloists, and orchestra, based on the Old Testament king and prophet, DAVID"/>
    <n v="3000"/>
    <n v="3195"/>
    <x v="1"/>
    <x v="0"/>
    <s v="USD"/>
    <n v="1488741981"/>
    <n v="1486149981"/>
    <b v="0"/>
    <n v="18"/>
    <b v="1"/>
    <s v="music/classical music"/>
    <n v="1.0649999999999999"/>
    <n v="177.5"/>
    <x v="4"/>
    <x v="8"/>
    <x v="4"/>
    <s v="classical music"/>
    <x v="995"/>
    <d v="2017-03-05T13:26:21"/>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2"/>
    <n v="38.883333333333333"/>
    <x v="4"/>
    <x v="8"/>
    <x v="4"/>
    <s v="classical music"/>
    <x v="996"/>
    <d v="2012-09-20T22:46:47"/>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x v="4"/>
    <x v="8"/>
    <x v="4"/>
    <s v="classical music"/>
    <x v="997"/>
    <d v="2015-05-31T21:59:00"/>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4999999999999"/>
    <n v="61.342857142857142"/>
    <x v="4"/>
    <x v="8"/>
    <x v="4"/>
    <s v="classical music"/>
    <x v="998"/>
    <d v="2012-05-28T09:43:13"/>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x v="4"/>
    <x v="8"/>
    <x v="4"/>
    <s v="classical music"/>
    <x v="999"/>
    <d v="2012-12-24T17:47:37"/>
  </r>
  <r>
    <n v="2557"/>
    <s v="European Tour"/>
    <s v="Raising money for our concert tour of Switzerland and Germany in June/July 2014"/>
    <n v="900"/>
    <n v="1066"/>
    <x v="1"/>
    <x v="1"/>
    <s v="GBP"/>
    <n v="1400176386"/>
    <n v="1397584386"/>
    <b v="0"/>
    <n v="36"/>
    <b v="1"/>
    <s v="music/classical music"/>
    <n v="1.1844444444444444"/>
    <n v="29.611111111111111"/>
    <x v="4"/>
    <x v="8"/>
    <x v="4"/>
    <s v="classical music"/>
    <x v="1000"/>
    <d v="2014-05-15T11:53:06"/>
  </r>
  <r>
    <n v="2558"/>
    <s v="Hopkins Sinfonia 2015 Season"/>
    <s v="The Hopkins Sinfonia is looking for your support to run our 2015 Season made up of five concerts."/>
    <n v="1250"/>
    <n v="1361"/>
    <x v="1"/>
    <x v="4"/>
    <s v="AUD"/>
    <n v="1430488740"/>
    <n v="1427747906"/>
    <b v="0"/>
    <n v="18"/>
    <b v="1"/>
    <s v="music/classical music"/>
    <n v="1.0888"/>
    <n v="75.611111111111114"/>
    <x v="4"/>
    <x v="8"/>
    <x v="4"/>
    <s v="classical music"/>
    <x v="1001"/>
    <d v="2015-05-01T07:59:00"/>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x v="4"/>
    <x v="8"/>
    <x v="4"/>
    <s v="classical music"/>
    <x v="1002"/>
    <d v="2011-11-15T13:37:00"/>
  </r>
  <r>
    <n v="2560"/>
    <s v="Courting Rites of Cranes CD recording"/>
    <s v="New CD of favourite chamber music by Welsh composer Michael Parkin featuring debut recordings by outstanding young musicians."/>
    <n v="3000"/>
    <n v="3003"/>
    <x v="1"/>
    <x v="1"/>
    <s v="GBP"/>
    <n v="1425682174"/>
    <n v="1423090174"/>
    <b v="0"/>
    <n v="21"/>
    <b v="1"/>
    <s v="music/classical music"/>
    <n v="1.0009999999999999"/>
    <n v="143"/>
    <x v="4"/>
    <x v="8"/>
    <x v="4"/>
    <s v="classical music"/>
    <x v="1003"/>
    <d v="2015-03-06T16:49:34"/>
  </r>
  <r>
    <n v="1020"/>
    <s v="Sleepwreck - Disasterpiece EP (Jump Drives!)"/>
    <s v="I've got an awesome new batch of tracks that I think you're going to Love. CDs? So 1990! I present to you... SLEEPWRECK JUMP DRIVES!"/>
    <n v="1550"/>
    <n v="3186"/>
    <x v="1"/>
    <x v="2"/>
    <s v="CAD"/>
    <n v="1433206020"/>
    <n v="1430617209"/>
    <b v="0"/>
    <n v="30"/>
    <b v="1"/>
    <s v="music/electronic music"/>
    <n v="2.0554838709677421"/>
    <n v="106.2"/>
    <x v="4"/>
    <x v="8"/>
    <x v="4"/>
    <s v="electronic music"/>
    <x v="1004"/>
    <d v="2015-06-01T18:47:00"/>
  </r>
  <r>
    <n v="1021"/>
    <s v="Rick and Morty Album &amp; Music Video"/>
    <s v="Rick and Morty concept album written by Allie Goertz + music video directed by Paul B. Cummings!"/>
    <n v="3000"/>
    <n v="10554.11"/>
    <x v="1"/>
    <x v="0"/>
    <s v="USD"/>
    <n v="1445054400"/>
    <n v="1443074571"/>
    <b v="1"/>
    <n v="478"/>
    <b v="1"/>
    <s v="music/electronic music"/>
    <n v="3.5180366666666667"/>
    <n v="22.079728033472804"/>
    <x v="4"/>
    <x v="8"/>
    <x v="4"/>
    <s v="electronic music"/>
    <x v="1005"/>
    <d v="2015-10-16T22:00:00"/>
  </r>
  <r>
    <n v="1022"/>
    <s v="Sammy Bananas - Bootlegs Vol. 2!!"/>
    <s v="Help get four new bootlegs onto vinyl in the second installment of my series!"/>
    <n v="2000"/>
    <n v="2298"/>
    <x v="1"/>
    <x v="0"/>
    <s v="USD"/>
    <n v="1431876677"/>
    <n v="1429284677"/>
    <b v="1"/>
    <n v="74"/>
    <b v="1"/>
    <s v="music/electronic music"/>
    <n v="1.149"/>
    <n v="31.054054054054053"/>
    <x v="4"/>
    <x v="8"/>
    <x v="4"/>
    <s v="electronic music"/>
    <x v="1006"/>
    <d v="2015-05-17T09:31:17"/>
  </r>
  <r>
    <n v="1023"/>
    <s v="'Pathfinder' - a High Five Spaceship album"/>
    <s v="A collaborative, electronic journey helmed by producer Christopher Bingham and guitarist Carlos Montero."/>
    <n v="2000"/>
    <n v="4743"/>
    <x v="1"/>
    <x v="1"/>
    <s v="GBP"/>
    <n v="1434837861"/>
    <n v="1432245861"/>
    <b v="0"/>
    <n v="131"/>
    <b v="1"/>
    <s v="music/electronic music"/>
    <n v="2.3715000000000002"/>
    <n v="36.206106870229007"/>
    <x v="4"/>
    <x v="8"/>
    <x v="4"/>
    <s v="electronic music"/>
    <x v="1007"/>
    <d v="2015-06-20T16:04:21"/>
  </r>
  <r>
    <n v="1024"/>
    <s v="The Last Art Fact Album Ever"/>
    <s v="Art Fact is a legendary Swedish synth pop act from the 80's. This album will contain updated remakes of their greatest songs."/>
    <n v="20000"/>
    <n v="23727.55"/>
    <x v="1"/>
    <x v="5"/>
    <s v="SEK"/>
    <n v="1454248563"/>
    <n v="1451656563"/>
    <b v="1"/>
    <n v="61"/>
    <b v="1"/>
    <s v="music/electronic music"/>
    <n v="1.1863774999999999"/>
    <n v="388.9762295081967"/>
    <x v="4"/>
    <x v="8"/>
    <x v="4"/>
    <s v="electronic music"/>
    <x v="1008"/>
    <d v="2016-01-31T07:56:03"/>
  </r>
  <r>
    <n v="1025"/>
    <s v="[NUREN] The New Renaissance"/>
    <s v="Jake Kaufman and Jessie Seely present THE WORLD'S FIRST VIRTUAL REALITY ROCK OPERA."/>
    <n v="70000"/>
    <n v="76949.820000000007"/>
    <x v="1"/>
    <x v="0"/>
    <s v="USD"/>
    <n v="1426532437"/>
    <n v="1423944037"/>
    <b v="1"/>
    <n v="1071"/>
    <b v="1"/>
    <s v="music/electronic music"/>
    <n v="1.099283142857143"/>
    <n v="71.848571428571432"/>
    <x v="4"/>
    <x v="8"/>
    <x v="4"/>
    <s v="electronic music"/>
    <x v="1009"/>
    <d v="2015-03-16T13:00:37"/>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s v="music/electronic music"/>
    <n v="1.0000828571428571"/>
    <n v="57.381803278688523"/>
    <x v="4"/>
    <x v="8"/>
    <x v="4"/>
    <s v="electronic music"/>
    <x v="1010"/>
    <d v="2016-03-31T02:46:56"/>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4"/>
    <n v="69.666666666666671"/>
    <x v="4"/>
    <x v="8"/>
    <x v="4"/>
    <s v="electronic music"/>
    <x v="1011"/>
    <d v="2014-10-22T18:49:07"/>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s v="music/electronic music"/>
    <n v="1.1727000000000001"/>
    <n v="45.988235294117644"/>
    <x v="4"/>
    <x v="8"/>
    <x v="4"/>
    <s v="electronic music"/>
    <x v="1012"/>
    <d v="2017-03-06T14:00:00"/>
  </r>
  <r>
    <n v="1029"/>
    <s v="StrobeHouse presents Valborg 2015"/>
    <s v="We want to recreate last years massive Valborgparty in Lund but this time even bigger!"/>
    <n v="10000"/>
    <n v="11176"/>
    <x v="1"/>
    <x v="5"/>
    <s v="SEK"/>
    <n v="1428184740"/>
    <n v="1423501507"/>
    <b v="0"/>
    <n v="141"/>
    <b v="1"/>
    <s v="music/electronic music"/>
    <n v="1.1175999999999999"/>
    <n v="79.262411347517727"/>
    <x v="4"/>
    <x v="8"/>
    <x v="4"/>
    <s v="electronic music"/>
    <x v="1013"/>
    <d v="2015-04-04T15:59:00"/>
  </r>
  <r>
    <n v="1030"/>
    <s v="The Gothsicles - I FEEL SICLE"/>
    <s v="Help fund the latest Gothsicles mega-album, I FEEL SICLE!"/>
    <n v="2000"/>
    <n v="6842"/>
    <x v="1"/>
    <x v="0"/>
    <s v="USD"/>
    <n v="1473680149"/>
    <n v="1472470549"/>
    <b v="0"/>
    <n v="159"/>
    <b v="1"/>
    <s v="music/electronic music"/>
    <n v="3.4209999999999998"/>
    <n v="43.031446540880502"/>
    <x v="4"/>
    <x v="8"/>
    <x v="4"/>
    <s v="electronic music"/>
    <x v="1014"/>
    <d v="2016-09-12T05:35:49"/>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0000000000001"/>
    <n v="108.48484848484848"/>
    <x v="4"/>
    <x v="8"/>
    <x v="4"/>
    <s v="electronic music"/>
    <x v="1015"/>
    <d v="2015-12-16T12:20:10"/>
  </r>
  <r>
    <n v="1032"/>
    <s v="Phantom Ship / Coastal (Album Preorder)"/>
    <s v="Ideal for living rooms and open spaces."/>
    <n v="5400"/>
    <n v="5858.84"/>
    <x v="1"/>
    <x v="0"/>
    <s v="USD"/>
    <n v="1466697625"/>
    <n v="1464105625"/>
    <b v="0"/>
    <n v="96"/>
    <b v="1"/>
    <s v="music/electronic music"/>
    <n v="1.0849703703703704"/>
    <n v="61.029583333333335"/>
    <x v="4"/>
    <x v="8"/>
    <x v="4"/>
    <s v="electronic music"/>
    <x v="1016"/>
    <d v="2016-06-23T10:00:25"/>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s v="music/electronic music"/>
    <n v="1.0286144578313252"/>
    <n v="50.592592592592595"/>
    <x v="4"/>
    <x v="8"/>
    <x v="4"/>
    <s v="electronic music"/>
    <x v="1017"/>
    <d v="2016-12-12T11:34:40"/>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0000000001"/>
    <n v="39.157168674698795"/>
    <x v="4"/>
    <x v="8"/>
    <x v="4"/>
    <s v="electronic music"/>
    <x v="1018"/>
    <d v="2016-08-04T21:59:00"/>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x v="4"/>
    <x v="8"/>
    <x v="4"/>
    <s v="electronic music"/>
    <x v="1019"/>
    <d v="2015-02-11T09:23:40"/>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x v="4"/>
    <x v="8"/>
    <x v="4"/>
    <s v="electronic music"/>
    <x v="1020"/>
    <d v="2013-01-07T02:00:00"/>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09999999999999"/>
    <n v="48.61904761904762"/>
    <x v="4"/>
    <x v="8"/>
    <x v="4"/>
    <s v="electronic music"/>
    <x v="1021"/>
    <d v="2015-05-17T23:00:00"/>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x v="4"/>
    <x v="8"/>
    <x v="4"/>
    <s v="electronic music"/>
    <x v="1022"/>
    <d v="2016-03-18T22:33:43"/>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2"/>
    <n v="21.366666666666667"/>
    <x v="4"/>
    <x v="8"/>
    <x v="4"/>
    <s v="electronic music"/>
    <x v="1023"/>
    <d v="2016-12-13T01:59:00"/>
  </r>
  <r>
    <n v="2201"/>
    <s v="Superpowerless - Princess - Music Video"/>
    <s v="Oh Hello! I make 8bit / Pop Punk under the name of Superpowerless and with your help, I'm looking to fund a new music video! :)"/>
    <n v="110"/>
    <n v="420.99"/>
    <x v="1"/>
    <x v="1"/>
    <s v="GBP"/>
    <n v="1358367565"/>
    <n v="1357157965"/>
    <b v="0"/>
    <n v="28"/>
    <b v="1"/>
    <s v="music/electronic music"/>
    <n v="3.8271818181818182"/>
    <n v="15.035357142857142"/>
    <x v="4"/>
    <x v="8"/>
    <x v="4"/>
    <s v="electronic music"/>
    <x v="1024"/>
    <d v="2013-01-16T14:19:25"/>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x v="4"/>
    <x v="8"/>
    <x v="4"/>
    <s v="electronic music"/>
    <x v="1025"/>
    <d v="2012-11-01T14:22:48"/>
  </r>
  <r>
    <n v="2203"/>
    <s v="Andy's iLL - The Invisible City"/>
    <s v="The Invisible City is a project built &amp; powered by my fans. A full video and audio experience that I hope to merge into a live show."/>
    <n v="2000"/>
    <n v="2191"/>
    <x v="1"/>
    <x v="2"/>
    <s v="CAD"/>
    <n v="1443127082"/>
    <n v="1440535082"/>
    <b v="0"/>
    <n v="50"/>
    <b v="1"/>
    <s v="music/electronic music"/>
    <n v="1.0954999999999999"/>
    <n v="43.82"/>
    <x v="4"/>
    <x v="8"/>
    <x v="4"/>
    <s v="electronic music"/>
    <x v="1026"/>
    <d v="2015-09-24T14:38:02"/>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x v="4"/>
    <x v="8"/>
    <x v="4"/>
    <s v="electronic music"/>
    <x v="1027"/>
    <d v="2013-03-09T01:28:39"/>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x v="4"/>
    <x v="8"/>
    <x v="4"/>
    <s v="electronic music"/>
    <x v="1028"/>
    <d v="2012-06-01T13:43:09"/>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x v="4"/>
    <x v="8"/>
    <x v="4"/>
    <s v="electronic music"/>
    <x v="1029"/>
    <d v="2012-04-16T00:10:24"/>
  </r>
  <r>
    <n v="2207"/>
    <s v="Piece of Happy"/>
    <s v="Each piece has a story behind it. Not of some life drama but of an experience you live whilst listening; Happiness evoking"/>
    <n v="2000"/>
    <n v="2000"/>
    <x v="1"/>
    <x v="0"/>
    <s v="USD"/>
    <n v="1384580373"/>
    <n v="1381984773"/>
    <b v="0"/>
    <n v="7"/>
    <b v="1"/>
    <s v="music/electronic music"/>
    <n v="1"/>
    <n v="285.71428571428572"/>
    <x v="4"/>
    <x v="8"/>
    <x v="4"/>
    <s v="electronic music"/>
    <x v="1030"/>
    <d v="2013-11-15T23:39:33"/>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x v="4"/>
    <x v="8"/>
    <x v="4"/>
    <s v="electronic music"/>
    <x v="1031"/>
    <d v="2012-04-06T22:00:00"/>
  </r>
  <r>
    <n v="2209"/>
    <s v="NYPC's North American (+ Colombia!) Tour May 2014 - Part 2"/>
    <s v="Support us and pledge for rewards on our new bigger Tour of the US, Canada and Colombia!"/>
    <n v="500"/>
    <n v="754"/>
    <x v="1"/>
    <x v="1"/>
    <s v="GBP"/>
    <n v="1397516400"/>
    <n v="1396524644"/>
    <b v="0"/>
    <n v="15"/>
    <b v="1"/>
    <s v="music/electronic music"/>
    <n v="1.508"/>
    <n v="50.266666666666666"/>
    <x v="4"/>
    <x v="8"/>
    <x v="4"/>
    <s v="electronic music"/>
    <x v="1032"/>
    <d v="2014-04-14T17:00:00"/>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x v="4"/>
    <x v="8"/>
    <x v="4"/>
    <s v="electronic music"/>
    <x v="1033"/>
    <d v="2012-04-14T11:36:00"/>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x v="4"/>
    <x v="8"/>
    <x v="4"/>
    <s v="electronic music"/>
    <x v="1034"/>
    <d v="2014-04-10T00:59:00"/>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x v="4"/>
    <x v="8"/>
    <x v="4"/>
    <s v="electronic music"/>
    <x v="1035"/>
    <d v="2013-11-03T19:00:00"/>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
    <n v="10"/>
    <x v="4"/>
    <x v="8"/>
    <x v="4"/>
    <s v="electronic music"/>
    <x v="1036"/>
    <d v="2015-05-15T13:49:39"/>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6"/>
    <n v="73.125416666666666"/>
    <x v="4"/>
    <x v="8"/>
    <x v="4"/>
    <s v="electronic music"/>
    <x v="1037"/>
    <d v="2014-02-06T13:00:48"/>
  </r>
  <r>
    <n v="2215"/>
    <s v="&quot;Something to See, Not to Say&quot; - Anemometer's First EP Album"/>
    <s v="Ambient Electro Grind-fest!"/>
    <n v="550"/>
    <n v="860"/>
    <x v="1"/>
    <x v="0"/>
    <s v="USD"/>
    <n v="1331621940"/>
    <n v="1329671572"/>
    <b v="0"/>
    <n v="33"/>
    <b v="1"/>
    <s v="music/electronic music"/>
    <n v="1.5636363636363637"/>
    <n v="26.060606060606062"/>
    <x v="4"/>
    <x v="8"/>
    <x v="4"/>
    <s v="electronic music"/>
    <x v="1038"/>
    <d v="2012-03-13T00:59:00"/>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x v="4"/>
    <x v="8"/>
    <x v="4"/>
    <s v="electronic music"/>
    <x v="1039"/>
    <d v="2015-07-23T12:02:25"/>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x v="4"/>
    <x v="8"/>
    <x v="4"/>
    <s v="electronic music"/>
    <x v="1040"/>
    <d v="2015-11-02T02:00:00"/>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299999999999"/>
    <n v="32.324473684210524"/>
    <x v="4"/>
    <x v="8"/>
    <x v="4"/>
    <s v="electronic music"/>
    <x v="1041"/>
    <d v="2012-08-28T18:00:00"/>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x v="4"/>
    <x v="8"/>
    <x v="4"/>
    <s v="electronic music"/>
    <x v="1042"/>
    <d v="2015-08-19T11:15:12"/>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3"/>
    <n v="51.304347826086953"/>
    <x v="4"/>
    <x v="8"/>
    <x v="4"/>
    <s v="electronic music"/>
    <x v="1043"/>
    <d v="2013-07-26T19:27:1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8"/>
    <x v="4"/>
    <s v="faith"/>
    <x v="1044"/>
    <d v="2017-03-28T20:00:00"/>
  </r>
  <r>
    <n v="1682"/>
    <s v="Looking Up &amp; Holding On CD Project - Christian songwriter"/>
    <s v="Christian singer-wongerwriter searching for funding to record CD of original Christian music."/>
    <n v="6000"/>
    <n v="0"/>
    <x v="3"/>
    <x v="0"/>
    <s v="USD"/>
    <n v="1492142860"/>
    <n v="1486962460"/>
    <b v="0"/>
    <n v="0"/>
    <b v="0"/>
    <s v="music/faith"/>
    <n v="0"/>
    <n v="0"/>
    <x v="4"/>
    <x v="8"/>
    <x v="4"/>
    <s v="faith"/>
    <x v="1045"/>
    <d v="2017-04-13T22:07:40"/>
  </r>
  <r>
    <n v="1683"/>
    <s v="Manman doudou tÃ©moignage d'une mÃ¨re Album"/>
    <s v="Rendre tÃ©moignage de ce que Dieu fait chaque jour pour moi et venir en  aide  aux autres, c'est  mon but."/>
    <n v="3500"/>
    <n v="760"/>
    <x v="3"/>
    <x v="11"/>
    <s v="EUR"/>
    <n v="1491590738"/>
    <n v="1489517138"/>
    <b v="0"/>
    <n v="10"/>
    <b v="0"/>
    <s v="music/faith"/>
    <n v="0.21714285714285714"/>
    <n v="76"/>
    <x v="4"/>
    <x v="8"/>
    <x v="4"/>
    <s v="faith"/>
    <x v="1046"/>
    <d v="2017-04-07T12:45:38"/>
  </r>
  <r>
    <n v="1684"/>
    <s v="Goodness &amp; Mercy EP - Marty Mikles"/>
    <s v="New Music from Marty Mikles!  A new EP all about God's Goodness &amp; Mercy."/>
    <n v="8000"/>
    <n v="8730"/>
    <x v="3"/>
    <x v="0"/>
    <s v="USD"/>
    <n v="1489775641"/>
    <n v="1487360041"/>
    <b v="0"/>
    <n v="101"/>
    <b v="0"/>
    <s v="music/faith"/>
    <n v="1.0912500000000001"/>
    <n v="86.43564356435644"/>
    <x v="4"/>
    <x v="8"/>
    <x v="4"/>
    <s v="faith"/>
    <x v="1047"/>
    <d v="2017-03-17T12: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8"/>
    <x v="4"/>
    <s v="faith"/>
    <x v="1048"/>
    <d v="2017-03-23T23:00:23"/>
  </r>
  <r>
    <n v="1686"/>
    <s v="The Torah: World's First Complete Musical Transcription"/>
    <s v="I will transcribe, into Western musical notation and Romanized transliteration, the complete Torah as sung in the Ashkenazic tradition."/>
    <n v="5000"/>
    <n v="18"/>
    <x v="3"/>
    <x v="2"/>
    <s v="CAD"/>
    <n v="1493320519"/>
    <n v="1488140119"/>
    <b v="0"/>
    <n v="1"/>
    <b v="0"/>
    <s v="music/faith"/>
    <n v="3.5999999999999999E-3"/>
    <n v="18"/>
    <x v="4"/>
    <x v="8"/>
    <x v="4"/>
    <s v="faith"/>
    <x v="1049"/>
    <d v="2017-04-27T13: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8"/>
    <x v="4"/>
    <s v="faith"/>
    <x v="1050"/>
    <d v="2017-04-10T14: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8"/>
    <x v="4"/>
    <s v="faith"/>
    <x v="1051"/>
    <d v="2017-04-09T05:49:54"/>
  </r>
  <r>
    <n v="1689"/>
    <s v="Fly Away"/>
    <s v="Praising the Living God in the second half of life."/>
    <n v="2400"/>
    <n v="2400"/>
    <x v="3"/>
    <x v="0"/>
    <s v="USD"/>
    <n v="1489700230"/>
    <n v="1487111830"/>
    <b v="0"/>
    <n v="14"/>
    <b v="0"/>
    <s v="music/faith"/>
    <n v="1"/>
    <n v="171.42857142857142"/>
    <x v="4"/>
    <x v="8"/>
    <x v="4"/>
    <s v="faith"/>
    <x v="1052"/>
    <d v="2017-03-16T15: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8"/>
    <x v="4"/>
    <s v="faith"/>
    <x v="1053"/>
    <d v="2017-04-06T03: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8"/>
    <x v="4"/>
    <s v="faith"/>
    <x v="1054"/>
    <d v="2017-04-02T19: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8"/>
    <x v="4"/>
    <s v="faith"/>
    <x v="1055"/>
    <d v="2017-03-26T17: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8"/>
    <x v="4"/>
    <s v="faith"/>
    <x v="1056"/>
    <d v="2017-04-09T14: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8"/>
    <x v="4"/>
    <s v="faith"/>
    <x v="1057"/>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8"/>
    <x v="4"/>
    <s v="faith"/>
    <x v="1058"/>
    <d v="2017-04-09T19: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8"/>
    <x v="4"/>
    <s v="faith"/>
    <x v="1059"/>
    <d v="2017-03-31T18: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8"/>
    <x v="4"/>
    <s v="faith"/>
    <x v="1060"/>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8"/>
    <x v="4"/>
    <s v="faith"/>
    <x v="1061"/>
    <d v="2017-03-25T21: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8"/>
    <x v="4"/>
    <s v="faith"/>
    <x v="1062"/>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8"/>
    <x v="4"/>
    <s v="faith"/>
    <x v="1063"/>
    <d v="2017-03-31T22:00:00"/>
  </r>
  <r>
    <n v="1701"/>
    <s v="&quot;Holy Realm Music Group&quot; Anointed Purpose, Heavenly Good"/>
    <s v="The passion I have for music is intense, super natural and uniquely divine.The encompassing vibe of a great song dressed in great beat"/>
    <n v="5050"/>
    <n v="10"/>
    <x v="0"/>
    <x v="0"/>
    <s v="USD"/>
    <n v="1421337405"/>
    <n v="1418745405"/>
    <b v="0"/>
    <n v="2"/>
    <b v="0"/>
    <s v="music/faith"/>
    <n v="1.9801980198019802E-3"/>
    <n v="5"/>
    <x v="4"/>
    <x v="8"/>
    <x v="4"/>
    <s v="faith"/>
    <x v="1064"/>
    <d v="2015-01-15T09:56:45"/>
  </r>
  <r>
    <n v="1702"/>
    <s v="lyndale lewis and new vision prosper cd release"/>
    <s v="I can do all things through christ jesus"/>
    <n v="16500"/>
    <n v="1"/>
    <x v="0"/>
    <x v="0"/>
    <s v="USD"/>
    <n v="1427745150"/>
    <n v="1425156750"/>
    <b v="0"/>
    <n v="1"/>
    <b v="0"/>
    <s v="music/faith"/>
    <n v="6.0606060606060605E-5"/>
    <n v="1"/>
    <x v="4"/>
    <x v="8"/>
    <x v="4"/>
    <s v="faith"/>
    <x v="1065"/>
    <d v="2015-03-30T13:52:30"/>
  </r>
  <r>
    <n v="1703"/>
    <s v="Joy Full Noise!"/>
    <s v="I would love for you to be a part of helping me raise money for music and video production to launch my first Worship album!"/>
    <n v="5000"/>
    <n v="51"/>
    <x v="0"/>
    <x v="0"/>
    <s v="USD"/>
    <n v="1441003537"/>
    <n v="1435819537"/>
    <b v="0"/>
    <n v="2"/>
    <b v="0"/>
    <s v="music/faith"/>
    <n v="1.0200000000000001E-2"/>
    <n v="25.5"/>
    <x v="4"/>
    <x v="8"/>
    <x v="4"/>
    <s v="faith"/>
    <x v="1066"/>
    <d v="2015-08-31T00:45:37"/>
  </r>
  <r>
    <n v="1704"/>
    <s v="Jericho Down Worship Album"/>
    <s v="We want to record an album of popular praise &amp; worship songs with our own influence and style."/>
    <n v="2000"/>
    <n v="1302"/>
    <x v="0"/>
    <x v="0"/>
    <s v="USD"/>
    <n v="1424056873"/>
    <n v="1421464873"/>
    <b v="0"/>
    <n v="11"/>
    <b v="0"/>
    <s v="music/faith"/>
    <n v="0.65100000000000002"/>
    <n v="118.36363636363636"/>
    <x v="4"/>
    <x v="8"/>
    <x v="4"/>
    <s v="faith"/>
    <x v="1067"/>
    <d v="2015-02-15T21:21:13"/>
  </r>
  <r>
    <n v="1705"/>
    <s v="Piano Prayer Album - Russ James"/>
    <s v="An instrumental album that ranges from hymns to contemporary music. All the music is recorded by myself."/>
    <n v="2000"/>
    <n v="0"/>
    <x v="0"/>
    <x v="0"/>
    <s v="USD"/>
    <n v="1441814400"/>
    <n v="1440807846"/>
    <b v="0"/>
    <n v="0"/>
    <b v="0"/>
    <s v="music/faith"/>
    <n v="0"/>
    <n v="0"/>
    <x v="4"/>
    <x v="8"/>
    <x v="4"/>
    <s v="faith"/>
    <x v="1068"/>
    <d v="2015-09-09T10:00:00"/>
  </r>
  <r>
    <n v="1706"/>
    <s v="Gemeinde in Bremen"/>
    <s v="Unsere &quot;Aufgabe&quot; ist es, fÃ¼r Christen da zu sein die keiner Gemeinde angehÃ¶ren. Zudem spielt Lobpreis eine Zentrale Rolle."/>
    <n v="5500"/>
    <n v="0"/>
    <x v="0"/>
    <x v="3"/>
    <s v="EUR"/>
    <n v="1440314472"/>
    <n v="1435130472"/>
    <b v="0"/>
    <n v="0"/>
    <b v="0"/>
    <s v="music/faith"/>
    <n v="0"/>
    <n v="0"/>
    <x v="4"/>
    <x v="8"/>
    <x v="4"/>
    <s v="faith"/>
    <x v="1069"/>
    <d v="2015-08-23T01:21:12"/>
  </r>
  <r>
    <n v="1707"/>
    <s v="Hurricanes and Coastal Storms- Chapel Studio Project"/>
    <s v="We exist to proclaim the love of Christ through music! Partner with our ministry and help us spread God's love with a new studio album!"/>
    <n v="5000"/>
    <n v="487"/>
    <x v="0"/>
    <x v="0"/>
    <s v="USD"/>
    <n v="1459181895"/>
    <n v="1456593495"/>
    <b v="0"/>
    <n v="9"/>
    <b v="0"/>
    <s v="music/faith"/>
    <n v="9.74E-2"/>
    <n v="54.111111111111114"/>
    <x v="4"/>
    <x v="8"/>
    <x v="4"/>
    <s v="faith"/>
    <x v="1070"/>
    <d v="2016-03-28T10:18:15"/>
  </r>
  <r>
    <n v="1708"/>
    <s v="Praise: It's what we do"/>
    <s v="A debut album for the New Gate Church's praise team; making a cd filled with original songs from a team of misfits with 1 goal in mind"/>
    <n v="7000"/>
    <n v="0"/>
    <x v="0"/>
    <x v="0"/>
    <s v="USD"/>
    <n v="1462135706"/>
    <n v="1458679706"/>
    <b v="0"/>
    <n v="0"/>
    <b v="0"/>
    <s v="music/faith"/>
    <n v="0"/>
    <n v="0"/>
    <x v="4"/>
    <x v="8"/>
    <x v="4"/>
    <s v="faith"/>
    <x v="1071"/>
    <d v="2016-05-01T14:48:26"/>
  </r>
  <r>
    <n v="1709"/>
    <s v="Psalms"/>
    <s v="A project to set psalms to music. The psalms are taken from the English Standard Version (ESV) of the Bible."/>
    <n v="1750"/>
    <n v="85"/>
    <x v="0"/>
    <x v="0"/>
    <s v="USD"/>
    <n v="1409513940"/>
    <n v="1405949514"/>
    <b v="0"/>
    <n v="4"/>
    <b v="0"/>
    <s v="music/faith"/>
    <n v="4.8571428571428571E-2"/>
    <n v="21.25"/>
    <x v="4"/>
    <x v="8"/>
    <x v="4"/>
    <s v="faith"/>
    <x v="1072"/>
    <d v="2014-08-31T13:39:00"/>
  </r>
  <r>
    <n v="1710"/>
    <s v="Producing a live album of our upcoming Europe tour"/>
    <s v="We want to create a gospel live album which has never been produced before."/>
    <n v="5000"/>
    <n v="34"/>
    <x v="0"/>
    <x v="3"/>
    <s v="EUR"/>
    <n v="1453122000"/>
    <n v="1449151888"/>
    <b v="0"/>
    <n v="1"/>
    <b v="0"/>
    <s v="music/faith"/>
    <n v="6.7999999999999996E-3"/>
    <n v="34"/>
    <x v="4"/>
    <x v="8"/>
    <x v="4"/>
    <s v="faith"/>
    <x v="1073"/>
    <d v="2016-01-18T07:00:00"/>
  </r>
  <r>
    <n v="1711"/>
    <s v="Redemption - Debut Multi-cultural Worship Album"/>
    <s v="&quot;Redemption&quot; is a multi-cultural worship album aimed at giving you an 'around-the-world' experience of Jesus-focused worship."/>
    <n v="10000"/>
    <n v="1050"/>
    <x v="0"/>
    <x v="0"/>
    <s v="USD"/>
    <n v="1409585434"/>
    <n v="1406907034"/>
    <b v="0"/>
    <n v="2"/>
    <b v="0"/>
    <s v="music/faith"/>
    <n v="0.105"/>
    <n v="525"/>
    <x v="4"/>
    <x v="8"/>
    <x v="4"/>
    <s v="faith"/>
    <x v="1074"/>
    <d v="2014-09-01T09:30:34"/>
  </r>
  <r>
    <n v="1712"/>
    <s v="Midwest Cowboy Ministries"/>
    <s v="Recording/equipment for MCM - a team of musicians who will help your local musicians to hold your own Cowboy Church with Gospel Music"/>
    <n v="5000"/>
    <n v="0"/>
    <x v="0"/>
    <x v="0"/>
    <s v="USD"/>
    <n v="1435701353"/>
    <n v="1430517353"/>
    <b v="0"/>
    <n v="0"/>
    <b v="0"/>
    <s v="music/faith"/>
    <n v="0"/>
    <n v="0"/>
    <x v="4"/>
    <x v="8"/>
    <x v="4"/>
    <s v="faith"/>
    <x v="1075"/>
    <d v="2015-06-30T15:55:53"/>
  </r>
  <r>
    <n v="1713"/>
    <s v="&quot;UNCOVERED ME&quot;"/>
    <s v="This music project is a compilation to my up-coming book UNCOVERED ME, I need your support to help me go to New York and complete it."/>
    <n v="3000"/>
    <n v="50"/>
    <x v="0"/>
    <x v="0"/>
    <s v="USD"/>
    <n v="1412536412"/>
    <n v="1409944412"/>
    <b v="0"/>
    <n v="1"/>
    <b v="0"/>
    <s v="music/faith"/>
    <n v="1.6666666666666666E-2"/>
    <n v="50"/>
    <x v="4"/>
    <x v="8"/>
    <x v="4"/>
    <s v="faith"/>
    <x v="1076"/>
    <d v="2014-10-05T13:13:32"/>
  </r>
  <r>
    <n v="1714"/>
    <s v="Positive music. Zachary Freedoms NEW album, campaign."/>
    <s v="Change the world. Music should be more fun, positive, and compassionate. What goes into your ears is important- same for your kids."/>
    <n v="25000"/>
    <n v="1967"/>
    <x v="0"/>
    <x v="0"/>
    <s v="USD"/>
    <n v="1430517761"/>
    <n v="1427925761"/>
    <b v="0"/>
    <n v="17"/>
    <b v="0"/>
    <s v="music/faith"/>
    <n v="7.868E-2"/>
    <n v="115.70588235294117"/>
    <x v="4"/>
    <x v="8"/>
    <x v="4"/>
    <s v="faith"/>
    <x v="1077"/>
    <d v="2015-05-01T16:02:41"/>
  </r>
  <r>
    <n v="1715"/>
    <s v="The Heart of a P.K."/>
    <s v="Kimberly Stokes the daughter of Elder Baby Stokes Jr, of Bibleway C.O.G.I.C, is currently working on a EP. She is sharing her heart"/>
    <n v="5000"/>
    <n v="11"/>
    <x v="0"/>
    <x v="0"/>
    <s v="USD"/>
    <n v="1427772120"/>
    <n v="1425186785"/>
    <b v="0"/>
    <n v="2"/>
    <b v="0"/>
    <s v="music/faith"/>
    <n v="2.2000000000000001E-3"/>
    <n v="5.5"/>
    <x v="4"/>
    <x v="8"/>
    <x v="4"/>
    <s v="faith"/>
    <x v="1078"/>
    <d v="2015-03-30T21:22:00"/>
  </r>
  <r>
    <n v="1716"/>
    <s v="ALIVE! Gospel Chorus debuts Feb 11th, 2017: &quot;Love is ALIVE!&quot;"/>
    <s v="New Twin Cities based Gospel Chorus and music ministry. Join us as we grow and support this exciting mission with our launch Feb 11th!!"/>
    <n v="2000"/>
    <n v="150"/>
    <x v="0"/>
    <x v="0"/>
    <s v="USD"/>
    <n v="1481295099"/>
    <n v="1477835499"/>
    <b v="0"/>
    <n v="3"/>
    <b v="0"/>
    <s v="music/faith"/>
    <n v="7.4999999999999997E-2"/>
    <n v="50"/>
    <x v="4"/>
    <x v="8"/>
    <x v="4"/>
    <s v="faith"/>
    <x v="1079"/>
    <d v="2016-12-09T08:51:39"/>
  </r>
  <r>
    <n v="1717"/>
    <s v="Shift Records A New EP!"/>
    <s v="Our first record created to reach, inspire, and ultimately express the love of Jesus to our generation."/>
    <n v="3265"/>
    <n v="1395"/>
    <x v="0"/>
    <x v="0"/>
    <s v="USD"/>
    <n v="1461211200"/>
    <n v="1459467238"/>
    <b v="0"/>
    <n v="41"/>
    <b v="0"/>
    <s v="music/faith"/>
    <n v="0.42725880551301687"/>
    <n v="34.024390243902438"/>
    <x v="4"/>
    <x v="8"/>
    <x v="4"/>
    <s v="faith"/>
    <x v="1080"/>
    <d v="2016-04-20T22:00:00"/>
  </r>
  <r>
    <n v="1718"/>
    <s v="The Prodigal Son"/>
    <s v="A melody for the galaxy."/>
    <n v="35000"/>
    <n v="75"/>
    <x v="0"/>
    <x v="0"/>
    <s v="USD"/>
    <n v="1463201940"/>
    <n v="1459435149"/>
    <b v="0"/>
    <n v="2"/>
    <b v="0"/>
    <s v="music/faith"/>
    <n v="2.142857142857143E-3"/>
    <n v="37.5"/>
    <x v="4"/>
    <x v="8"/>
    <x v="4"/>
    <s v="faith"/>
    <x v="1081"/>
    <d v="2016-05-13T22:59:00"/>
  </r>
  <r>
    <n v="1719"/>
    <s v="Messiah's Call &quot;He'll Do It Today&quot; 2014"/>
    <s v="Building the foundation for a great work! Join us on our journey to bring a fresh approach to ministry through song and testimony!"/>
    <n v="4000"/>
    <n v="35"/>
    <x v="0"/>
    <x v="0"/>
    <s v="USD"/>
    <n v="1410958191"/>
    <n v="1408366191"/>
    <b v="0"/>
    <n v="3"/>
    <b v="0"/>
    <s v="music/faith"/>
    <n v="8.7500000000000008E-3"/>
    <n v="11.666666666666666"/>
    <x v="4"/>
    <x v="8"/>
    <x v="4"/>
    <s v="faith"/>
    <x v="1082"/>
    <d v="2014-09-17T06:49:51"/>
  </r>
  <r>
    <n v="1720"/>
    <s v="Justin &amp; Elly Heckel DEBUT ALBUM!"/>
    <s v="Justin and Elly Heckel just finished recording their Debut Album and need your help to release it to the rest of the World!"/>
    <n v="4000"/>
    <n v="225"/>
    <x v="0"/>
    <x v="0"/>
    <s v="USD"/>
    <n v="1415562471"/>
    <n v="1412966871"/>
    <b v="0"/>
    <n v="8"/>
    <b v="0"/>
    <s v="music/faith"/>
    <n v="5.6250000000000001E-2"/>
    <n v="28.125"/>
    <x v="4"/>
    <x v="8"/>
    <x v="4"/>
    <s v="faith"/>
    <x v="1083"/>
    <d v="2014-11-09T13:47:51"/>
  </r>
  <r>
    <n v="1721"/>
    <s v="&quot;HEAVEN'S CALLING&quot;"/>
    <s v="Heavens calling is an album for people all over the world in need of a healing for the soul, positive mindset and total prosperity"/>
    <n v="5000"/>
    <n v="0"/>
    <x v="0"/>
    <x v="0"/>
    <s v="USD"/>
    <n v="1449831863"/>
    <n v="1447239863"/>
    <b v="0"/>
    <n v="0"/>
    <b v="0"/>
    <s v="music/faith"/>
    <n v="0"/>
    <n v="0"/>
    <x v="4"/>
    <x v="8"/>
    <x v="4"/>
    <s v="faith"/>
    <x v="1084"/>
    <d v="2015-12-11T05:04:23"/>
  </r>
  <r>
    <n v="1722"/>
    <s v="Preserving the DC Gospel Stars"/>
    <s v="I am raising money to leave a legacy for the DC Gospel Stars and preserve this art form for music lovers of this style."/>
    <n v="2880"/>
    <n v="1"/>
    <x v="0"/>
    <x v="0"/>
    <s v="USD"/>
    <n v="1459642200"/>
    <n v="1456441429"/>
    <b v="0"/>
    <n v="1"/>
    <b v="0"/>
    <s v="music/faith"/>
    <n v="3.4722222222222224E-4"/>
    <n v="1"/>
    <x v="4"/>
    <x v="8"/>
    <x v="4"/>
    <s v="faith"/>
    <x v="1085"/>
    <d v="2016-04-02T18:10:00"/>
  </r>
  <r>
    <n v="1723"/>
    <s v="Straighter Road Album Fundraiser"/>
    <s v="We are a vocal group from the Northwest looking to create a gospel, jazz, a cappella ablum and would love the support of music lovers."/>
    <n v="10000"/>
    <n v="650"/>
    <x v="0"/>
    <x v="0"/>
    <s v="USD"/>
    <n v="1435730400"/>
    <n v="1430855315"/>
    <b v="0"/>
    <n v="3"/>
    <b v="0"/>
    <s v="music/faith"/>
    <n v="6.5000000000000002E-2"/>
    <n v="216.66666666666666"/>
    <x v="4"/>
    <x v="8"/>
    <x v="4"/>
    <s v="faith"/>
    <x v="1086"/>
    <d v="2015-07-01T00:00:00"/>
  </r>
  <r>
    <n v="1724"/>
    <s v="Die Another Day 1st CD (Christian Rock)"/>
    <s v="We are just some guys who Love the Lord and want to share our personal experiences of what GOD has done for us through our music."/>
    <n v="6000"/>
    <n v="35"/>
    <x v="0"/>
    <x v="0"/>
    <s v="USD"/>
    <n v="1414707762"/>
    <n v="1412115762"/>
    <b v="0"/>
    <n v="4"/>
    <b v="0"/>
    <s v="music/faith"/>
    <n v="5.8333333333333336E-3"/>
    <n v="8.75"/>
    <x v="4"/>
    <x v="8"/>
    <x v="4"/>
    <s v="faith"/>
    <x v="1087"/>
    <d v="2014-10-30T16:22:42"/>
  </r>
  <r>
    <n v="1725"/>
    <s v="Unveiled Debut Album"/>
    <s v="Christian band signed to VECA Records to release their debut album in Spring 2015.  This ministry is relying on faith-based donations."/>
    <n v="5500"/>
    <n v="560"/>
    <x v="0"/>
    <x v="0"/>
    <s v="USD"/>
    <n v="1408922049"/>
    <n v="1406330049"/>
    <b v="0"/>
    <n v="9"/>
    <b v="0"/>
    <s v="music/faith"/>
    <n v="0.10181818181818182"/>
    <n v="62.222222222222221"/>
    <x v="4"/>
    <x v="8"/>
    <x v="4"/>
    <s v="faith"/>
    <x v="1088"/>
    <d v="2014-08-24T17:14:09"/>
  </r>
  <r>
    <n v="1726"/>
    <s v="&quot;Every Day&quot; CD by Amanda Joy Hall"/>
    <s v="Amanda Joy Hall's sophomore album, &quot;Every Day&quot;. Release expected July 2014"/>
    <n v="6500"/>
    <n v="2196"/>
    <x v="0"/>
    <x v="0"/>
    <s v="USD"/>
    <n v="1403906664"/>
    <n v="1401401064"/>
    <b v="0"/>
    <n v="16"/>
    <b v="0"/>
    <s v="music/faith"/>
    <n v="0.33784615384615385"/>
    <n v="137.25"/>
    <x v="4"/>
    <x v="8"/>
    <x v="4"/>
    <s v="faith"/>
    <x v="1089"/>
    <d v="2014-06-27T16:04:24"/>
  </r>
  <r>
    <n v="1727"/>
    <s v="New album - Prophetic guitar soundscapes, Volume 2"/>
    <s v="Please help fund my second Prophetic Guitar album. Be a part of a pioneering and groundbreaking sound released from Heaven."/>
    <n v="3000"/>
    <n v="1"/>
    <x v="0"/>
    <x v="1"/>
    <s v="GBP"/>
    <n v="1428231600"/>
    <n v="1423520177"/>
    <b v="0"/>
    <n v="1"/>
    <b v="0"/>
    <s v="music/faith"/>
    <n v="3.3333333333333332E-4"/>
    <n v="1"/>
    <x v="4"/>
    <x v="8"/>
    <x v="4"/>
    <s v="faith"/>
    <x v="1090"/>
    <d v="2015-04-05T05:00:00"/>
  </r>
  <r>
    <n v="1728"/>
    <s v="With His Presence"/>
    <s v="Be in God's presence through instrumental covers of hymns. Help me build a home studio to freely distribute this album."/>
    <n v="1250"/>
    <n v="855"/>
    <x v="0"/>
    <x v="0"/>
    <s v="USD"/>
    <n v="1445439674"/>
    <n v="1442847674"/>
    <b v="0"/>
    <n v="7"/>
    <b v="0"/>
    <s v="music/faith"/>
    <n v="0.68400000000000005"/>
    <n v="122.14285714285714"/>
    <x v="4"/>
    <x v="8"/>
    <x v="4"/>
    <s v="faith"/>
    <x v="1091"/>
    <d v="2015-10-21T09:01:14"/>
  </r>
  <r>
    <n v="1729"/>
    <s v="Message from Beyond - A Gospel Music Project"/>
    <s v="A few years back, I was inspired to write some songs, turned out the messages are real but a little scary, I need help to produce."/>
    <n v="10000"/>
    <n v="0"/>
    <x v="0"/>
    <x v="0"/>
    <s v="USD"/>
    <n v="1465521306"/>
    <n v="1460337306"/>
    <b v="0"/>
    <n v="0"/>
    <b v="0"/>
    <s v="music/faith"/>
    <n v="0"/>
    <n v="0"/>
    <x v="4"/>
    <x v="8"/>
    <x v="4"/>
    <s v="faith"/>
    <x v="1092"/>
    <d v="2016-06-09T19:15:06"/>
  </r>
  <r>
    <n v="1730"/>
    <s v="Triumph Over Trials/ Hope Through the Hurt"/>
    <s v="Hello, I am raising money to fund my first solo Album.  This project is my testimony that God is truly our shelter in the storm."/>
    <n v="3000"/>
    <n v="0"/>
    <x v="0"/>
    <x v="0"/>
    <s v="USD"/>
    <n v="1445738783"/>
    <n v="1443146783"/>
    <b v="0"/>
    <n v="0"/>
    <b v="0"/>
    <s v="music/faith"/>
    <n v="0"/>
    <n v="0"/>
    <x v="4"/>
    <x v="8"/>
    <x v="4"/>
    <s v="faith"/>
    <x v="1093"/>
    <d v="2015-10-24T20:06:23"/>
  </r>
  <r>
    <n v="1731"/>
    <s v="Sam Cox Band First Christian Tour"/>
    <s v="We are a Christin Worship band looking to midwest tour. God Bless!"/>
    <n v="1000"/>
    <n v="0"/>
    <x v="0"/>
    <x v="0"/>
    <s v="USD"/>
    <n v="1434034800"/>
    <n v="1432849552"/>
    <b v="0"/>
    <n v="0"/>
    <b v="0"/>
    <s v="music/faith"/>
    <n v="0"/>
    <n v="0"/>
    <x v="4"/>
    <x v="8"/>
    <x v="4"/>
    <s v="faith"/>
    <x v="1094"/>
    <d v="2015-06-11T09:00:00"/>
  </r>
  <r>
    <n v="1732"/>
    <s v="Christian Lifestyle Multicultural Expo"/>
    <s v="This event will be free to the public with approximately 20 Christian vocalist and choirs from several genres. Rock,Blue Grass,Hip Hop."/>
    <n v="4000"/>
    <n v="0"/>
    <x v="0"/>
    <x v="0"/>
    <s v="USD"/>
    <n v="1452920400"/>
    <n v="1447777481"/>
    <b v="0"/>
    <n v="0"/>
    <b v="0"/>
    <s v="music/faith"/>
    <n v="0"/>
    <n v="0"/>
    <x v="4"/>
    <x v="8"/>
    <x v="4"/>
    <s v="faith"/>
    <x v="1095"/>
    <d v="2016-01-15T23:00:00"/>
  </r>
  <r>
    <n v="1733"/>
    <s v="What Faith Is EP/Album"/>
    <s v="I am trying to share the music I am blessed to have written. https://www.johncox4.com or https://reverbnation.com/johncox4"/>
    <n v="10000"/>
    <n v="0"/>
    <x v="0"/>
    <x v="0"/>
    <s v="USD"/>
    <n v="1473802200"/>
    <n v="1472746374"/>
    <b v="0"/>
    <n v="0"/>
    <b v="0"/>
    <s v="music/faith"/>
    <n v="0"/>
    <n v="0"/>
    <x v="4"/>
    <x v="8"/>
    <x v="4"/>
    <s v="faith"/>
    <x v="1096"/>
    <d v="2016-09-13T15:30:00"/>
  </r>
  <r>
    <n v="1734"/>
    <s v="Street Prophet Los CD and new book"/>
    <s v="This is a double venture project. I have finished a new manuscript and currently working on creating a Christian rap CD."/>
    <n v="4500"/>
    <n v="1"/>
    <x v="0"/>
    <x v="0"/>
    <s v="USD"/>
    <n v="1431046356"/>
    <n v="1428454356"/>
    <b v="0"/>
    <n v="1"/>
    <b v="0"/>
    <s v="music/faith"/>
    <n v="2.2222222222222223E-4"/>
    <n v="1"/>
    <x v="4"/>
    <x v="8"/>
    <x v="4"/>
    <s v="faith"/>
    <x v="1097"/>
    <d v="2015-05-07T18:52:36"/>
  </r>
  <r>
    <n v="1735"/>
    <s v="Leo's RainSong Artist program"/>
    <s v="RainSong is letting my buy a discounted guitar. I will use this to offer my talents to the ministry programs I'm a part of."/>
    <n v="1000"/>
    <n v="110"/>
    <x v="0"/>
    <x v="0"/>
    <s v="USD"/>
    <n v="1470598345"/>
    <n v="1468006345"/>
    <b v="0"/>
    <n v="2"/>
    <b v="0"/>
    <s v="music/faith"/>
    <n v="0.11"/>
    <n v="55"/>
    <x v="4"/>
    <x v="8"/>
    <x v="4"/>
    <s v="faith"/>
    <x v="1098"/>
    <d v="2016-08-07T13:32:25"/>
  </r>
  <r>
    <n v="1736"/>
    <s v="In His Presence"/>
    <s v="A unique meditative album reflecting on the life of Christ, inviting Him into your presence"/>
    <n v="3000"/>
    <n v="22"/>
    <x v="0"/>
    <x v="0"/>
    <s v="USD"/>
    <n v="1447018833"/>
    <n v="1444423233"/>
    <b v="0"/>
    <n v="1"/>
    <b v="0"/>
    <s v="music/faith"/>
    <n v="7.3333333333333332E-3"/>
    <n v="22"/>
    <x v="4"/>
    <x v="8"/>
    <x v="4"/>
    <s v="faith"/>
    <x v="1099"/>
    <d v="2015-11-08T15:40:33"/>
  </r>
  <r>
    <n v="1737"/>
    <s v="Healing"/>
    <s v="An instrumental project in which all songs are incorporated around the healing power of our God. Used for times of prayer &amp; devotion"/>
    <n v="4000"/>
    <n v="850"/>
    <x v="0"/>
    <x v="0"/>
    <s v="USD"/>
    <n v="1437432392"/>
    <n v="1434840392"/>
    <b v="0"/>
    <n v="15"/>
    <b v="0"/>
    <s v="music/faith"/>
    <n v="0.21249999999999999"/>
    <n v="56.666666666666664"/>
    <x v="4"/>
    <x v="8"/>
    <x v="4"/>
    <s v="faith"/>
    <x v="1100"/>
    <d v="2015-07-20T16:46:32"/>
  </r>
  <r>
    <n v="1738"/>
    <s v="The Flashing Lights"/>
    <s v="Music that inspires and gives hope for overcoming and change. And it is good music."/>
    <n v="5000"/>
    <n v="20"/>
    <x v="0"/>
    <x v="0"/>
    <s v="USD"/>
    <n v="1412283542"/>
    <n v="1409691542"/>
    <b v="0"/>
    <n v="1"/>
    <b v="0"/>
    <s v="music/faith"/>
    <n v="4.0000000000000001E-3"/>
    <n v="20"/>
    <x v="4"/>
    <x v="8"/>
    <x v="4"/>
    <s v="faith"/>
    <x v="1101"/>
    <d v="2014-10-02T14:59:02"/>
  </r>
  <r>
    <n v="1739"/>
    <s v="SWEET LOVE - a Lovely Christian WEDDING SONG Happy Marriage"/>
    <s v="HELP US RECORD -- SWEET LOVE -- Listen to this sped up ROUGH version and be sure and check out the unique REWARDS ---"/>
    <n v="1000"/>
    <n v="1"/>
    <x v="0"/>
    <x v="0"/>
    <s v="USD"/>
    <n v="1462391932"/>
    <n v="1457297932"/>
    <b v="0"/>
    <n v="1"/>
    <b v="0"/>
    <s v="music/faith"/>
    <n v="1E-3"/>
    <n v="1"/>
    <x v="4"/>
    <x v="8"/>
    <x v="4"/>
    <s v="faith"/>
    <x v="1102"/>
    <d v="2016-05-04T13:58:52"/>
  </r>
  <r>
    <n v="1740"/>
    <s v="Recording Studio Time"/>
    <s v="I recently recorded a new single. With your help I can return to the studio. Would you like to be part of my next worship project?"/>
    <n v="3000"/>
    <n v="0"/>
    <x v="0"/>
    <x v="0"/>
    <s v="USD"/>
    <n v="1437075422"/>
    <n v="1434483422"/>
    <b v="0"/>
    <n v="0"/>
    <b v="0"/>
    <s v="music/faith"/>
    <n v="0"/>
    <n v="0"/>
    <x v="4"/>
    <x v="8"/>
    <x v="4"/>
    <s v="faith"/>
    <x v="1103"/>
    <d v="2015-07-16T13:37:02"/>
  </r>
  <r>
    <n v="880"/>
    <s v="Lifelike Figures Vinyl Pressing!"/>
    <s v="A record representing an era in East Bay local music that sustained art &amp; community that deserves to be preserved on 180 gram vinyl."/>
    <n v="3780"/>
    <n v="113"/>
    <x v="0"/>
    <x v="0"/>
    <s v="USD"/>
    <n v="1351582938"/>
    <n v="1348731738"/>
    <b v="0"/>
    <n v="8"/>
    <b v="0"/>
    <s v="music/indie rock"/>
    <n v="2.9894179894179893E-2"/>
    <n v="14.125"/>
    <x v="4"/>
    <x v="8"/>
    <x v="4"/>
    <s v="indie rock"/>
    <x v="1104"/>
    <d v="2012-10-30T01:42:18"/>
  </r>
  <r>
    <n v="881"/>
    <s v="Funding the new album by Chris Reed and the Anime Raiders"/>
    <s v="To raise funds to finish the latest album by Chris Reed and the Anime Raiders, called &quot;Deep City Diving&quot;"/>
    <n v="3750"/>
    <n v="30"/>
    <x v="0"/>
    <x v="0"/>
    <s v="USD"/>
    <n v="1326520886"/>
    <n v="1322632886"/>
    <b v="0"/>
    <n v="1"/>
    <b v="0"/>
    <s v="music/indie rock"/>
    <n v="8.0000000000000002E-3"/>
    <n v="30"/>
    <x v="4"/>
    <x v="8"/>
    <x v="4"/>
    <s v="indie rock"/>
    <x v="1105"/>
    <d v="2012-01-14T00:01:26"/>
  </r>
  <r>
    <n v="882"/>
    <s v="The Scotty Karate Vinyl Round-Up (Scotch Bonnet)"/>
    <s v="This Full length Album Needs the real living record life. It took us 4 hard years, countless deaths and several studios but we won."/>
    <n v="1500"/>
    <n v="302"/>
    <x v="0"/>
    <x v="0"/>
    <s v="USD"/>
    <n v="1315341550"/>
    <n v="1312490350"/>
    <b v="0"/>
    <n v="14"/>
    <b v="0"/>
    <s v="music/indie rock"/>
    <n v="0.20133333333333334"/>
    <n v="21.571428571428573"/>
    <x v="4"/>
    <x v="8"/>
    <x v="4"/>
    <s v="indie rock"/>
    <x v="1106"/>
    <d v="2011-09-06T14:39:10"/>
  </r>
  <r>
    <n v="883"/>
    <s v="Dana Lawrence Music NEW EP"/>
    <s v="Seeking supporters to help me break the 15 year streak since my last record.  Dana Lawrence Music is ready to go back into the studio!"/>
    <n v="5000"/>
    <n v="2001"/>
    <x v="0"/>
    <x v="0"/>
    <s v="USD"/>
    <n v="1456957635"/>
    <n v="1451773635"/>
    <b v="0"/>
    <n v="24"/>
    <b v="0"/>
    <s v="music/indie rock"/>
    <n v="0.4002"/>
    <n v="83.375"/>
    <x v="4"/>
    <x v="8"/>
    <x v="4"/>
    <s v="indie rock"/>
    <x v="1107"/>
    <d v="2016-03-02T16:27:15"/>
  </r>
  <r>
    <n v="884"/>
    <s v="Angwish &quot;I Wanna Be Your Monkey&quot; Music Video"/>
    <s v="We need to hire an animal trainer to have a chimpanzee actor perform in our music video with us!"/>
    <n v="2000"/>
    <n v="20"/>
    <x v="0"/>
    <x v="0"/>
    <s v="USD"/>
    <n v="1336789860"/>
    <n v="1331666146"/>
    <b v="0"/>
    <n v="2"/>
    <b v="0"/>
    <s v="music/indie rock"/>
    <n v="0.01"/>
    <n v="10"/>
    <x v="4"/>
    <x v="8"/>
    <x v="4"/>
    <s v="indie rock"/>
    <x v="1108"/>
    <d v="2012-05-11T20:31:00"/>
  </r>
  <r>
    <n v="885"/>
    <s v="Origin - Cobrette Bardole's Sophomore Album!"/>
    <s v="Cobrette Bardole's widely anticipated sophomore release is ready for tracking and he needs your help to make it a reality!"/>
    <n v="1000"/>
    <n v="750"/>
    <x v="0"/>
    <x v="0"/>
    <s v="USD"/>
    <n v="1483137311"/>
    <n v="1481322911"/>
    <b v="0"/>
    <n v="21"/>
    <b v="0"/>
    <s v="music/indie rock"/>
    <n v="0.75"/>
    <n v="35.714285714285715"/>
    <x v="4"/>
    <x v="8"/>
    <x v="4"/>
    <s v="indie rock"/>
    <x v="1109"/>
    <d v="2016-12-30T16:35:11"/>
  </r>
  <r>
    <n v="886"/>
    <s v="Sap Laughter : Merch Fundraiser!"/>
    <s v="The time has finally come... Sap Laughter is in the process of updating our merchandise setup, and we need your help making it happen!"/>
    <n v="500"/>
    <n v="205"/>
    <x v="0"/>
    <x v="0"/>
    <s v="USD"/>
    <n v="1473972813"/>
    <n v="1471812813"/>
    <b v="0"/>
    <n v="7"/>
    <b v="0"/>
    <s v="music/indie rock"/>
    <n v="0.41"/>
    <n v="29.285714285714285"/>
    <x v="4"/>
    <x v="8"/>
    <x v="4"/>
    <s v="indie rock"/>
    <x v="1110"/>
    <d v="2016-09-15T14:53:33"/>
  </r>
  <r>
    <n v="887"/>
    <s v="Mortimer Nova new album title Terrible The Fish Has Drowned!"/>
    <s v="Mortimer Nova is attempting to raise enough money to record their new album, Terrible the Fish has Drowned, to release it to the public"/>
    <n v="1000"/>
    <n v="0"/>
    <x v="0"/>
    <x v="0"/>
    <s v="USD"/>
    <n v="1338159655"/>
    <n v="1335567655"/>
    <b v="0"/>
    <n v="0"/>
    <b v="0"/>
    <s v="music/indie rock"/>
    <n v="0"/>
    <n v="0"/>
    <x v="4"/>
    <x v="8"/>
    <x v="4"/>
    <s v="indie rock"/>
    <x v="1111"/>
    <d v="2012-05-27T17:00:55"/>
  </r>
  <r>
    <n v="888"/>
    <s v="Ginger Binge's first album"/>
    <s v="Support Ginger Binge sounds. We're an independent 'cosmic Americana' band. We love to play music for you. We are grateful for your help"/>
    <n v="1000"/>
    <n v="72"/>
    <x v="0"/>
    <x v="0"/>
    <s v="USD"/>
    <n v="1314856800"/>
    <n v="1311789885"/>
    <b v="0"/>
    <n v="4"/>
    <b v="0"/>
    <s v="music/indie rock"/>
    <n v="7.1999999999999995E-2"/>
    <n v="18"/>
    <x v="4"/>
    <x v="8"/>
    <x v="4"/>
    <s v="indie rock"/>
    <x v="1112"/>
    <d v="2011-09-01T00:00:00"/>
  </r>
  <r>
    <n v="889"/>
    <s v="Ryan Harner's Full Length Album - The Wonder of the Sea"/>
    <s v="I have finally decided to follow my dream. I want to be a professional musician. This is the project that with get me there."/>
    <n v="25000"/>
    <n v="2360.3200000000002"/>
    <x v="0"/>
    <x v="0"/>
    <s v="USD"/>
    <n v="1412534943"/>
    <n v="1409942943"/>
    <b v="0"/>
    <n v="32"/>
    <b v="0"/>
    <s v="music/indie rock"/>
    <n v="9.4412800000000005E-2"/>
    <n v="73.760000000000005"/>
    <x v="4"/>
    <x v="8"/>
    <x v="4"/>
    <s v="indie rock"/>
    <x v="1113"/>
    <d v="2014-10-05T12:49:03"/>
  </r>
  <r>
    <n v="890"/>
    <s v="Help fund Richard Sosa's &quot;FolkameriqueÃ±o&quot; CD"/>
    <s v="I'm producing an original gospel-folk, &quot;AmeriqueÃ±o&quot; collection of hymns and songs, so organic you could grow tomatoes with them."/>
    <n v="3000"/>
    <n v="125"/>
    <x v="0"/>
    <x v="0"/>
    <s v="USD"/>
    <n v="1385055979"/>
    <n v="1382460379"/>
    <b v="0"/>
    <n v="4"/>
    <b v="0"/>
    <s v="music/indie rock"/>
    <n v="4.1666666666666664E-2"/>
    <n v="31.25"/>
    <x v="4"/>
    <x v="8"/>
    <x v="4"/>
    <s v="indie rock"/>
    <x v="1114"/>
    <d v="2013-11-21T11:46:19"/>
  </r>
  <r>
    <n v="891"/>
    <s v="Den-Mate: New EP and Tour"/>
    <s v="Along with a new EP production and release, it's time to bring Den-Mate, LIVE, to a location near you - East Coast and Beyond!"/>
    <n v="8000"/>
    <n v="260"/>
    <x v="0"/>
    <x v="0"/>
    <s v="USD"/>
    <n v="1408581930"/>
    <n v="1405989930"/>
    <b v="0"/>
    <n v="9"/>
    <b v="0"/>
    <s v="music/indie rock"/>
    <n v="3.2500000000000001E-2"/>
    <n v="28.888888888888889"/>
    <x v="4"/>
    <x v="8"/>
    <x v="4"/>
    <s v="indie rock"/>
    <x v="1115"/>
    <d v="2014-08-20T18:45:30"/>
  </r>
  <r>
    <n v="892"/>
    <s v="ADCA's debut CD will bring the joys of great chamber music to you!  "/>
    <s v="ADCA would like to complete the production of its debut CD, in order to bring the joys of chamber music to its fans, new and old."/>
    <n v="6000"/>
    <n v="2445"/>
    <x v="0"/>
    <x v="0"/>
    <s v="USD"/>
    <n v="1280635200"/>
    <n v="1273121283"/>
    <b v="0"/>
    <n v="17"/>
    <b v="0"/>
    <s v="music/indie rock"/>
    <n v="0.40749999999999997"/>
    <n v="143.8235294117647"/>
    <x v="4"/>
    <x v="8"/>
    <x v="4"/>
    <s v="indie rock"/>
    <x v="1116"/>
    <d v="2010-07-31T22:00:00"/>
  </r>
  <r>
    <n v="893"/>
    <s v="The Big Band Theory Music Festival"/>
    <s v="The Philly music scene is full of amazing talent. This annual music festival is to celebrate those gems within that scene!"/>
    <n v="2000"/>
    <n v="200"/>
    <x v="0"/>
    <x v="0"/>
    <s v="USD"/>
    <n v="1427920363"/>
    <n v="1425331963"/>
    <b v="0"/>
    <n v="5"/>
    <b v="0"/>
    <s v="music/indie rock"/>
    <n v="0.1"/>
    <n v="40"/>
    <x v="4"/>
    <x v="8"/>
    <x v="4"/>
    <s v="indie rock"/>
    <x v="1117"/>
    <d v="2015-04-01T14:32:43"/>
  </r>
  <r>
    <n v="894"/>
    <s v="Saint Sebastian's Debut Album &amp; Short Film"/>
    <s v="Help Saint Sebastian finish their debut album, Melancholy Breakdown, accompanied by a short documentary film about fibromyalgia."/>
    <n v="20000"/>
    <n v="7834"/>
    <x v="0"/>
    <x v="0"/>
    <s v="USD"/>
    <n v="1465169610"/>
    <n v="1462577610"/>
    <b v="0"/>
    <n v="53"/>
    <b v="0"/>
    <s v="music/indie rock"/>
    <n v="0.39169999999999999"/>
    <n v="147.81132075471697"/>
    <x v="4"/>
    <x v="8"/>
    <x v="4"/>
    <s v="indie rock"/>
    <x v="1118"/>
    <d v="2016-06-05T17:33:30"/>
  </r>
  <r>
    <n v="895"/>
    <s v="ruKus - the Net-a-thon: Fueling independence in music and art!"/>
    <s v="ruKus radio is an independent internet radio station focused solely on the independent artist and has been Mainstream-free since 2007! "/>
    <n v="8000"/>
    <n v="195"/>
    <x v="0"/>
    <x v="0"/>
    <s v="USD"/>
    <n v="1287975829"/>
    <n v="1284087829"/>
    <b v="0"/>
    <n v="7"/>
    <b v="0"/>
    <s v="music/indie rock"/>
    <n v="2.4375000000000001E-2"/>
    <n v="27.857142857142858"/>
    <x v="4"/>
    <x v="8"/>
    <x v="4"/>
    <s v="indie rock"/>
    <x v="1119"/>
    <d v="2010-10-24T21:03:49"/>
  </r>
  <r>
    <n v="896"/>
    <s v="Hardsoul Poets New Album!"/>
    <s v="The people have spoken...the stars have aligned...Hardsoul Poets are making a new record and we want our fans on the front lines."/>
    <n v="8000"/>
    <n v="3200"/>
    <x v="0"/>
    <x v="0"/>
    <s v="USD"/>
    <n v="1440734400"/>
    <n v="1438549026"/>
    <b v="0"/>
    <n v="72"/>
    <b v="0"/>
    <s v="music/indie rock"/>
    <n v="0.4"/>
    <n v="44.444444444444443"/>
    <x v="4"/>
    <x v="8"/>
    <x v="4"/>
    <s v="indie rock"/>
    <x v="1120"/>
    <d v="2015-08-27T22:00:00"/>
  </r>
  <r>
    <n v="897"/>
    <s v="Park XXVII Album Release"/>
    <s v="Park XXVII is putting together an album of up and coming Georgia bands. We need money to fund the recording/production costs of this cd"/>
    <n v="3000"/>
    <n v="0"/>
    <x v="0"/>
    <x v="0"/>
    <s v="USD"/>
    <n v="1354123908"/>
    <n v="1351528308"/>
    <b v="0"/>
    <n v="0"/>
    <b v="0"/>
    <s v="music/indie rock"/>
    <n v="0"/>
    <n v="0"/>
    <x v="4"/>
    <x v="8"/>
    <x v="4"/>
    <s v="indie rock"/>
    <x v="1121"/>
    <d v="2012-11-28T11:31:48"/>
  </r>
  <r>
    <n v="898"/>
    <s v="Foundations: 12 Songs in 2012"/>
    <s v="For each month in 2012, Sonnet will be releasing a Jesus-celebrating, grave-shattering, ear-tickling, mind-provoking song!"/>
    <n v="2500"/>
    <n v="70"/>
    <x v="0"/>
    <x v="0"/>
    <s v="USD"/>
    <n v="1326651110"/>
    <n v="1322763110"/>
    <b v="0"/>
    <n v="2"/>
    <b v="0"/>
    <s v="music/indie rock"/>
    <n v="2.8000000000000001E-2"/>
    <n v="35"/>
    <x v="4"/>
    <x v="8"/>
    <x v="4"/>
    <s v="indie rock"/>
    <x v="1122"/>
    <d v="2012-01-15T12:11:50"/>
  </r>
  <r>
    <n v="899"/>
    <s v="Lets get 48/14 pressed!!!"/>
    <s v="Lets get 48/14 pressed and in your cd players,ipods,blogs, and facebook status'. Lets get it everywhere!"/>
    <n v="750"/>
    <n v="280"/>
    <x v="0"/>
    <x v="0"/>
    <s v="USD"/>
    <n v="1306549362"/>
    <n v="1302661362"/>
    <b v="0"/>
    <n v="8"/>
    <b v="0"/>
    <s v="music/indie rock"/>
    <n v="0.37333333333333335"/>
    <n v="35"/>
    <x v="4"/>
    <x v="8"/>
    <x v="4"/>
    <s v="indie rock"/>
    <x v="1123"/>
    <d v="2011-05-27T20:22:42"/>
  </r>
  <r>
    <n v="1881"/>
    <s v="Story Rock by The Jolly Llamas -- Our First Album!"/>
    <s v="We're now raising money to produce a music video. Those who donate get a vote in deciding which song!"/>
    <n v="2000"/>
    <n v="3453.69"/>
    <x v="1"/>
    <x v="0"/>
    <s v="USD"/>
    <n v="1425955189"/>
    <n v="1423366789"/>
    <b v="0"/>
    <n v="70"/>
    <b v="1"/>
    <s v="music/indie rock"/>
    <n v="1.726845"/>
    <n v="49.338428571428572"/>
    <x v="4"/>
    <x v="8"/>
    <x v="4"/>
    <s v="indie rock"/>
    <x v="1124"/>
    <d v="2015-03-09T20:39:49"/>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x v="4"/>
    <x v="8"/>
    <x v="4"/>
    <s v="indie rock"/>
    <x v="1125"/>
    <d v="2012-07-10T17:48:00"/>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1"/>
    <n v="32.71875"/>
    <x v="4"/>
    <x v="8"/>
    <x v="4"/>
    <s v="indie rock"/>
    <x v="1126"/>
    <d v="2012-04-08T15:45:08"/>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x v="4"/>
    <x v="8"/>
    <x v="4"/>
    <s v="indie rock"/>
    <x v="1127"/>
    <d v="2012-11-27T06:00:00"/>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x v="4"/>
    <x v="8"/>
    <x v="4"/>
    <s v="indie rock"/>
    <x v="1128"/>
    <d v="2012-08-10T16:00:00"/>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x v="4"/>
    <x v="8"/>
    <x v="4"/>
    <s v="indie rock"/>
    <x v="1129"/>
    <d v="2014-11-12T16:45:38"/>
  </r>
  <r>
    <n v="1887"/>
    <s v="Welcome To The Club - Music Video Project"/>
    <s v="Our dream of recording our second single in London and making it big in the UK is closer than ever! Do you want to be a part of it?"/>
    <n v="3000"/>
    <n v="3335"/>
    <x v="1"/>
    <x v="6"/>
    <s v="EUR"/>
    <n v="1449178200"/>
    <n v="1447614732"/>
    <b v="0"/>
    <n v="8"/>
    <b v="1"/>
    <s v="music/indie rock"/>
    <n v="1.1116666666666666"/>
    <n v="416.875"/>
    <x v="4"/>
    <x v="8"/>
    <x v="4"/>
    <s v="indie rock"/>
    <x v="1130"/>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000000000001"/>
    <n v="46.651685393258425"/>
    <x v="4"/>
    <x v="8"/>
    <x v="4"/>
    <s v="indie rock"/>
    <x v="1131"/>
    <d v="2010-05-31T22:59:00"/>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x v="4"/>
    <x v="8"/>
    <x v="4"/>
    <s v="indie rock"/>
    <x v="1132"/>
    <d v="2013-03-11T12:02:26"/>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8"/>
    <n v="70.5289837398374"/>
    <x v="4"/>
    <x v="8"/>
    <x v="4"/>
    <s v="indie rock"/>
    <x v="1133"/>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x v="4"/>
    <x v="8"/>
    <x v="4"/>
    <s v="indie rock"/>
    <x v="1134"/>
    <d v="2010-07-22T00:00:00"/>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1"/>
    <n v="26.26923076923077"/>
    <x v="4"/>
    <x v="8"/>
    <x v="4"/>
    <s v="indie rock"/>
    <x v="1135"/>
    <d v="2011-06-07T09:18:01"/>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x v="4"/>
    <x v="8"/>
    <x v="4"/>
    <s v="indie rock"/>
    <x v="1136"/>
    <d v="2011-04-15T21:59:00"/>
  </r>
  <r>
    <n v="1894"/>
    <s v="Help me release my first 3 song EP!!"/>
    <s v="Im trying to raise $1000 for a 3 song EP in a studio!"/>
    <n v="1000"/>
    <n v="1145"/>
    <x v="1"/>
    <x v="0"/>
    <s v="USD"/>
    <n v="1329082983"/>
    <n v="1326404583"/>
    <b v="0"/>
    <n v="20"/>
    <b v="1"/>
    <s v="music/indie rock"/>
    <n v="1.145"/>
    <n v="57.25"/>
    <x v="4"/>
    <x v="8"/>
    <x v="4"/>
    <s v="indie rock"/>
    <x v="1137"/>
    <d v="2012-02-12T15:43:03"/>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x v="4"/>
    <x v="8"/>
    <x v="4"/>
    <s v="indie rock"/>
    <x v="1138"/>
    <d v="2015-10-20T11:55:22"/>
  </r>
  <r>
    <n v="1896"/>
    <s v="the bridge"/>
    <s v="My barely anticipated second album of self produced songs is ready to go.  Just need a little help to cover mastering, artwork etc."/>
    <n v="451"/>
    <n v="559"/>
    <x v="1"/>
    <x v="0"/>
    <s v="USD"/>
    <n v="1334250165"/>
    <n v="1331658165"/>
    <b v="0"/>
    <n v="13"/>
    <b v="1"/>
    <s v="music/indie rock"/>
    <n v="1.2394678492239468"/>
    <n v="43"/>
    <x v="4"/>
    <x v="8"/>
    <x v="4"/>
    <s v="indie rock"/>
    <x v="1139"/>
    <d v="2012-04-12T11:02:45"/>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x v="4"/>
    <x v="8"/>
    <x v="4"/>
    <s v="indie rock"/>
    <x v="1140"/>
    <d v="2014-03-04T15:00:00"/>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0000000000001"/>
    <n v="68.80952380952381"/>
    <x v="4"/>
    <x v="8"/>
    <x v="4"/>
    <s v="indie rock"/>
    <x v="1141"/>
    <d v="2016-02-01T12:00:00"/>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3"/>
    <n v="28.571428571428573"/>
    <x v="4"/>
    <x v="8"/>
    <x v="4"/>
    <s v="indie rock"/>
    <x v="1142"/>
    <d v="2015-03-25T15:36:06"/>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0000000001"/>
    <n v="50.631666666666668"/>
    <x v="4"/>
    <x v="8"/>
    <x v="4"/>
    <s v="indie rock"/>
    <x v="1143"/>
    <d v="2012-10-06T03:59:00"/>
  </r>
  <r>
    <n v="1921"/>
    <s v="The Fine Spirits are making an album!"/>
    <s v="The Fine Spirits are making an album, but we need your help!"/>
    <n v="1500"/>
    <n v="2052"/>
    <x v="1"/>
    <x v="0"/>
    <s v="USD"/>
    <n v="1342243143"/>
    <n v="1339651143"/>
    <b v="0"/>
    <n v="38"/>
    <b v="1"/>
    <s v="music/indie rock"/>
    <n v="1.3680000000000001"/>
    <n v="54"/>
    <x v="4"/>
    <x v="8"/>
    <x v="4"/>
    <s v="indie rock"/>
    <x v="1144"/>
    <d v="2012-07-13T23:19:03"/>
  </r>
  <r>
    <n v="1922"/>
    <s v="Low Weather // Debut Album"/>
    <s v="Low Weather's debut album is halfway finished.  With your help and your help alone we can record the rest!"/>
    <n v="2000"/>
    <n v="2311"/>
    <x v="1"/>
    <x v="0"/>
    <s v="USD"/>
    <n v="1386828507"/>
    <n v="1384236507"/>
    <b v="0"/>
    <n v="64"/>
    <b v="1"/>
    <s v="music/indie rock"/>
    <n v="1.1555"/>
    <n v="36.109375"/>
    <x v="4"/>
    <x v="8"/>
    <x v="4"/>
    <s v="indie rock"/>
    <x v="1145"/>
    <d v="2013-12-12T00:08:27"/>
  </r>
  <r>
    <n v="1923"/>
    <s v="Help Lions&amp;Creators print their album!"/>
    <s v="We just finished recording our first album! All we need is a little extra help to be able to get it printed!"/>
    <n v="125"/>
    <n v="301"/>
    <x v="1"/>
    <x v="0"/>
    <s v="USD"/>
    <n v="1317099540"/>
    <n v="1313612532"/>
    <b v="0"/>
    <n v="13"/>
    <b v="1"/>
    <s v="music/indie rock"/>
    <n v="2.4079999999999999"/>
    <n v="23.153846153846153"/>
    <x v="4"/>
    <x v="8"/>
    <x v="4"/>
    <s v="indie rock"/>
    <x v="1146"/>
    <d v="2011-09-26T22:59:00"/>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x v="4"/>
    <x v="8"/>
    <x v="4"/>
    <s v="indie rock"/>
    <x v="1147"/>
    <d v="2014-01-15T13:33:00"/>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x v="4"/>
    <x v="8"/>
    <x v="4"/>
    <s v="indie rock"/>
    <x v="1148"/>
    <d v="2013-10-10T18:00:00"/>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3"/>
    <n v="27.3896261682243"/>
    <x v="4"/>
    <x v="8"/>
    <x v="4"/>
    <s v="indie rock"/>
    <x v="1149"/>
    <d v="2010-11-01T18:26:00"/>
  </r>
  <r>
    <n v="1927"/>
    <s v="GBS Detroit Presents Hampshire"/>
    <s v="Hampshire is headed to GBS Detroit."/>
    <n v="600"/>
    <n v="620"/>
    <x v="1"/>
    <x v="0"/>
    <s v="USD"/>
    <n v="1331182740"/>
    <n v="1329856839"/>
    <b v="0"/>
    <n v="11"/>
    <b v="1"/>
    <s v="music/indie rock"/>
    <n v="1.0333333333333334"/>
    <n v="56.363636363636367"/>
    <x v="4"/>
    <x v="8"/>
    <x v="4"/>
    <s v="indie rock"/>
    <x v="1150"/>
    <d v="2012-03-07T22:59:00"/>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x v="4"/>
    <x v="8"/>
    <x v="4"/>
    <s v="indie rock"/>
    <x v="1151"/>
    <d v="2013-05-07T09:33:14"/>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x v="4"/>
    <x v="8"/>
    <x v="4"/>
    <s v="indie rock"/>
    <x v="1152"/>
    <d v="2011-07-04T18:31:06"/>
  </r>
  <r>
    <n v="1930"/>
    <s v="Magnetic Flowers Presents: Old, Cold. Losing It."/>
    <s v="We're nearly done recording, but we're out of money! Help us release the record!!!"/>
    <n v="1000"/>
    <n v="1270"/>
    <x v="1"/>
    <x v="0"/>
    <s v="USD"/>
    <n v="1373203482"/>
    <n v="1368019482"/>
    <b v="0"/>
    <n v="26"/>
    <b v="1"/>
    <s v="music/indie rock"/>
    <n v="1.27"/>
    <n v="48.846153846153847"/>
    <x v="4"/>
    <x v="8"/>
    <x v="4"/>
    <s v="indie rock"/>
    <x v="1153"/>
    <d v="2013-07-07T07:24:42"/>
  </r>
  <r>
    <n v="1931"/>
    <s v="New Lions After Dark EP!"/>
    <s v="We're an indie rock band from Clearwater, FL headed back into the studio to finish our latest EP."/>
    <n v="2000"/>
    <n v="2412.02"/>
    <x v="1"/>
    <x v="0"/>
    <s v="USD"/>
    <n v="1337657400"/>
    <n v="1336512309"/>
    <b v="0"/>
    <n v="50"/>
    <b v="1"/>
    <s v="music/indie rock"/>
    <n v="1.20601"/>
    <n v="48.240400000000001"/>
    <x v="4"/>
    <x v="8"/>
    <x v="4"/>
    <s v="indie rock"/>
    <x v="1154"/>
    <d v="2012-05-21T21:30:00"/>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x v="4"/>
    <x v="8"/>
    <x v="4"/>
    <s v="indie rock"/>
    <x v="1155"/>
    <d v="2012-01-24T13:26:13"/>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3"/>
    <n v="94.054545454545448"/>
    <x v="4"/>
    <x v="8"/>
    <x v="4"/>
    <s v="indie rock"/>
    <x v="1156"/>
    <d v="2014-09-26T21:08:27"/>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2"/>
    <n v="80.272727272727266"/>
    <x v="4"/>
    <x v="8"/>
    <x v="4"/>
    <s v="indie rock"/>
    <x v="1157"/>
    <d v="2011-12-24T23:00:00"/>
  </r>
  <r>
    <n v="1935"/>
    <s v="the last echo AM/PM Project"/>
    <s v="AM/PM is a 20 song dual-disk album that we're trying to record with your help! AM is a pop album and PM is an ambient/intense album!"/>
    <n v="2500"/>
    <n v="2710"/>
    <x v="1"/>
    <x v="0"/>
    <s v="USD"/>
    <n v="1403326740"/>
    <n v="1400106171"/>
    <b v="0"/>
    <n v="50"/>
    <b v="1"/>
    <s v="music/indie rock"/>
    <n v="1.0840000000000001"/>
    <n v="54.2"/>
    <x v="4"/>
    <x v="8"/>
    <x v="4"/>
    <s v="indie rock"/>
    <x v="1158"/>
    <d v="2014-06-20T22:59:00"/>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x v="4"/>
    <x v="8"/>
    <x v="4"/>
    <s v="indie rock"/>
    <x v="1159"/>
    <d v="2011-12-05T23:59:00"/>
  </r>
  <r>
    <n v="1937"/>
    <s v="GBS Detroit Presents My Pal Val"/>
    <s v="My Pal Val is headed to Groovebox Studios in Detroit, Michigan on June 15th to record and film a live GBS Detroit EP."/>
    <n v="600"/>
    <n v="1123.47"/>
    <x v="1"/>
    <x v="0"/>
    <s v="USD"/>
    <n v="1339732740"/>
    <n v="1338346281"/>
    <b v="0"/>
    <n v="29"/>
    <b v="1"/>
    <s v="music/indie rock"/>
    <n v="1.8724499999999999"/>
    <n v="38.740344827586206"/>
    <x v="4"/>
    <x v="8"/>
    <x v="4"/>
    <s v="indie rock"/>
    <x v="1160"/>
    <d v="2012-06-14T21:59:00"/>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3"/>
    <n v="152.54385964912279"/>
    <x v="4"/>
    <x v="8"/>
    <x v="4"/>
    <s v="indie rock"/>
    <x v="1161"/>
    <d v="2013-07-01T23:00:00"/>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x v="4"/>
    <x v="8"/>
    <x v="4"/>
    <s v="indie rock"/>
    <x v="1162"/>
    <d v="2013-03-10T16:38:28"/>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x v="4"/>
    <x v="8"/>
    <x v="4"/>
    <s v="indie rock"/>
    <x v="1163"/>
    <d v="2011-06-14T21:59:00"/>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x v="4"/>
    <x v="8"/>
    <x v="4"/>
    <s v="indie rock"/>
    <x v="1164"/>
    <d v="2012-05-15T22:59:00"/>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x v="4"/>
    <x v="8"/>
    <x v="4"/>
    <s v="indie rock"/>
    <x v="1165"/>
    <d v="2011-11-23T21:53:16"/>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x v="4"/>
    <x v="8"/>
    <x v="4"/>
    <s v="indie rock"/>
    <x v="1166"/>
    <d v="2012-06-04T11:19:55"/>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x v="4"/>
    <x v="8"/>
    <x v="4"/>
    <s v="indie rock"/>
    <x v="1167"/>
    <d v="2014-05-04T00:59:00"/>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4"/>
    <n v="89.301204819277103"/>
    <x v="4"/>
    <x v="8"/>
    <x v="4"/>
    <s v="indie rock"/>
    <x v="1168"/>
    <d v="2012-07-15T14:03:07"/>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x v="4"/>
    <x v="8"/>
    <x v="4"/>
    <s v="indie rock"/>
    <x v="1169"/>
    <d v="2011-12-13T22:59:00"/>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4"/>
    <n v="62.12"/>
    <x v="4"/>
    <x v="8"/>
    <x v="4"/>
    <s v="indie rock"/>
    <x v="1170"/>
    <d v="2011-09-07T22:54:18"/>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7"/>
    <n v="46.204266666666669"/>
    <x v="4"/>
    <x v="8"/>
    <x v="4"/>
    <s v="indie rock"/>
    <x v="1171"/>
    <d v="2010-09-10T21:59:00"/>
  </r>
  <r>
    <n v="2089"/>
    <s v="Little Moses EP"/>
    <s v="Little Moses is trying to record their first EP, and we can't do it without your help!"/>
    <n v="2500"/>
    <n v="3010.01"/>
    <x v="1"/>
    <x v="0"/>
    <s v="USD"/>
    <n v="1375408194"/>
    <n v="1372384194"/>
    <b v="0"/>
    <n v="62"/>
    <b v="1"/>
    <s v="music/indie rock"/>
    <n v="1.2040040000000001"/>
    <n v="48.54854838709678"/>
    <x v="4"/>
    <x v="8"/>
    <x v="4"/>
    <s v="indie rock"/>
    <x v="1172"/>
    <d v="2013-08-01T19:49:54"/>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499999999"/>
    <n v="57.520187499999999"/>
    <x v="4"/>
    <x v="8"/>
    <x v="4"/>
    <s v="indie rock"/>
    <x v="1173"/>
    <d v="2013-02-24T03:09:15"/>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x v="4"/>
    <x v="8"/>
    <x v="4"/>
    <s v="indie rock"/>
    <x v="1174"/>
    <d v="2011-03-01T14:00:00"/>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x v="4"/>
    <x v="8"/>
    <x v="4"/>
    <s v="indie rock"/>
    <x v="1175"/>
    <d v="2011-10-07T10:58:52"/>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6"/>
    <n v="66.826086956521735"/>
    <x v="4"/>
    <x v="8"/>
    <x v="4"/>
    <s v="indie rock"/>
    <x v="1176"/>
    <d v="2012-12-22T15:30:32"/>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5"/>
    <n v="58.597222222222221"/>
    <x v="4"/>
    <x v="8"/>
    <x v="4"/>
    <s v="indie rock"/>
    <x v="1177"/>
    <d v="2012-03-04T21:00:00"/>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
    <n v="113.63636363636364"/>
    <x v="4"/>
    <x v="8"/>
    <x v="4"/>
    <s v="indie rock"/>
    <x v="1178"/>
    <d v="2011-10-02T11:36:13"/>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x v="4"/>
    <x v="8"/>
    <x v="4"/>
    <s v="indie rock"/>
    <x v="1179"/>
    <d v="2012-10-25T21:59:00"/>
  </r>
  <r>
    <n v="2097"/>
    <s v="Caverns of Sonora"/>
    <s v="Engine is ready to record our sophomore release. The songs are written, the musicians are ready. Help us bring this into existence!"/>
    <n v="3000"/>
    <n v="3000"/>
    <x v="1"/>
    <x v="0"/>
    <s v="USD"/>
    <n v="1322751735"/>
    <n v="1317564135"/>
    <b v="0"/>
    <n v="38"/>
    <b v="1"/>
    <s v="music/indie rock"/>
    <n v="1"/>
    <n v="78.94736842105263"/>
    <x v="4"/>
    <x v="8"/>
    <x v="4"/>
    <s v="indie rock"/>
    <x v="1180"/>
    <d v="2011-12-01T09:02:15"/>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x v="4"/>
    <x v="8"/>
    <x v="4"/>
    <s v="indie rock"/>
    <x v="1181"/>
    <d v="2012-03-07T20:43:55"/>
  </r>
  <r>
    <n v="2099"/>
    <s v="Roosevelt Died."/>
    <s v="Our tour van died, we need help!"/>
    <n v="3000"/>
    <n v="3971"/>
    <x v="1"/>
    <x v="0"/>
    <s v="USD"/>
    <n v="1435808400"/>
    <n v="1434650084"/>
    <b v="0"/>
    <n v="63"/>
    <b v="1"/>
    <s v="music/indie rock"/>
    <n v="1.3236666666666668"/>
    <n v="63.031746031746032"/>
    <x v="4"/>
    <x v="8"/>
    <x v="4"/>
    <s v="indie rock"/>
    <x v="1182"/>
    <d v="2015-07-01T21:40:00"/>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7"/>
    <n v="30.37037037037037"/>
    <x v="4"/>
    <x v="8"/>
    <x v="4"/>
    <s v="indie rock"/>
    <x v="1183"/>
    <d v="2012-06-29T21:59:00"/>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000000000001"/>
    <n v="51.477272727272727"/>
    <x v="4"/>
    <x v="8"/>
    <x v="4"/>
    <s v="indie rock"/>
    <x v="1184"/>
    <d v="2012-02-12T21:35:14"/>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x v="4"/>
    <x v="8"/>
    <x v="4"/>
    <s v="indie rock"/>
    <x v="1185"/>
    <d v="2011-05-05T14:50:48"/>
  </r>
  <r>
    <n v="2103"/>
    <s v="Matthew Moon's New Album"/>
    <s v="Indie rocker, Matthew Moon, has something to share with you..."/>
    <n v="7777"/>
    <n v="11364"/>
    <x v="1"/>
    <x v="0"/>
    <s v="USD"/>
    <n v="1352488027"/>
    <n v="1349892427"/>
    <b v="0"/>
    <n v="115"/>
    <b v="1"/>
    <s v="music/indie rock"/>
    <n v="1.4612318374694613"/>
    <n v="98.817391304347822"/>
    <x v="4"/>
    <x v="8"/>
    <x v="4"/>
    <s v="indie rock"/>
    <x v="1186"/>
    <d v="2012-11-09T13:07:07"/>
  </r>
  <r>
    <n v="2104"/>
    <s v="In the Raw: the ink &amp; the Echo's debut album"/>
    <s v="In the Raw is Seattle's the Ink &amp; the Echo's debut album.  It is honest, compelling, and speaks of raw human emotion."/>
    <n v="800"/>
    <n v="1036"/>
    <x v="1"/>
    <x v="0"/>
    <s v="USD"/>
    <n v="1369958400"/>
    <n v="1367286434"/>
    <b v="0"/>
    <n v="37"/>
    <b v="1"/>
    <s v="music/indie rock"/>
    <n v="1.2949999999999999"/>
    <n v="28"/>
    <x v="4"/>
    <x v="8"/>
    <x v="4"/>
    <s v="indie rock"/>
    <x v="1187"/>
    <d v="2013-05-30T18:00:00"/>
  </r>
  <r>
    <n v="2105"/>
    <s v="Layla The Wolf Debut E.P. &quot;Sugar&quot;"/>
    <s v="Help Layla the Wolf fund the printing and releasing of our first E.P. Release called &quot;Sugar&quot;."/>
    <n v="2000"/>
    <n v="5080"/>
    <x v="1"/>
    <x v="0"/>
    <s v="USD"/>
    <n v="1416542400"/>
    <n v="1415472953"/>
    <b v="0"/>
    <n v="99"/>
    <b v="1"/>
    <s v="music/indie rock"/>
    <n v="2.54"/>
    <n v="51.313131313131315"/>
    <x v="4"/>
    <x v="8"/>
    <x v="4"/>
    <s v="indie rock"/>
    <x v="1188"/>
    <d v="2014-11-20T22:00:00"/>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5"/>
    <n v="53.522727272727273"/>
    <x v="4"/>
    <x v="8"/>
    <x v="4"/>
    <s v="indie rock"/>
    <x v="1189"/>
    <d v="2013-01-25T23:09:34"/>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x v="4"/>
    <x v="8"/>
    <x v="4"/>
    <s v="indie rock"/>
    <x v="1190"/>
    <d v="2014-11-12T12:03:13"/>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x v="4"/>
    <x v="8"/>
    <x v="4"/>
    <s v="indie rock"/>
    <x v="1191"/>
    <d v="2012-09-09T21:55:00"/>
  </r>
  <r>
    <n v="2109"/>
    <s v="Skyline Sounds - First Studio Album (and Merch!)"/>
    <s v="We are ready to make our first full-length album, and with your help, we can make it happen!"/>
    <n v="4000"/>
    <n v="4261"/>
    <x v="1"/>
    <x v="0"/>
    <s v="USD"/>
    <n v="1436115617"/>
    <n v="1433523617"/>
    <b v="0"/>
    <n v="40"/>
    <b v="1"/>
    <s v="music/indie rock"/>
    <n v="1.06525"/>
    <n v="106.52500000000001"/>
    <x v="4"/>
    <x v="8"/>
    <x v="4"/>
    <s v="indie rock"/>
    <x v="1192"/>
    <d v="2015-07-05T11:00:17"/>
  </r>
  <r>
    <n v="2110"/>
    <s v="&quot;Vision&quot; - New Album - Brent Brown"/>
    <s v="Brent Brown's breakout new album! Requires help from the record label... You!"/>
    <n v="2000"/>
    <n v="2007"/>
    <x v="1"/>
    <x v="0"/>
    <s v="USD"/>
    <n v="1401253140"/>
    <n v="1398873969"/>
    <b v="0"/>
    <n v="38"/>
    <b v="1"/>
    <s v="music/indie rock"/>
    <n v="1.0035000000000001"/>
    <n v="52.815789473684212"/>
    <x v="4"/>
    <x v="8"/>
    <x v="4"/>
    <s v="indie rock"/>
    <x v="1193"/>
    <d v="2014-05-27T22:59:00"/>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49999999999999"/>
    <n v="54.615384615384613"/>
    <x v="4"/>
    <x v="8"/>
    <x v="4"/>
    <s v="indie rock"/>
    <x v="1194"/>
    <d v="2011-08-14T19:00:00"/>
  </r>
  <r>
    <n v="2112"/>
    <s v="BBB Kickstarter Two"/>
    <s v="BBB is going back into the studio to record and release &quot;Felix From Canada&quot; by popular demand.  We need your help!"/>
    <n v="300"/>
    <n v="300"/>
    <x v="1"/>
    <x v="0"/>
    <s v="USD"/>
    <n v="1366064193"/>
    <n v="1364854593"/>
    <b v="0"/>
    <n v="11"/>
    <b v="1"/>
    <s v="music/indie rock"/>
    <n v="1"/>
    <n v="27.272727272727273"/>
    <x v="4"/>
    <x v="8"/>
    <x v="4"/>
    <s v="indie rock"/>
    <x v="1195"/>
    <d v="2013-04-15T16:16:33"/>
  </r>
  <r>
    <n v="2113"/>
    <s v="Summer Underground // Honeycomb LP"/>
    <s v="Help us fund our second full-length album Honeycomb!"/>
    <n v="7000"/>
    <n v="7340"/>
    <x v="1"/>
    <x v="0"/>
    <s v="USD"/>
    <n v="1411505176"/>
    <n v="1408481176"/>
    <b v="0"/>
    <n v="107"/>
    <b v="1"/>
    <s v="music/indie rock"/>
    <n v="1.0485714285714285"/>
    <n v="68.598130841121488"/>
    <x v="4"/>
    <x v="8"/>
    <x v="4"/>
    <s v="indie rock"/>
    <x v="1196"/>
    <d v="2014-09-23T14:46:16"/>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x v="4"/>
    <x v="8"/>
    <x v="4"/>
    <s v="indie rock"/>
    <x v="1197"/>
    <d v="2010-12-08T22:59:00"/>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8"/>
    <n v="94.027777777777771"/>
    <x v="4"/>
    <x v="8"/>
    <x v="4"/>
    <s v="indie rock"/>
    <x v="1198"/>
    <d v="2011-02-19T19:56:41"/>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6"/>
    <n v="526.45652173913038"/>
    <x v="4"/>
    <x v="8"/>
    <x v="4"/>
    <s v="indie rock"/>
    <x v="1199"/>
    <d v="2012-10-02T12:40:03"/>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x v="4"/>
    <x v="8"/>
    <x v="4"/>
    <s v="indie rock"/>
    <x v="1200"/>
    <d v="2015-10-26T22:59:00"/>
  </r>
  <r>
    <n v="2118"/>
    <s v="PORCHES. vs. THE U.S.A."/>
    <s v="PORCHES.  and Documentarians tour from New York to San Francisco and back."/>
    <n v="1000"/>
    <n v="1346.11"/>
    <x v="1"/>
    <x v="0"/>
    <s v="USD"/>
    <n v="1311538136"/>
    <n v="1308946136"/>
    <b v="0"/>
    <n v="17"/>
    <b v="1"/>
    <s v="music/indie rock"/>
    <n v="1.3461099999999999"/>
    <n v="79.182941176470578"/>
    <x v="4"/>
    <x v="8"/>
    <x v="4"/>
    <s v="indie rock"/>
    <x v="1201"/>
    <d v="2011-07-24T14:08:56"/>
  </r>
  <r>
    <n v="2119"/>
    <s v="Big Long Now's Debut Album"/>
    <s v="big long now is recording our debut album and we are looking for help mastering and pressing it to vinyl"/>
    <n v="2000"/>
    <n v="2015"/>
    <x v="1"/>
    <x v="0"/>
    <s v="USD"/>
    <n v="1345086445"/>
    <n v="1342494445"/>
    <b v="0"/>
    <n v="22"/>
    <b v="1"/>
    <s v="music/indie rock"/>
    <n v="1.0075000000000001"/>
    <n v="91.590909090909093"/>
    <x v="4"/>
    <x v="8"/>
    <x v="4"/>
    <s v="indie rock"/>
    <x v="1202"/>
    <d v="2012-08-15T21:07:25"/>
  </r>
  <r>
    <n v="2120"/>
    <s v="Hearty Har Full Length Album"/>
    <s v="&lt;3_x000a_Coming in from outer space. Help Hearty Har record their 1st album!!"/>
    <n v="8000"/>
    <n v="8070.43"/>
    <x v="1"/>
    <x v="0"/>
    <s v="USD"/>
    <n v="1388617736"/>
    <n v="1384384136"/>
    <b v="0"/>
    <n v="69"/>
    <b v="1"/>
    <s v="music/indie rock"/>
    <n v="1.00880375"/>
    <n v="116.96275362318841"/>
    <x v="4"/>
    <x v="8"/>
    <x v="4"/>
    <s v="indie rock"/>
    <x v="1203"/>
    <d v="2014-01-01T17:08:56"/>
  </r>
  <r>
    <n v="2301"/>
    <s v="Time Crash"/>
    <s v="We are America's first trock band, and we're ready to bring you our first album!"/>
    <n v="5000"/>
    <n v="6680.22"/>
    <x v="1"/>
    <x v="0"/>
    <s v="USD"/>
    <n v="1371785496"/>
    <n v="1369193496"/>
    <b v="1"/>
    <n v="211"/>
    <b v="1"/>
    <s v="music/indie rock"/>
    <n v="1.336044"/>
    <n v="31.659810426540286"/>
    <x v="4"/>
    <x v="8"/>
    <x v="4"/>
    <s v="indie rock"/>
    <x v="1204"/>
    <d v="2013-06-20T21:31:36"/>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8"/>
    <n v="46.176470588235297"/>
    <x v="4"/>
    <x v="8"/>
    <x v="4"/>
    <s v="indie rock"/>
    <x v="1205"/>
    <d v="2013-12-31T01:00:00"/>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x v="4"/>
    <x v="8"/>
    <x v="4"/>
    <s v="indie rock"/>
    <x v="1206"/>
    <d v="2011-12-12T21:39:56"/>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x v="4"/>
    <x v="8"/>
    <x v="4"/>
    <s v="indie rock"/>
    <x v="1207"/>
    <d v="2010-12-31T22:59:00"/>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8"/>
    <n v="109.10778443113773"/>
    <x v="4"/>
    <x v="8"/>
    <x v="4"/>
    <s v="indie rock"/>
    <x v="1208"/>
    <d v="2014-08-08T12:00:00"/>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4"/>
    <n v="51.185616438356163"/>
    <x v="4"/>
    <x v="8"/>
    <x v="4"/>
    <s v="indie rock"/>
    <x v="1209"/>
    <d v="2012-03-09T22:02:09"/>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x v="4"/>
    <x v="8"/>
    <x v="4"/>
    <s v="indie rock"/>
    <x v="1210"/>
    <d v="2012-05-05T13:15:28"/>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x v="4"/>
    <x v="8"/>
    <x v="4"/>
    <s v="indie rock"/>
    <x v="1211"/>
    <d v="2014-08-28T19:00:00"/>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x v="4"/>
    <x v="8"/>
    <x v="4"/>
    <s v="indie rock"/>
    <x v="1212"/>
    <d v="2013-03-09T17:42:17"/>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8"/>
    <n v="64.816470588235291"/>
    <x v="4"/>
    <x v="8"/>
    <x v="4"/>
    <s v="indie rock"/>
    <x v="1213"/>
    <d v="2013-03-21T12:03:35"/>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x v="4"/>
    <x v="8"/>
    <x v="4"/>
    <s v="indie rock"/>
    <x v="1214"/>
    <d v="2014-05-06T18:06:29"/>
  </r>
  <r>
    <n v="2312"/>
    <s v="DINOWALRUS: 3RD RECORD ON VINYL"/>
    <s v="Help Brooklyn psychedelic synth rockers DINOWALRUS release their 3rd Record, COMPLEXION, on vinyl!"/>
    <n v="3000"/>
    <n v="3236"/>
    <x v="1"/>
    <x v="0"/>
    <s v="USD"/>
    <n v="1397862000"/>
    <n v="1395155478"/>
    <b v="1"/>
    <n v="79"/>
    <b v="1"/>
    <s v="music/indie rock"/>
    <n v="1.0786666666666667"/>
    <n v="40.962025316455694"/>
    <x v="4"/>
    <x v="8"/>
    <x v="4"/>
    <s v="indie rock"/>
    <x v="1215"/>
    <d v="2014-04-18T17:00:00"/>
  </r>
  <r>
    <n v="2313"/>
    <s v="A SUNNY DAY IN GLASGOW"/>
    <s v="A Sunny Day in Glasgow are recording a new album and we need your help!"/>
    <n v="5000"/>
    <n v="8792.02"/>
    <x v="1"/>
    <x v="0"/>
    <s v="USD"/>
    <n v="1336086026"/>
    <n v="1333494026"/>
    <b v="1"/>
    <n v="157"/>
    <b v="1"/>
    <s v="music/indie rock"/>
    <n v="1.7584040000000001"/>
    <n v="56.000127388535034"/>
    <x v="4"/>
    <x v="8"/>
    <x v="4"/>
    <s v="indie rock"/>
    <x v="1216"/>
    <d v="2012-05-03T17:00:26"/>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000000000001"/>
    <n v="37.672800000000002"/>
    <x v="4"/>
    <x v="8"/>
    <x v="4"/>
    <s v="indie rock"/>
    <x v="1217"/>
    <d v="2012-06-07T07:14:17"/>
  </r>
  <r>
    <n v="2315"/>
    <s v="RICE Presses Their Debut Album 'Keep Warm' On Vinyl"/>
    <s v="Rice invites you to be a part of the creation of their first album and spread their message of love."/>
    <n v="2500"/>
    <n v="2565"/>
    <x v="1"/>
    <x v="0"/>
    <s v="USD"/>
    <n v="1336238743"/>
    <n v="1333646743"/>
    <b v="1"/>
    <n v="64"/>
    <b v="1"/>
    <s v="music/indie rock"/>
    <n v="1.026"/>
    <n v="40.078125"/>
    <x v="4"/>
    <x v="8"/>
    <x v="4"/>
    <s v="indie rock"/>
    <x v="1218"/>
    <d v="2012-05-05T11:25:43"/>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x v="4"/>
    <x v="8"/>
    <x v="4"/>
    <s v="indie rock"/>
    <x v="1219"/>
    <d v="2009-12-09T12:24:00"/>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x v="4"/>
    <x v="8"/>
    <x v="4"/>
    <s v="indie rock"/>
    <x v="1220"/>
    <d v="2010-02-14T23:00:00"/>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x v="4"/>
    <x v="8"/>
    <x v="4"/>
    <s v="indie rock"/>
    <x v="1221"/>
    <d v="2009-09-25T21:59:00"/>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7"/>
    <n v="41.961038961038959"/>
    <x v="4"/>
    <x v="8"/>
    <x v="4"/>
    <s v="indie rock"/>
    <x v="1222"/>
    <d v="2013-12-14T19:58:05"/>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x v="4"/>
    <x v="8"/>
    <x v="4"/>
    <s v="indie rock"/>
    <x v="1223"/>
    <d v="2014-04-02T12:36:40"/>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x v="4"/>
    <x v="8"/>
    <x v="4"/>
    <s v="indie rock"/>
    <x v="1224"/>
    <d v="2011-09-30T21:00:00"/>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x v="4"/>
    <x v="8"/>
    <x v="4"/>
    <s v="indie rock"/>
    <x v="1225"/>
    <d v="2012-07-18T22:28:16"/>
  </r>
  <r>
    <n v="2463"/>
    <s v="Emma Ate the Lion &quot;Songs Two Count Too&quot;"/>
    <s v="Emma Ate The Lion's debut full length album"/>
    <n v="2000"/>
    <n v="2325"/>
    <x v="1"/>
    <x v="0"/>
    <s v="USD"/>
    <n v="1366138800"/>
    <n v="1362710425"/>
    <b v="0"/>
    <n v="75"/>
    <b v="1"/>
    <s v="music/indie rock"/>
    <n v="1.1625000000000001"/>
    <n v="31"/>
    <x v="4"/>
    <x v="8"/>
    <x v="4"/>
    <s v="indie rock"/>
    <x v="1226"/>
    <d v="2013-04-16T13:00:00"/>
  </r>
  <r>
    <n v="2464"/>
    <s v="The Enemy Feathers NEW EP"/>
    <s v="The Enemy Feathers are passing the proverbial hat to see if we can raise enough money to complete Our NEW EP"/>
    <n v="2000"/>
    <n v="2222"/>
    <x v="1"/>
    <x v="2"/>
    <s v="CAD"/>
    <n v="1443641340"/>
    <n v="1441143397"/>
    <b v="0"/>
    <n v="43"/>
    <b v="1"/>
    <s v="music/indie rock"/>
    <n v="1.111"/>
    <n v="51.674418604651166"/>
    <x v="4"/>
    <x v="8"/>
    <x v="4"/>
    <s v="indie rock"/>
    <x v="1227"/>
    <d v="2015-09-30T13:29:00"/>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x v="4"/>
    <x v="8"/>
    <x v="4"/>
    <s v="indie rock"/>
    <x v="1228"/>
    <d v="2012-09-23T11:15:48"/>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
    <n v="48.07692307692308"/>
    <x v="4"/>
    <x v="8"/>
    <x v="4"/>
    <s v="indie rock"/>
    <x v="1229"/>
    <d v="2013-05-08T20:27:33"/>
  </r>
  <r>
    <n v="2467"/>
    <s v="Nature Boy Explorer EP"/>
    <s v="We've finished our first EP and we're taking it on the road in three weeks! Help us fund manufacturing?"/>
    <n v="1000"/>
    <n v="1185"/>
    <x v="1"/>
    <x v="0"/>
    <s v="USD"/>
    <n v="1336669200"/>
    <n v="1335473931"/>
    <b v="0"/>
    <n v="43"/>
    <b v="1"/>
    <s v="music/indie rock"/>
    <n v="1.1850000000000001"/>
    <n v="27.558139534883722"/>
    <x v="4"/>
    <x v="8"/>
    <x v="4"/>
    <s v="indie rock"/>
    <x v="1230"/>
    <d v="2012-05-10T11:00:00"/>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x v="4"/>
    <x v="8"/>
    <x v="4"/>
    <s v="indie rock"/>
    <x v="1231"/>
    <d v="2012-10-27T23:00:00"/>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x v="4"/>
    <x v="8"/>
    <x v="4"/>
    <s v="indie rock"/>
    <x v="1232"/>
    <d v="2011-02-08T04:18:49"/>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1"/>
    <n v="28.65666666666667"/>
    <x v="4"/>
    <x v="8"/>
    <x v="4"/>
    <s v="indie rock"/>
    <x v="1233"/>
    <d v="2012-05-23T19:47:35"/>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x v="4"/>
    <x v="8"/>
    <x v="4"/>
    <s v="indie rock"/>
    <x v="1234"/>
    <d v="2012-01-25T17:49:52"/>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x v="4"/>
    <x v="8"/>
    <x v="4"/>
    <s v="indie rock"/>
    <x v="1235"/>
    <d v="2010-09-03T19:03:00"/>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
    <n v="42.553191489361701"/>
    <x v="4"/>
    <x v="8"/>
    <x v="4"/>
    <s v="indie rock"/>
    <x v="1236"/>
    <d v="2012-11-10T12:57:49"/>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1"/>
    <n v="131.58368421052631"/>
    <x v="4"/>
    <x v="8"/>
    <x v="4"/>
    <s v="indie rock"/>
    <x v="1237"/>
    <d v="2010-10-10T18:16:16"/>
  </r>
  <r>
    <n v="2475"/>
    <s v="BRANDTSON - &quot;Send Us A Signal&quot; Vinyl LP"/>
    <s v="Help BRANDTSON and DREAMOVERrecords press their 2004 record, &quot;Send Us A Signal&quot;."/>
    <n v="2500"/>
    <n v="2618"/>
    <x v="1"/>
    <x v="0"/>
    <s v="USD"/>
    <n v="1278799200"/>
    <n v="1273647255"/>
    <b v="0"/>
    <n v="81"/>
    <b v="1"/>
    <s v="music/indie rock"/>
    <n v="1.0471999999999999"/>
    <n v="32.320987654320987"/>
    <x v="4"/>
    <x v="8"/>
    <x v="4"/>
    <s v="indie rock"/>
    <x v="1238"/>
    <d v="2010-07-10T16:00:00"/>
  </r>
  <r>
    <n v="2476"/>
    <s v="Arts &amp; Crafts"/>
    <s v="Eleven songs, the accumulation of several memorable occurrences in a sleepy town; stories of fiction &amp; fact."/>
    <n v="3200"/>
    <n v="3360.72"/>
    <x v="1"/>
    <x v="0"/>
    <s v="USD"/>
    <n v="1415004770"/>
    <n v="1412149970"/>
    <b v="0"/>
    <n v="55"/>
    <b v="1"/>
    <s v="music/indie rock"/>
    <n v="1.050225"/>
    <n v="61.103999999999999"/>
    <x v="4"/>
    <x v="8"/>
    <x v="4"/>
    <s v="indie rock"/>
    <x v="1239"/>
    <d v="2014-11-03T02:52:50"/>
  </r>
  <r>
    <n v="2477"/>
    <s v="Debut Album"/>
    <s v="Releasing my first album in August, and I need your help in order to get it done!"/>
    <n v="750"/>
    <n v="1285"/>
    <x v="1"/>
    <x v="0"/>
    <s v="USD"/>
    <n v="1344789345"/>
    <n v="1340901345"/>
    <b v="0"/>
    <n v="41"/>
    <b v="1"/>
    <s v="music/indie rock"/>
    <n v="1.7133333333333334"/>
    <n v="31.341463414634145"/>
    <x v="4"/>
    <x v="8"/>
    <x v="4"/>
    <s v="indie rock"/>
    <x v="1240"/>
    <d v="2012-08-12T10:35:45"/>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x v="4"/>
    <x v="8"/>
    <x v="4"/>
    <s v="indie rock"/>
    <x v="1241"/>
    <d v="2013-01-13T16:48:33"/>
  </r>
  <r>
    <n v="2479"/>
    <s v="FUEL FAKE NATIVES"/>
    <s v="Fake Natives is headed on tour this summer. Help them fill their tank with fossil fuels."/>
    <n v="300"/>
    <n v="400.33"/>
    <x v="1"/>
    <x v="0"/>
    <s v="USD"/>
    <n v="1343440800"/>
    <n v="1342545994"/>
    <b v="0"/>
    <n v="16"/>
    <b v="1"/>
    <s v="music/indie rock"/>
    <n v="1.3344333333333334"/>
    <n v="25.020624999999999"/>
    <x v="4"/>
    <x v="8"/>
    <x v="4"/>
    <s v="indie rock"/>
    <x v="1242"/>
    <d v="2012-07-27T20:00:00"/>
  </r>
  <r>
    <n v="2480"/>
    <s v="Either, Either EP"/>
    <s v="We are a band from Long Beach, Ca looking to record our first EP. Any little bit counts and your support would mean the world to us!"/>
    <n v="2000"/>
    <n v="2000"/>
    <x v="1"/>
    <x v="0"/>
    <s v="USD"/>
    <n v="1444516084"/>
    <n v="1439332084"/>
    <b v="0"/>
    <n v="8"/>
    <b v="1"/>
    <s v="music/indie rock"/>
    <n v="1"/>
    <n v="250"/>
    <x v="4"/>
    <x v="8"/>
    <x v="4"/>
    <s v="indie rock"/>
    <x v="1243"/>
    <d v="2015-10-10T16:28:04"/>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8"/>
    <n v="47.541473684210523"/>
    <x v="4"/>
    <x v="8"/>
    <x v="4"/>
    <s v="indie rock"/>
    <x v="1244"/>
    <d v="2012-04-30T09:30:08"/>
  </r>
  <r>
    <n v="2482"/>
    <s v="Journey to Japan"/>
    <s v="Singer Jude Roberts has been asked to perform his song &quot;The Flood&quot;  in Hiroshima.  You can assist in making this opportunity a reality."/>
    <n v="1000"/>
    <n v="1001"/>
    <x v="1"/>
    <x v="0"/>
    <s v="USD"/>
    <n v="1312224383"/>
    <n v="1308336383"/>
    <b v="0"/>
    <n v="25"/>
    <b v="1"/>
    <s v="music/indie rock"/>
    <n v="1.0009999999999999"/>
    <n v="40.04"/>
    <x v="4"/>
    <x v="8"/>
    <x v="4"/>
    <s v="indie rock"/>
    <x v="1245"/>
    <d v="2011-08-01T12:46:23"/>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x v="4"/>
    <x v="8"/>
    <x v="4"/>
    <s v="indie rock"/>
    <x v="1246"/>
    <d v="2012-05-01T11:00:03"/>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x v="4"/>
    <x v="8"/>
    <x v="4"/>
    <s v="indie rock"/>
    <x v="1247"/>
    <d v="2011-09-15T16:00:03"/>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x v="4"/>
    <x v="8"/>
    <x v="4"/>
    <s v="indie rock"/>
    <x v="1248"/>
    <d v="2011-10-12T17:57:59"/>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7"/>
    <n v="26.566666666666666"/>
    <x v="4"/>
    <x v="8"/>
    <x v="4"/>
    <s v="indie rock"/>
    <x v="1249"/>
    <d v="2012-04-22T10:59:36"/>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x v="4"/>
    <x v="8"/>
    <x v="4"/>
    <s v="indie rock"/>
    <x v="1250"/>
    <d v="2012-05-26T19:59:57"/>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x v="4"/>
    <x v="8"/>
    <x v="4"/>
    <s v="indie rock"/>
    <x v="1251"/>
    <d v="2011-11-16T10:11:48"/>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7"/>
    <n v="62.38"/>
    <x v="4"/>
    <x v="8"/>
    <x v="4"/>
    <s v="indie rock"/>
    <x v="1252"/>
    <d v="2013-05-09T10:33:59"/>
  </r>
  <r>
    <n v="2490"/>
    <s v="The Offbeats Summer Tour 2012"/>
    <s v="We are trying to fund our first multi-state tour this summer in an effort to get our music out to as many people as possible."/>
    <n v="500"/>
    <n v="607"/>
    <x v="1"/>
    <x v="0"/>
    <s v="USD"/>
    <n v="1340429276"/>
    <n v="1335245276"/>
    <b v="0"/>
    <n v="16"/>
    <b v="1"/>
    <s v="music/indie rock"/>
    <n v="1.214"/>
    <n v="37.9375"/>
    <x v="4"/>
    <x v="8"/>
    <x v="4"/>
    <s v="indie rock"/>
    <x v="1253"/>
    <d v="2012-06-22T23:27:56"/>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x v="4"/>
    <x v="8"/>
    <x v="4"/>
    <s v="indie rock"/>
    <x v="1254"/>
    <d v="2011-01-15T19:51:00"/>
  </r>
  <r>
    <n v="2492"/>
    <s v="SUPER NICE EP 2012"/>
    <s v="We're a band from Hawaii trying to produce our first EP and we need help!"/>
    <n v="600"/>
    <n v="750"/>
    <x v="1"/>
    <x v="0"/>
    <s v="USD"/>
    <n v="1339840740"/>
    <n v="1335397188"/>
    <b v="0"/>
    <n v="27"/>
    <b v="1"/>
    <s v="music/indie rock"/>
    <n v="1.25"/>
    <n v="27.777777777777779"/>
    <x v="4"/>
    <x v="8"/>
    <x v="4"/>
    <s v="indie rock"/>
    <x v="1255"/>
    <d v="2012-06-16T03:59:00"/>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x v="4"/>
    <x v="8"/>
    <x v="4"/>
    <s v="indie rock"/>
    <x v="1256"/>
    <d v="2013-04-28T22:02:20"/>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2"/>
    <n v="38.848205128205123"/>
    <x v="4"/>
    <x v="8"/>
    <x v="4"/>
    <s v="indie rock"/>
    <x v="1257"/>
    <d v="2012-05-23T09:29:04"/>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x v="4"/>
    <x v="8"/>
    <x v="4"/>
    <s v="indie rock"/>
    <x v="1258"/>
    <d v="2012-06-06T16:42:55"/>
  </r>
  <r>
    <n v="2496"/>
    <s v="Lynn Haven - The First Album, &quot;Fair Weather Friends&quot;"/>
    <s v="Be a part of making the first Lynn Haven album, &quot;Fair Weather Friends.&quot;"/>
    <n v="6000"/>
    <n v="6000"/>
    <x v="1"/>
    <x v="0"/>
    <s v="USD"/>
    <n v="1364597692"/>
    <n v="1361577292"/>
    <b v="0"/>
    <n v="10"/>
    <b v="1"/>
    <s v="music/indie rock"/>
    <n v="1"/>
    <n v="600"/>
    <x v="4"/>
    <x v="8"/>
    <x v="4"/>
    <s v="indie rock"/>
    <x v="1259"/>
    <d v="2013-03-29T16:54:52"/>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x v="4"/>
    <x v="8"/>
    <x v="4"/>
    <s v="indie rock"/>
    <x v="1260"/>
    <d v="2011-08-05T15:05:38"/>
  </r>
  <r>
    <n v="2498"/>
    <s v="Race Bandit's Debut EP Validated"/>
    <s v="We've been working hard on getting our music out and we are taking the final steps to releasing our EP, but we need your help."/>
    <n v="1000"/>
    <n v="1056"/>
    <x v="1"/>
    <x v="0"/>
    <s v="USD"/>
    <n v="1422400387"/>
    <n v="1421190787"/>
    <b v="0"/>
    <n v="20"/>
    <b v="1"/>
    <s v="music/indie rock"/>
    <n v="1.056"/>
    <n v="52.8"/>
    <x v="4"/>
    <x v="8"/>
    <x v="4"/>
    <s v="indie rock"/>
    <x v="1261"/>
    <d v="2015-01-27T17:13:07"/>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00000000001"/>
    <n v="47.676470588235297"/>
    <x v="4"/>
    <x v="8"/>
    <x v="4"/>
    <s v="indie rock"/>
    <x v="1262"/>
    <d v="2012-12-31T12:00:00"/>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x v="4"/>
    <x v="8"/>
    <x v="4"/>
    <s v="indie rock"/>
    <x v="1263"/>
    <d v="2012-06-23T12:32:55"/>
  </r>
  <r>
    <n v="860"/>
    <s v="Jazz arrangements of Mozart Horn Concertos #3 &amp; #4"/>
    <s v="â€œThe Odd Couple Quintetâ€ is aptly named, since the Horn and Bassoon are truly an â€˜odd coupleâ€™ to front a jazz group."/>
    <n v="14000"/>
    <n v="2540"/>
    <x v="0"/>
    <x v="0"/>
    <s v="USD"/>
    <n v="1385123713"/>
    <n v="1382528113"/>
    <b v="0"/>
    <n v="48"/>
    <b v="0"/>
    <s v="music/jazz"/>
    <n v="0.18142857142857144"/>
    <n v="52.916666666666664"/>
    <x v="4"/>
    <x v="8"/>
    <x v="4"/>
    <s v="jazz"/>
    <x v="1264"/>
    <d v="2013-11-22T06:35:13"/>
  </r>
  <r>
    <n v="861"/>
    <s v="&quot;In My Own EYE &quot; a cabaret not to be missed"/>
    <s v="&quot;In My Own Eye&quot; a cabaret not to be missed  Building a Business Preserving the Art of Cabaret Theatre 4 the Next Generation"/>
    <n v="4500"/>
    <n v="101"/>
    <x v="0"/>
    <x v="0"/>
    <s v="USD"/>
    <n v="1474067404"/>
    <n v="1471475404"/>
    <b v="0"/>
    <n v="2"/>
    <b v="0"/>
    <s v="music/jazz"/>
    <n v="2.2444444444444444E-2"/>
    <n v="50.5"/>
    <x v="4"/>
    <x v="8"/>
    <x v="4"/>
    <s v="jazz"/>
    <x v="1265"/>
    <d v="2016-09-16T17:10:04"/>
  </r>
  <r>
    <n v="862"/>
    <s v="The London Jazz Machine  - Jazz greats musical project"/>
    <s v="I want to work with the great John Goodsall and Percy Jones from Brand X to create the ultimate new jazz album."/>
    <n v="50000"/>
    <n v="170"/>
    <x v="0"/>
    <x v="1"/>
    <s v="GBP"/>
    <n v="1384179548"/>
    <n v="1381583948"/>
    <b v="0"/>
    <n v="4"/>
    <b v="0"/>
    <s v="music/jazz"/>
    <n v="3.3999999999999998E-3"/>
    <n v="42.5"/>
    <x v="4"/>
    <x v="8"/>
    <x v="4"/>
    <s v="jazz"/>
    <x v="1266"/>
    <d v="2013-11-11T08:19:08"/>
  </r>
  <r>
    <n v="863"/>
    <s v="Help Fund Jason's Debut Jazz CD &quot;Exodus&quot;"/>
    <s v="I'm making the move from a side man in local groups to the leader with this debut jazz CD project."/>
    <n v="2000"/>
    <n v="90"/>
    <x v="0"/>
    <x v="0"/>
    <s v="USD"/>
    <n v="1329014966"/>
    <n v="1326422966"/>
    <b v="0"/>
    <n v="5"/>
    <b v="0"/>
    <s v="music/jazz"/>
    <n v="4.4999999999999998E-2"/>
    <n v="18"/>
    <x v="4"/>
    <x v="8"/>
    <x v="4"/>
    <s v="jazz"/>
    <x v="1267"/>
    <d v="2012-02-11T20:49:26"/>
  </r>
  <r>
    <n v="864"/>
    <s v="Help fund an album of LDS songs arranged for jazz piano trio"/>
    <s v="Help to make an album that will stand out in the pantheon of LDS music, an album of the highest musical and artistic standards."/>
    <n v="6500"/>
    <n v="2700"/>
    <x v="0"/>
    <x v="0"/>
    <s v="USD"/>
    <n v="1381917540"/>
    <n v="1379990038"/>
    <b v="0"/>
    <n v="79"/>
    <b v="0"/>
    <s v="music/jazz"/>
    <n v="0.41538461538461541"/>
    <n v="34.177215189873415"/>
    <x v="4"/>
    <x v="8"/>
    <x v="4"/>
    <s v="jazz"/>
    <x v="1268"/>
    <d v="2013-10-16T03:59:00"/>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b v="0"/>
    <n v="2"/>
    <b v="0"/>
    <s v="music/jazz"/>
    <n v="2.0454545454545454E-2"/>
    <n v="22.5"/>
    <x v="4"/>
    <x v="8"/>
    <x v="4"/>
    <s v="jazz"/>
    <x v="1269"/>
    <d v="2013-01-16T12:33:17"/>
  </r>
  <r>
    <n v="866"/>
    <s v="California Dreamin' Tour 2015"/>
    <s v="Drivetime heads to Cali for summer tour supported by @Smoothjazz.com &amp; @JJZPhilly  #Spaghettini #The Roxy"/>
    <n v="3500"/>
    <n v="640"/>
    <x v="0"/>
    <x v="0"/>
    <s v="USD"/>
    <n v="1425136200"/>
    <n v="1421853518"/>
    <b v="0"/>
    <n v="11"/>
    <b v="0"/>
    <s v="music/jazz"/>
    <n v="0.18285714285714286"/>
    <n v="58.18181818181818"/>
    <x v="4"/>
    <x v="8"/>
    <x v="4"/>
    <s v="jazz"/>
    <x v="1270"/>
    <d v="2015-02-28T09:10:00"/>
  </r>
  <r>
    <n v="867"/>
    <s v="Miche Fambro - &quot;Forever Friday&quot; Jazz CD"/>
    <s v="MichÃ© Fambro records the long-awaited Jazz Crooner album.  Favorite standards, and soon-to-be classic originals in one memorable album."/>
    <n v="5000"/>
    <n v="1201"/>
    <x v="0"/>
    <x v="0"/>
    <s v="USD"/>
    <n v="1259643540"/>
    <n v="1254450706"/>
    <b v="0"/>
    <n v="11"/>
    <b v="0"/>
    <s v="music/jazz"/>
    <n v="0.2402"/>
    <n v="109.18181818181819"/>
    <x v="4"/>
    <x v="8"/>
    <x v="4"/>
    <s v="jazz"/>
    <x v="1271"/>
    <d v="2009-11-30T22:59:00"/>
  </r>
  <r>
    <n v="868"/>
    <s v="TERESA ANN LAMIRAND'S DEBUT ALBUM &quot;MY LIFE UNFOLDING&quot;&quot;"/>
    <s v="I AM A SINGER/SONGWRITER RECORDING MY DEBUT ALBUM OF ORIGINAL MATERIAL TITLED &quot;MY LIFE UNFOLDING&quot;.....MUSIC IS SO MUCH A PART OF ME!"/>
    <n v="45000"/>
    <n v="50"/>
    <x v="0"/>
    <x v="0"/>
    <s v="USD"/>
    <n v="1389055198"/>
    <n v="1386463198"/>
    <b v="0"/>
    <n v="1"/>
    <b v="0"/>
    <s v="music/jazz"/>
    <n v="1.1111111111111111E-3"/>
    <n v="50"/>
    <x v="4"/>
    <x v="8"/>
    <x v="4"/>
    <s v="jazz"/>
    <x v="1272"/>
    <d v="2014-01-06T18:39:58"/>
  </r>
  <r>
    <n v="869"/>
    <s v="Live DVD Concert by Twice As Good"/>
    <s v="The band Twice As Good wants to create and distribute a DVD of their live concert performance. This amazing band needs to be seen!"/>
    <n v="8800"/>
    <n v="1040"/>
    <x v="0"/>
    <x v="0"/>
    <s v="USD"/>
    <n v="1365448657"/>
    <n v="1362860257"/>
    <b v="0"/>
    <n v="3"/>
    <b v="0"/>
    <s v="music/jazz"/>
    <n v="0.11818181818181818"/>
    <n v="346.66666666666669"/>
    <x v="4"/>
    <x v="8"/>
    <x v="4"/>
    <s v="jazz"/>
    <x v="1273"/>
    <d v="2013-04-08T13:17:37"/>
  </r>
  <r>
    <n v="870"/>
    <s v="The NELSON RIDDLE SONGBOOK - Nelson Riddle Tribute Orchestra"/>
    <s v="The Orchestra and it's boy/girl singers perform a plethora of hit songs arranged by Nelson Riddle, for the world's greatest singers."/>
    <n v="20000"/>
    <n v="62"/>
    <x v="0"/>
    <x v="1"/>
    <s v="GBP"/>
    <n v="1377995523"/>
    <n v="1375403523"/>
    <b v="0"/>
    <n v="5"/>
    <b v="0"/>
    <s v="music/jazz"/>
    <n v="3.0999999999999999E-3"/>
    <n v="12.4"/>
    <x v="4"/>
    <x v="8"/>
    <x v="4"/>
    <s v="jazz"/>
    <x v="1274"/>
    <d v="2013-08-31T18:32:03"/>
  </r>
  <r>
    <n v="871"/>
    <s v="fo/mo/deep heads back into the studio to record their 3rd CD"/>
    <s v="fo/mo/deep heads back into the studio in January 2014 to record their 3rd CD. Seeking to continue experimenting with all things groove:"/>
    <n v="6000"/>
    <n v="325"/>
    <x v="0"/>
    <x v="0"/>
    <s v="USD"/>
    <n v="1385735295"/>
    <n v="1383139695"/>
    <b v="0"/>
    <n v="12"/>
    <b v="0"/>
    <s v="music/jazz"/>
    <n v="5.4166666666666669E-2"/>
    <n v="27.083333333333332"/>
    <x v="4"/>
    <x v="8"/>
    <x v="4"/>
    <s v="jazz"/>
    <x v="1275"/>
    <d v="2013-11-29T08:28:15"/>
  </r>
  <r>
    <n v="872"/>
    <s v="Songs of Africa Ensemble Goodwill Africa Tour"/>
    <s v="The Songs of Africa Ensemble embarks on their first Goodwill Africa Tour, to taste African music &amp; culture firsthand."/>
    <n v="8000"/>
    <n v="65"/>
    <x v="0"/>
    <x v="0"/>
    <s v="USD"/>
    <n v="1299786527"/>
    <n v="1295898527"/>
    <b v="0"/>
    <n v="2"/>
    <b v="0"/>
    <s v="music/jazz"/>
    <n v="8.1250000000000003E-3"/>
    <n v="32.5"/>
    <x v="4"/>
    <x v="8"/>
    <x v="4"/>
    <s v="jazz"/>
    <x v="1276"/>
    <d v="2011-03-10T13:48:47"/>
  </r>
  <r>
    <n v="873"/>
    <s v="The Dreamer-An Original Jazz CD"/>
    <s v="Fall in love with &quot;The Dreamer&quot;, new original music from trumpeter Freddie Dunn!"/>
    <n v="3500"/>
    <n v="45"/>
    <x v="0"/>
    <x v="0"/>
    <s v="USD"/>
    <n v="1352610040"/>
    <n v="1349150440"/>
    <b v="0"/>
    <n v="5"/>
    <b v="0"/>
    <s v="music/jazz"/>
    <n v="1.2857142857142857E-2"/>
    <n v="9"/>
    <x v="4"/>
    <x v="8"/>
    <x v="4"/>
    <s v="jazz"/>
    <x v="1277"/>
    <d v="2012-11-10T23:00:40"/>
  </r>
  <r>
    <n v="874"/>
    <s v="New Jerry Tachoir Group Recording"/>
    <s v="Tachoir music has been described as &quot;Highly original compositions with dazzling improvisations by virtuoso musicians&quot; - The Times"/>
    <n v="3000"/>
    <n v="730"/>
    <x v="0"/>
    <x v="0"/>
    <s v="USD"/>
    <n v="1367676034"/>
    <n v="1365084034"/>
    <b v="0"/>
    <n v="21"/>
    <b v="0"/>
    <s v="music/jazz"/>
    <n v="0.24333333333333335"/>
    <n v="34.761904761904759"/>
    <x v="4"/>
    <x v="8"/>
    <x v="4"/>
    <s v="jazz"/>
    <x v="1278"/>
    <d v="2013-05-04T08:00:34"/>
  </r>
  <r>
    <n v="875"/>
    <s v="Italian Jazz Days 2015, an annual NYS jazzseries since 2009."/>
    <s v="IJD coincides with the Columbus Day. The musicians are Italian-American and they'll showcase music from the Italian American songbook."/>
    <n v="5000"/>
    <n v="0"/>
    <x v="0"/>
    <x v="0"/>
    <s v="USD"/>
    <n v="1442856131"/>
    <n v="1441128131"/>
    <b v="0"/>
    <n v="0"/>
    <b v="0"/>
    <s v="music/jazz"/>
    <n v="0"/>
    <n v="0"/>
    <x v="4"/>
    <x v="8"/>
    <x v="4"/>
    <s v="jazz"/>
    <x v="1279"/>
    <d v="2015-09-21T11:22:11"/>
  </r>
  <r>
    <n v="876"/>
    <s v="Sound Of Dobells"/>
    <s v="What was the greatest record shop ever?  DOBELLS!"/>
    <n v="3152"/>
    <n v="1286"/>
    <x v="0"/>
    <x v="1"/>
    <s v="GBP"/>
    <n v="1359978927"/>
    <n v="1357127727"/>
    <b v="0"/>
    <n v="45"/>
    <b v="0"/>
    <s v="music/jazz"/>
    <n v="0.40799492385786801"/>
    <n v="28.577777777777779"/>
    <x v="4"/>
    <x v="8"/>
    <x v="4"/>
    <s v="jazz"/>
    <x v="1280"/>
    <d v="2013-02-04T05:55:27"/>
  </r>
  <r>
    <n v="877"/>
    <s v="A Saxidentals Music Video!!!"/>
    <s v="The Saxidentals are a Laie, HI based saxophone quartet. We have been playing gigs all around Laie and would love to make a music video!"/>
    <n v="2000"/>
    <n v="1351"/>
    <x v="0"/>
    <x v="0"/>
    <s v="USD"/>
    <n v="1387479360"/>
    <n v="1384887360"/>
    <b v="0"/>
    <n v="29"/>
    <b v="0"/>
    <s v="music/jazz"/>
    <n v="0.67549999999999999"/>
    <n v="46.586206896551722"/>
    <x v="4"/>
    <x v="8"/>
    <x v="4"/>
    <s v="jazz"/>
    <x v="1281"/>
    <d v="2013-12-19T12:56:00"/>
  </r>
  <r>
    <n v="878"/>
    <s v="Justin Cron's Sax Debut Album"/>
    <s v="Join in and help me make my first jazz album. I would really like to make a Christmas album and a smooth jazz CD. Want a FREE CD?"/>
    <n v="5000"/>
    <n v="65"/>
    <x v="0"/>
    <x v="0"/>
    <s v="USD"/>
    <n v="1293082524"/>
    <n v="1290490524"/>
    <b v="0"/>
    <n v="2"/>
    <b v="0"/>
    <s v="music/jazz"/>
    <n v="1.2999999999999999E-2"/>
    <n v="32.5"/>
    <x v="4"/>
    <x v="8"/>
    <x v="4"/>
    <s v="jazz"/>
    <x v="1282"/>
    <d v="2010-12-22T23:35:24"/>
  </r>
  <r>
    <n v="879"/>
    <s v="Bring jazz legend Peter BrÃ¶tzmann to Minneapolis"/>
    <s v="It'll be THE event of the year for the musically adventurous types. Don't miss this chance to bring Peter BrÃ¶tzmann to our fair city!"/>
    <n v="2100"/>
    <n v="644"/>
    <x v="0"/>
    <x v="0"/>
    <s v="USD"/>
    <n v="1338321305"/>
    <n v="1336506905"/>
    <b v="0"/>
    <n v="30"/>
    <b v="0"/>
    <s v="music/jazz"/>
    <n v="0.30666666666666664"/>
    <n v="21.466666666666665"/>
    <x v="4"/>
    <x v="8"/>
    <x v="4"/>
    <s v="jazz"/>
    <x v="1283"/>
    <d v="2012-05-29T13:55:05"/>
  </r>
  <r>
    <n v="900"/>
    <s v="Project Revive: Protecting the Creative Impulse"/>
    <s v="With Project Revive, I aim to protect and nurture the creative impulse through music."/>
    <n v="5000"/>
    <n v="21"/>
    <x v="0"/>
    <x v="0"/>
    <s v="USD"/>
    <n v="1459365802"/>
    <n v="1456777402"/>
    <b v="0"/>
    <n v="2"/>
    <b v="0"/>
    <s v="music/jazz"/>
    <n v="4.1999999999999997E-3"/>
    <n v="10.5"/>
    <x v="4"/>
    <x v="8"/>
    <x v="4"/>
    <s v="jazz"/>
    <x v="1284"/>
    <d v="2016-03-30T13:23:22"/>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b v="0"/>
    <n v="0"/>
    <b v="0"/>
    <s v="music/jazz"/>
    <n v="0"/>
    <n v="0"/>
    <x v="4"/>
    <x v="8"/>
    <x v="4"/>
    <s v="jazz"/>
    <x v="1285"/>
    <d v="2010-06-08T13:11:00"/>
  </r>
  <r>
    <n v="902"/>
    <s v="MISTER BROWN"/>
    <s v="I'VE STARTED A BRAND NEW ALBUM THAT WILL FEATURE ACID JAZZ, FUNK, ROCK, AND DANCE WITH THE PROMISE OF TOURING NEXT YEAR IN THE USA"/>
    <n v="30000"/>
    <n v="90"/>
    <x v="0"/>
    <x v="0"/>
    <s v="USD"/>
    <n v="1409412600"/>
    <n v="1404947422"/>
    <b v="0"/>
    <n v="3"/>
    <b v="0"/>
    <s v="music/jazz"/>
    <n v="3.0000000000000001E-3"/>
    <n v="30"/>
    <x v="4"/>
    <x v="8"/>
    <x v="4"/>
    <s v="jazz"/>
    <x v="1286"/>
    <d v="2014-08-30T09:30:00"/>
  </r>
  <r>
    <n v="903"/>
    <s v="U City Jazz Festival, St. Louis, MO"/>
    <s v="The U City Jazz Festival is offered for free to the community and features the best jazz talent from the midwest."/>
    <n v="5000"/>
    <n v="160"/>
    <x v="0"/>
    <x v="0"/>
    <s v="USD"/>
    <n v="1348367100"/>
    <n v="1346180780"/>
    <b v="0"/>
    <n v="4"/>
    <b v="0"/>
    <s v="music/jazz"/>
    <n v="3.2000000000000001E-2"/>
    <n v="40"/>
    <x v="4"/>
    <x v="8"/>
    <x v="4"/>
    <s v="jazz"/>
    <x v="1287"/>
    <d v="2012-09-22T20:25:00"/>
  </r>
  <r>
    <n v="904"/>
    <s v="The Woodlands Jazz Fest"/>
    <s v="Support the preservation of Jazz and help us become a national Jazz Festival with the best music, food, and fun for all ages!"/>
    <n v="50000"/>
    <n v="151"/>
    <x v="0"/>
    <x v="0"/>
    <s v="USD"/>
    <n v="1451786137"/>
    <n v="1449194137"/>
    <b v="0"/>
    <n v="3"/>
    <b v="0"/>
    <s v="music/jazz"/>
    <n v="3.0200000000000001E-3"/>
    <n v="50.333333333333336"/>
    <x v="4"/>
    <x v="8"/>
    <x v="4"/>
    <s v="jazz"/>
    <x v="1288"/>
    <d v="2016-01-02T19:55:37"/>
  </r>
  <r>
    <n v="905"/>
    <s v="Jazz For Everyone!"/>
    <s v="Working hard to get into the studio to record, produce, and edit my break out CD. I hope to realize my vision!"/>
    <n v="6500"/>
    <n v="196"/>
    <x v="0"/>
    <x v="0"/>
    <s v="USD"/>
    <n v="1295847926"/>
    <n v="1290663926"/>
    <b v="0"/>
    <n v="6"/>
    <b v="0"/>
    <s v="music/jazz"/>
    <n v="3.0153846153846153E-2"/>
    <n v="32.666666666666664"/>
    <x v="4"/>
    <x v="8"/>
    <x v="4"/>
    <s v="jazz"/>
    <x v="1289"/>
    <d v="2011-01-23T23:45:26"/>
  </r>
  <r>
    <n v="906"/>
    <s v="24th Music Presents Channeling Motown (Live)"/>
    <s v="The DMV's most respected saxophonist pay tribute to Motown."/>
    <n v="15000"/>
    <n v="0"/>
    <x v="0"/>
    <x v="0"/>
    <s v="USD"/>
    <n v="1394681590"/>
    <n v="1392093190"/>
    <b v="0"/>
    <n v="0"/>
    <b v="0"/>
    <s v="music/jazz"/>
    <n v="0"/>
    <n v="0"/>
    <x v="4"/>
    <x v="8"/>
    <x v="4"/>
    <s v="jazz"/>
    <x v="1290"/>
    <d v="2014-03-12T21:33:10"/>
  </r>
  <r>
    <n v="907"/>
    <s v="Greg Chambers Saxophone CD"/>
    <s v="Greg Chambers' self-titled CD needs support for post production, replication, and promotion."/>
    <n v="2900"/>
    <n v="0"/>
    <x v="0"/>
    <x v="0"/>
    <s v="USD"/>
    <n v="1315715823"/>
    <n v="1313123823"/>
    <b v="0"/>
    <n v="0"/>
    <b v="0"/>
    <s v="music/jazz"/>
    <n v="0"/>
    <n v="0"/>
    <x v="4"/>
    <x v="8"/>
    <x v="4"/>
    <s v="jazz"/>
    <x v="1291"/>
    <d v="2011-09-10T22:37:03"/>
  </r>
  <r>
    <n v="908"/>
    <s v="Help Tony Copeland and get free cd's and mp3's"/>
    <s v="This project is designed to help protect the environment by using Eco-friendly product packaging."/>
    <n v="2500"/>
    <n v="0"/>
    <x v="0"/>
    <x v="0"/>
    <s v="USD"/>
    <n v="1280206740"/>
    <n v="1276283655"/>
    <b v="0"/>
    <n v="0"/>
    <b v="0"/>
    <s v="music/jazz"/>
    <n v="0"/>
    <n v="0"/>
    <x v="4"/>
    <x v="8"/>
    <x v="4"/>
    <s v="jazz"/>
    <x v="1292"/>
    <d v="2010-07-26T22:59:00"/>
  </r>
  <r>
    <n v="909"/>
    <s v="Philly Jazz Fest - &quot;Remembering Grover&quot;"/>
    <s v="Woody Woodland and Carol Stone, are back on the scene presenting Philly Jazz Fest â€œRemembering Groverâ€ September 22, 2012."/>
    <n v="16000"/>
    <n v="520"/>
    <x v="0"/>
    <x v="0"/>
    <s v="USD"/>
    <n v="1343016000"/>
    <n v="1340296440"/>
    <b v="0"/>
    <n v="8"/>
    <b v="0"/>
    <s v="music/jazz"/>
    <n v="3.2500000000000001E-2"/>
    <n v="65"/>
    <x v="4"/>
    <x v="8"/>
    <x v="4"/>
    <s v="jazz"/>
    <x v="1293"/>
    <d v="2012-07-22T22:00:00"/>
  </r>
  <r>
    <n v="910"/>
    <s v="Hattie Bee's Second Album"/>
    <s v="After the success of my first album &quot;A Very Hattie Christmas&quot; I'm coming back with my second album &quot;The Way We Used To Bee&quot;."/>
    <n v="550"/>
    <n v="123"/>
    <x v="0"/>
    <x v="1"/>
    <s v="GBP"/>
    <n v="1488546319"/>
    <n v="1483362319"/>
    <b v="0"/>
    <n v="5"/>
    <b v="0"/>
    <s v="music/jazz"/>
    <n v="0.22363636363636363"/>
    <n v="24.6"/>
    <x v="4"/>
    <x v="8"/>
    <x v="4"/>
    <s v="jazz"/>
    <x v="1294"/>
    <d v="2017-03-03T07:05:19"/>
  </r>
  <r>
    <n v="911"/>
    <s v="Hot Jazz and Latin Luxury in Lima"/>
    <s v="Promoting an &quot;over the top&quot; all inclusive jazz experience featuring top notch performers in a luxurious Latin setting in Lima, Peru."/>
    <n v="100000"/>
    <n v="0"/>
    <x v="0"/>
    <x v="0"/>
    <s v="USD"/>
    <n v="1390522045"/>
    <n v="1388707645"/>
    <b v="0"/>
    <n v="0"/>
    <b v="0"/>
    <s v="music/jazz"/>
    <n v="0"/>
    <n v="0"/>
    <x v="4"/>
    <x v="8"/>
    <x v="4"/>
    <s v="jazz"/>
    <x v="1295"/>
    <d v="2014-01-23T18:07:25"/>
  </r>
  <r>
    <n v="912"/>
    <s v="Triad a new album by James Murrell"/>
    <s v="My new album will be called Triad, an album of original music performed by me &amp; guest musical artists."/>
    <n v="3500"/>
    <n v="30"/>
    <x v="0"/>
    <x v="0"/>
    <s v="USD"/>
    <n v="1355197047"/>
    <n v="1350009447"/>
    <b v="0"/>
    <n v="2"/>
    <b v="0"/>
    <s v="music/jazz"/>
    <n v="8.5714285714285719E-3"/>
    <n v="15"/>
    <x v="4"/>
    <x v="8"/>
    <x v="4"/>
    <s v="jazz"/>
    <x v="1296"/>
    <d v="2012-12-10T21:37:27"/>
  </r>
  <r>
    <n v="913"/>
    <s v="100% Faith Jazz Gospel CD Recording Project 2012"/>
    <s v="Faith Monah is an unique Gospel-Jazz singer who scats and swings the Word of God. She is ready to record her FIRST jazzy Gospel album."/>
    <n v="30000"/>
    <n v="1982"/>
    <x v="0"/>
    <x v="0"/>
    <s v="USD"/>
    <n v="1336188019"/>
    <n v="1333596019"/>
    <b v="0"/>
    <n v="24"/>
    <b v="0"/>
    <s v="music/jazz"/>
    <n v="6.6066666666666662E-2"/>
    <n v="82.583333333333329"/>
    <x v="4"/>
    <x v="8"/>
    <x v="4"/>
    <s v="jazz"/>
    <x v="1297"/>
    <d v="2012-05-04T21:20:19"/>
  </r>
  <r>
    <n v="914"/>
    <s v="Soul Of Man Video Project"/>
    <s v="This project is for the making of a music video. All funds will go towards production costs for this event only."/>
    <n v="1500"/>
    <n v="0"/>
    <x v="0"/>
    <x v="0"/>
    <s v="USD"/>
    <n v="1345918747"/>
    <n v="1343326747"/>
    <b v="0"/>
    <n v="0"/>
    <b v="0"/>
    <s v="music/jazz"/>
    <n v="0"/>
    <n v="0"/>
    <x v="4"/>
    <x v="8"/>
    <x v="4"/>
    <s v="jazz"/>
    <x v="1298"/>
    <d v="2012-08-25T12:19:07"/>
  </r>
  <r>
    <n v="915"/>
    <s v="Russ Spiegel's Uncommon Knowledge: The Deep Brooklyn Suite"/>
    <s v="â€œThe Deep Brooklyn Suiteâ€ is a series of musical impressions about living and surviving in Brooklyn."/>
    <n v="6500"/>
    <n v="375"/>
    <x v="0"/>
    <x v="0"/>
    <s v="USD"/>
    <n v="1330577940"/>
    <n v="1327853914"/>
    <b v="0"/>
    <n v="9"/>
    <b v="0"/>
    <s v="music/jazz"/>
    <n v="5.7692307692307696E-2"/>
    <n v="41.666666666666664"/>
    <x v="4"/>
    <x v="8"/>
    <x v="4"/>
    <s v="jazz"/>
    <x v="1299"/>
    <d v="2012-02-29T22:59:00"/>
  </r>
  <r>
    <n v="916"/>
    <s v="JMood Records &quot;New&quot; Roberto Magris Sextet New Recording Project 2010 "/>
    <s v="Our next audio recording projects are scheduled for November 1 to 3, 2010 here in Kansas City, Missouri! "/>
    <n v="3300"/>
    <n v="0"/>
    <x v="0"/>
    <x v="0"/>
    <s v="USD"/>
    <n v="1287723600"/>
    <n v="1284409734"/>
    <b v="0"/>
    <n v="0"/>
    <b v="0"/>
    <s v="music/jazz"/>
    <n v="0"/>
    <n v="0"/>
    <x v="4"/>
    <x v="8"/>
    <x v="4"/>
    <s v="jazz"/>
    <x v="1300"/>
    <d v="2010-10-21T23:00:00"/>
  </r>
  <r>
    <n v="917"/>
    <s v="Heads Up! / Vai com Tudo! - Music &amp; Sports Education for All"/>
    <s v="2014 World Cup / Copa do Mundo is creating much controversy. The song and video support and promote music &amp; sports education for all."/>
    <n v="5000"/>
    <n v="30"/>
    <x v="0"/>
    <x v="0"/>
    <s v="USD"/>
    <n v="1405305000"/>
    <n v="1402612730"/>
    <b v="0"/>
    <n v="1"/>
    <b v="0"/>
    <s v="music/jazz"/>
    <n v="6.0000000000000001E-3"/>
    <n v="30"/>
    <x v="4"/>
    <x v="8"/>
    <x v="4"/>
    <s v="jazz"/>
    <x v="1301"/>
    <d v="2014-07-13T20:30:00"/>
  </r>
  <r>
    <n v="918"/>
    <s v="A fine blend of jazz, electronica, rock and spoken word"/>
    <s v="Come watch my new mind twisting yet soothing music video â€œNothing Basicâ€. If you like it you can become part of what's coming up next!"/>
    <n v="3900"/>
    <n v="196"/>
    <x v="0"/>
    <x v="1"/>
    <s v="GBP"/>
    <n v="1417474761"/>
    <n v="1414879161"/>
    <b v="0"/>
    <n v="10"/>
    <b v="0"/>
    <s v="music/jazz"/>
    <n v="5.0256410256410255E-2"/>
    <n v="19.600000000000001"/>
    <x v="4"/>
    <x v="8"/>
    <x v="4"/>
    <s v="jazz"/>
    <x v="1302"/>
    <d v="2014-12-01T16:59:21"/>
  </r>
  <r>
    <n v="919"/>
    <s v="Jazz CD:  Out of The Blue"/>
    <s v="Cool jazz with a New Orleans flavor."/>
    <n v="20000"/>
    <n v="100"/>
    <x v="0"/>
    <x v="0"/>
    <s v="USD"/>
    <n v="1355930645"/>
    <n v="1352906645"/>
    <b v="0"/>
    <n v="1"/>
    <b v="0"/>
    <s v="music/jazz"/>
    <n v="5.0000000000000001E-3"/>
    <n v="100"/>
    <x v="4"/>
    <x v="8"/>
    <x v="4"/>
    <s v="jazz"/>
    <x v="1303"/>
    <d v="2012-12-19T09:24:05"/>
  </r>
  <r>
    <n v="920"/>
    <s v="MIAMI JAZZ PROJECT: TEST OF TIME RECORDING"/>
    <s v="Miami club band records powerhouse fusion album. You don't have to be a musician to understand the sound of jazz."/>
    <n v="5500"/>
    <n v="0"/>
    <x v="0"/>
    <x v="0"/>
    <s v="USD"/>
    <n v="1384448822"/>
    <n v="1381853222"/>
    <b v="0"/>
    <n v="0"/>
    <b v="0"/>
    <s v="music/jazz"/>
    <n v="0"/>
    <n v="0"/>
    <x v="4"/>
    <x v="8"/>
    <x v="4"/>
    <s v="jazz"/>
    <x v="1304"/>
    <d v="2013-11-14T11:07:02"/>
  </r>
  <r>
    <n v="921"/>
    <s v="&quot;Reflections Of Brownie&quot; a new tribute to Clifford Brown"/>
    <s v="I'm recording the music of my uncle, Legendary trumpeter Clifford Brown. Had uncle Cliff lived, how might he revisit his music today?"/>
    <n v="15000"/>
    <n v="4635"/>
    <x v="0"/>
    <x v="0"/>
    <s v="USD"/>
    <n v="1323666376"/>
    <n v="1320033976"/>
    <b v="0"/>
    <n v="20"/>
    <b v="0"/>
    <s v="music/jazz"/>
    <n v="0.309"/>
    <n v="231.75"/>
    <x v="4"/>
    <x v="8"/>
    <x v="4"/>
    <s v="jazz"/>
    <x v="1305"/>
    <d v="2011-12-11T23:06:16"/>
  </r>
  <r>
    <n v="922"/>
    <s v="THE JOEY MORANT PROJECT:   JAZZIFIED R'nB"/>
    <s v="Our goal is to help educate the world about jazz and its components; how it relates to love, romance, and success."/>
    <n v="27000"/>
    <n v="5680"/>
    <x v="0"/>
    <x v="0"/>
    <s v="USD"/>
    <n v="1412167393"/>
    <n v="1409143393"/>
    <b v="0"/>
    <n v="30"/>
    <b v="0"/>
    <s v="music/jazz"/>
    <n v="0.21037037037037037"/>
    <n v="189.33333333333334"/>
    <x v="4"/>
    <x v="8"/>
    <x v="4"/>
    <s v="jazz"/>
    <x v="1306"/>
    <d v="2014-10-01T06:43:13"/>
  </r>
  <r>
    <n v="923"/>
    <s v="First Solo Album - Siempre Filiberto"/>
    <s v="My first solo Album, &quot;Siempre Filiberto&quot;.  Inspired by and dedicated to a great man in my life who I recently lost to a tragic accident"/>
    <n v="15000"/>
    <n v="330"/>
    <x v="0"/>
    <x v="0"/>
    <s v="USD"/>
    <n v="1416614523"/>
    <n v="1414018923"/>
    <b v="0"/>
    <n v="6"/>
    <b v="0"/>
    <s v="music/jazz"/>
    <n v="2.1999999999999999E-2"/>
    <n v="55"/>
    <x v="4"/>
    <x v="8"/>
    <x v="4"/>
    <s v="jazz"/>
    <x v="1307"/>
    <d v="2014-11-21T18:02:03"/>
  </r>
  <r>
    <n v="924"/>
    <s v="Africa Brass Master Class for youth"/>
    <s v="Cultural and jazz instructional classes for youth at Preservation Hall. Preserving traditional New Orleans jazz and it's African roots."/>
    <n v="3000"/>
    <n v="327"/>
    <x v="0"/>
    <x v="0"/>
    <s v="USD"/>
    <n v="1360795069"/>
    <n v="1358203069"/>
    <b v="0"/>
    <n v="15"/>
    <b v="0"/>
    <s v="music/jazz"/>
    <n v="0.109"/>
    <n v="21.8"/>
    <x v="4"/>
    <x v="8"/>
    <x v="4"/>
    <s v="jazz"/>
    <x v="1308"/>
    <d v="2013-02-13T16:37:49"/>
  </r>
  <r>
    <n v="925"/>
    <s v="&quot;Never Let Me Go&quot; CD Recording Project"/>
    <s v="This project is a mix of original &amp; standard song selections.  This phase covers recording and package design expenses."/>
    <n v="6000"/>
    <n v="160"/>
    <x v="0"/>
    <x v="0"/>
    <s v="USD"/>
    <n v="1385590111"/>
    <n v="1382994511"/>
    <b v="0"/>
    <n v="5"/>
    <b v="0"/>
    <s v="music/jazz"/>
    <n v="2.6666666666666668E-2"/>
    <n v="32"/>
    <x v="4"/>
    <x v="8"/>
    <x v="4"/>
    <s v="jazz"/>
    <x v="1309"/>
    <d v="2013-11-27T16:08:31"/>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b v="0"/>
    <n v="0"/>
    <b v="0"/>
    <s v="music/jazz"/>
    <n v="0"/>
    <n v="0"/>
    <x v="4"/>
    <x v="8"/>
    <x v="4"/>
    <s v="jazz"/>
    <x v="1310"/>
    <d v="2010-07-08T16:40:00"/>
  </r>
  <r>
    <n v="927"/>
    <s v="JETRO DA SILVA FUNK PROJECT"/>
    <s v="Studio CD/DVD Solo project of Pianist &amp; Keyboardist Jetro da Silva"/>
    <n v="20000"/>
    <n v="0"/>
    <x v="0"/>
    <x v="0"/>
    <s v="USD"/>
    <n v="1337024695"/>
    <n v="1334432695"/>
    <b v="0"/>
    <n v="0"/>
    <b v="0"/>
    <s v="music/jazz"/>
    <n v="0"/>
    <n v="0"/>
    <x v="4"/>
    <x v="8"/>
    <x v="4"/>
    <s v="jazz"/>
    <x v="1311"/>
    <d v="2012-05-14T13:44:55"/>
  </r>
  <r>
    <n v="928"/>
    <s v="In a Jazzy Motown"/>
    <s v="A real Motown Backup singer on 22 gold and platinum albums headlines her own Jazz CD of Motown songs."/>
    <n v="14500"/>
    <n v="1575"/>
    <x v="0"/>
    <x v="0"/>
    <s v="USD"/>
    <n v="1353196800"/>
    <n v="1348864913"/>
    <b v="0"/>
    <n v="28"/>
    <b v="0"/>
    <s v="music/jazz"/>
    <n v="0.10862068965517241"/>
    <n v="56.25"/>
    <x v="4"/>
    <x v="8"/>
    <x v="4"/>
    <s v="jazz"/>
    <x v="1312"/>
    <d v="2012-11-17T18:00:00"/>
  </r>
  <r>
    <n v="929"/>
    <s v="EXPERIMENTAL JAZZ STUDIO RECORDING"/>
    <s v="I am searching for monetary funding to go into a good recording studio and record experimental intuitive improv jazz."/>
    <n v="500"/>
    <n v="0"/>
    <x v="0"/>
    <x v="0"/>
    <s v="USD"/>
    <n v="1333946569"/>
    <n v="1331358169"/>
    <b v="0"/>
    <n v="0"/>
    <b v="0"/>
    <s v="music/jazz"/>
    <n v="0"/>
    <n v="0"/>
    <x v="4"/>
    <x v="8"/>
    <x v="4"/>
    <s v="jazz"/>
    <x v="1313"/>
    <d v="2012-04-08T22:42:49"/>
  </r>
  <r>
    <n v="930"/>
    <s v="The Nico Blues Recorded A Full-Length Album! Now Let's Master It!"/>
    <s v="We recorded a full-length album to be released this summer for FREE!  All we need is the last $900 to master it. Donate today for some rad gifts!"/>
    <n v="900"/>
    <n v="345"/>
    <x v="0"/>
    <x v="0"/>
    <s v="USD"/>
    <n v="1277501520"/>
    <n v="1273874306"/>
    <b v="0"/>
    <n v="5"/>
    <b v="0"/>
    <s v="music/jazz"/>
    <n v="0.38333333333333336"/>
    <n v="69"/>
    <x v="4"/>
    <x v="8"/>
    <x v="4"/>
    <s v="jazz"/>
    <x v="1314"/>
    <d v="2010-06-25T15:32:00"/>
  </r>
  <r>
    <n v="931"/>
    <s v="First jazz album for Multidirectional, Now printing time!"/>
    <s v="A contemporary jazz project crossing music lines, from jazz to rock walking through some free elements and full of melody!"/>
    <n v="2000"/>
    <n v="131"/>
    <x v="0"/>
    <x v="1"/>
    <s v="GBP"/>
    <n v="1395007200"/>
    <n v="1392021502"/>
    <b v="0"/>
    <n v="7"/>
    <b v="0"/>
    <s v="music/jazz"/>
    <n v="6.5500000000000003E-2"/>
    <n v="18.714285714285715"/>
    <x v="4"/>
    <x v="8"/>
    <x v="4"/>
    <s v="jazz"/>
    <x v="1315"/>
    <d v="2014-03-16T16:00:00"/>
  </r>
  <r>
    <n v="932"/>
    <s v="Mandy Harvey Christmas Album"/>
    <s v="Help me to create my 3rd album, a Christmas CD with 16 Holiday/Original favorites!"/>
    <n v="9500"/>
    <n v="1381"/>
    <x v="0"/>
    <x v="0"/>
    <s v="USD"/>
    <n v="1363990545"/>
    <n v="1360106145"/>
    <b v="0"/>
    <n v="30"/>
    <b v="0"/>
    <s v="music/jazz"/>
    <n v="0.14536842105263159"/>
    <n v="46.033333333333331"/>
    <x v="4"/>
    <x v="8"/>
    <x v="4"/>
    <s v="jazz"/>
    <x v="1316"/>
    <d v="2013-03-22T16:15:45"/>
  </r>
  <r>
    <n v="933"/>
    <s v="An album of 10 &quot;jazz art songs&quot; by Matthew John Mortimer"/>
    <s v="I've only been able to release 7/10 songs for this album. I'd like to get into a professional studio and record them all properly."/>
    <n v="2000"/>
    <n v="120"/>
    <x v="0"/>
    <x v="0"/>
    <s v="USD"/>
    <n v="1399867409"/>
    <n v="1394683409"/>
    <b v="0"/>
    <n v="2"/>
    <b v="0"/>
    <s v="music/jazz"/>
    <n v="0.06"/>
    <n v="60"/>
    <x v="4"/>
    <x v="8"/>
    <x v="4"/>
    <s v="jazz"/>
    <x v="1317"/>
    <d v="2014-05-11T22:03:29"/>
  </r>
  <r>
    <n v="934"/>
    <s v="Kyle Krysa debut EP Ground Effect"/>
    <s v="Ground Effect is my first solo EP project intended to help promote Fusion and creative music music in Saskatchewan and Canada."/>
    <n v="5000"/>
    <n v="1520"/>
    <x v="0"/>
    <x v="2"/>
    <s v="CAD"/>
    <n v="1399183200"/>
    <n v="1396633284"/>
    <b v="0"/>
    <n v="30"/>
    <b v="0"/>
    <s v="music/jazz"/>
    <n v="0.30399999999999999"/>
    <n v="50.666666666666664"/>
    <x v="4"/>
    <x v="8"/>
    <x v="4"/>
    <s v="jazz"/>
    <x v="1318"/>
    <d v="2014-05-04T00:00:00"/>
  </r>
  <r>
    <n v="935"/>
    <s v="The Art of You Too"/>
    <s v="This vocal music and spoken word project uses the  gift of life,love,hope &amp; peace to enable people to see themselves as a masterpiece!"/>
    <n v="3500"/>
    <n v="50"/>
    <x v="0"/>
    <x v="0"/>
    <s v="USD"/>
    <n v="1454054429"/>
    <n v="1451462429"/>
    <b v="0"/>
    <n v="2"/>
    <b v="0"/>
    <s v="music/jazz"/>
    <n v="1.4285714285714285E-2"/>
    <n v="25"/>
    <x v="4"/>
    <x v="8"/>
    <x v="4"/>
    <s v="jazz"/>
    <x v="1319"/>
    <d v="2016-01-29T02:00:29"/>
  </r>
  <r>
    <n v="936"/>
    <s v="Jazz Singer, Marti Mendenhall Live Concert Recording"/>
    <s v="A CD of a live Jazz concert featuring Marti Mendenhall, George Mitchell, Scott Steed and Todd Strait."/>
    <n v="1400"/>
    <n v="0"/>
    <x v="0"/>
    <x v="0"/>
    <s v="USD"/>
    <n v="1326916800"/>
    <n v="1323131689"/>
    <b v="0"/>
    <n v="0"/>
    <b v="0"/>
    <s v="music/jazz"/>
    <n v="0"/>
    <n v="0"/>
    <x v="4"/>
    <x v="8"/>
    <x v="4"/>
    <s v="jazz"/>
    <x v="1320"/>
    <d v="2012-01-18T14:00:00"/>
  </r>
  <r>
    <n v="937"/>
    <s v="&quot;Antoine Roney Trio&quot; at Cuba's Havana Jazz Festival 2013"/>
    <s v="We've been invited to perform at Jazz Festival 2013. We must request funding to successfully manage this special invitation"/>
    <n v="3500"/>
    <n v="40"/>
    <x v="0"/>
    <x v="0"/>
    <s v="USD"/>
    <n v="1383509357"/>
    <n v="1380913757"/>
    <b v="0"/>
    <n v="2"/>
    <b v="0"/>
    <s v="music/jazz"/>
    <n v="1.1428571428571429E-2"/>
    <n v="20"/>
    <x v="4"/>
    <x v="8"/>
    <x v="4"/>
    <s v="jazz"/>
    <x v="1321"/>
    <d v="2013-11-03T14:09:17"/>
  </r>
  <r>
    <n v="938"/>
    <s v="Celebrating American Jazz &amp; Soul Music"/>
    <s v="Creating new avenues of exposure for young Jazz &amp; Soul artists_x000a_to express their Art of Music."/>
    <n v="7000"/>
    <n v="25"/>
    <x v="0"/>
    <x v="0"/>
    <s v="USD"/>
    <n v="1346585448"/>
    <n v="1343993448"/>
    <b v="0"/>
    <n v="1"/>
    <b v="0"/>
    <s v="music/jazz"/>
    <n v="3.5714285714285713E-3"/>
    <n v="25"/>
    <x v="4"/>
    <x v="8"/>
    <x v="4"/>
    <s v="jazz"/>
    <x v="1322"/>
    <d v="2012-09-02T05:30:48"/>
  </r>
  <r>
    <n v="939"/>
    <s v="Takeshi Asai French Trio - a lingua franca to break barriers"/>
    <s v="Jazz to jazz, New York to France, a piano trio of cutting-edge French jazzmen and a NY-based Japanese jazz pianist. Superbly different!"/>
    <n v="2750"/>
    <n v="40"/>
    <x v="0"/>
    <x v="0"/>
    <s v="USD"/>
    <n v="1372622280"/>
    <n v="1369246738"/>
    <b v="0"/>
    <n v="2"/>
    <b v="0"/>
    <s v="music/jazz"/>
    <n v="1.4545454545454545E-2"/>
    <n v="20"/>
    <x v="4"/>
    <x v="8"/>
    <x v="4"/>
    <s v="jazz"/>
    <x v="1323"/>
    <d v="2013-06-30T13:58:00"/>
  </r>
  <r>
    <n v="840"/>
    <s v="Carl King's New Album: Grand Architects Of The Universe"/>
    <s v="Carl King / Sir Millard Mulch / Dr. Zoltan Ã˜belisk is making a new 45-minute instrumental sci-fi album!"/>
    <n v="10000"/>
    <n v="12041.66"/>
    <x v="1"/>
    <x v="0"/>
    <s v="USD"/>
    <n v="1474694787"/>
    <n v="1472102787"/>
    <b v="0"/>
    <n v="190"/>
    <b v="1"/>
    <s v="music/metal"/>
    <n v="1.2041660000000001"/>
    <n v="63.37715789473684"/>
    <x v="4"/>
    <x v="8"/>
    <x v="4"/>
    <s v="metal"/>
    <x v="1324"/>
    <d v="2016-09-23T23:26:27"/>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x v="4"/>
    <x v="8"/>
    <x v="4"/>
    <s v="metal"/>
    <x v="1325"/>
    <d v="2014-11-10T15:07:43"/>
  </r>
  <r>
    <n v="842"/>
    <s v="&quot;Frontiers&quot; A new full-length LP by Ontario's Unsacred Seed"/>
    <s v="Help fund our new concept album, inspired heavily by Sci-Fi and cosmology. Together, we can make &quot;Frontiers&quot; a great release!"/>
    <n v="2500"/>
    <n v="2608"/>
    <x v="1"/>
    <x v="2"/>
    <s v="CAD"/>
    <n v="1381723140"/>
    <n v="1378735983"/>
    <b v="1"/>
    <n v="39"/>
    <b v="1"/>
    <s v="music/metal"/>
    <n v="1.0431999999999999"/>
    <n v="66.871794871794876"/>
    <x v="4"/>
    <x v="8"/>
    <x v="4"/>
    <s v="metal"/>
    <x v="1326"/>
    <d v="2013-10-13T21:59:00"/>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1"/>
    <n v="63.102362204724407"/>
    <x v="4"/>
    <x v="8"/>
    <x v="4"/>
    <s v="metal"/>
    <x v="1327"/>
    <d v="2016-12-08T02:00:00"/>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4"/>
    <n v="36.628930817610062"/>
    <x v="4"/>
    <x v="8"/>
    <x v="4"/>
    <s v="metal"/>
    <x v="1328"/>
    <d v="2014-10-31T22:59:00"/>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x v="4"/>
    <x v="8"/>
    <x v="4"/>
    <s v="metal"/>
    <x v="1329"/>
    <d v="2016-09-04T21:59:00"/>
  </r>
  <r>
    <n v="846"/>
    <s v="CURVE: The debut album from Miroist needs awesome merch"/>
    <s v="Pre-order and help me fund new merchandise so we can make the album release something amazing."/>
    <n v="1100"/>
    <n v="1342.01"/>
    <x v="1"/>
    <x v="1"/>
    <s v="GBP"/>
    <n v="1394460000"/>
    <n v="1393233855"/>
    <b v="0"/>
    <n v="47"/>
    <b v="1"/>
    <s v="music/metal"/>
    <n v="1.2200090909090908"/>
    <n v="28.553404255319148"/>
    <x v="4"/>
    <x v="8"/>
    <x v="4"/>
    <s v="metal"/>
    <x v="1330"/>
    <d v="2014-03-10T08:00:00"/>
  </r>
  <r>
    <n v="847"/>
    <s v="CENTROPYMUSIC"/>
    <s v="MUSIC WITH MEANING!  MUSIC THAT MATTERS!!!"/>
    <n v="10"/>
    <n v="10"/>
    <x v="1"/>
    <x v="0"/>
    <s v="USD"/>
    <n v="1436555376"/>
    <n v="1433963376"/>
    <b v="0"/>
    <n v="1"/>
    <b v="1"/>
    <s v="music/metal"/>
    <n v="1"/>
    <n v="10"/>
    <x v="4"/>
    <x v="8"/>
    <x v="4"/>
    <s v="metal"/>
    <x v="1331"/>
    <d v="2015-07-10T13:09:36"/>
  </r>
  <r>
    <n v="848"/>
    <s v="God Am"/>
    <s v="God Am, a Grunge/Doom metal band, who have been trying to fund the production of our EP to bring you a unique aural assault."/>
    <n v="300"/>
    <n v="300"/>
    <x v="1"/>
    <x v="0"/>
    <s v="USD"/>
    <n v="1429038033"/>
    <n v="1426446033"/>
    <b v="0"/>
    <n v="16"/>
    <b v="1"/>
    <s v="music/metal"/>
    <n v="1"/>
    <n v="18.75"/>
    <x v="4"/>
    <x v="8"/>
    <x v="4"/>
    <s v="metal"/>
    <x v="1332"/>
    <d v="2015-04-14T13:00:33"/>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0000000000001"/>
    <n v="41.704347826086959"/>
    <x v="4"/>
    <x v="8"/>
    <x v="4"/>
    <s v="metal"/>
    <x v="1333"/>
    <d v="2015-03-15T20:34:24"/>
  </r>
  <r>
    <n v="850"/>
    <s v="Yet Further: Sioum's Second Full-Length Album"/>
    <s v="Help Chicago-based instrumental group Sioum complete the production of their 2nd full-length album."/>
    <n v="4000"/>
    <n v="6207"/>
    <x v="1"/>
    <x v="0"/>
    <s v="USD"/>
    <n v="1461560340"/>
    <n v="1458762717"/>
    <b v="0"/>
    <n v="133"/>
    <b v="1"/>
    <s v="music/metal"/>
    <n v="1.55175"/>
    <n v="46.669172932330824"/>
    <x v="4"/>
    <x v="8"/>
    <x v="4"/>
    <s v="metal"/>
    <x v="1334"/>
    <d v="2016-04-24T22:59:00"/>
  </r>
  <r>
    <n v="851"/>
    <s v="M.F.Crew, 1er Album &quot;First Ride&quot;"/>
    <s v="Salut, nous c'est M.F.Crew, on a besoin de vous pour produire notre premier album &quot;First Ride&quot; ! :)"/>
    <n v="2000"/>
    <n v="2609"/>
    <x v="1"/>
    <x v="11"/>
    <s v="EUR"/>
    <n v="1469994300"/>
    <n v="1464815253"/>
    <b v="0"/>
    <n v="70"/>
    <b v="1"/>
    <s v="music/metal"/>
    <n v="1.3045"/>
    <n v="37.271428571428572"/>
    <x v="4"/>
    <x v="8"/>
    <x v="4"/>
    <s v="metal"/>
    <x v="1335"/>
    <d v="2016-07-31T13:45:00"/>
  </r>
  <r>
    <n v="852"/>
    <s v="Covers Album - Limited Vinyl Pressing"/>
    <s v="Limited edition 2x12&quot; vinyl pressing of our latest album &quot;Who Do You Think We Are?&quot;"/>
    <n v="3500"/>
    <n v="3674"/>
    <x v="1"/>
    <x v="0"/>
    <s v="USD"/>
    <n v="1477342800"/>
    <n v="1476386395"/>
    <b v="0"/>
    <n v="62"/>
    <b v="1"/>
    <s v="music/metal"/>
    <n v="1.0497142857142858"/>
    <n v="59.258064516129032"/>
    <x v="4"/>
    <x v="8"/>
    <x v="4"/>
    <s v="metal"/>
    <x v="1336"/>
    <d v="2016-10-24T15:00:00"/>
  </r>
  <r>
    <n v="853"/>
    <s v="sloggoth"/>
    <s v="Help release a CD of sloggoth's first album &quot;sloggoth&quot;.  All contributors of $5 or more get a CD when the goal is met!"/>
    <n v="300"/>
    <n v="300"/>
    <x v="1"/>
    <x v="0"/>
    <s v="USD"/>
    <n v="1424116709"/>
    <n v="1421524709"/>
    <b v="0"/>
    <n v="10"/>
    <b v="1"/>
    <s v="music/metal"/>
    <n v="1"/>
    <n v="30"/>
    <x v="4"/>
    <x v="8"/>
    <x v="4"/>
    <s v="metal"/>
    <x v="1337"/>
    <d v="2015-02-16T13:58:29"/>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1"/>
    <n v="65.8623246492986"/>
    <x v="4"/>
    <x v="8"/>
    <x v="4"/>
    <s v="metal"/>
    <x v="1338"/>
    <d v="2016-12-27T23:05:46"/>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x v="4"/>
    <x v="8"/>
    <x v="4"/>
    <s v="metal"/>
    <x v="1339"/>
    <d v="2016-07-23T21:00:17"/>
  </r>
  <r>
    <n v="856"/>
    <s v="POWERHEAD - Wir wollen ins Studio!!!"/>
    <s v="Wir, die Heavy/Thrash Band &quot;Powerhead&quot; wollen ins Studio und eine Promo CD aufnehmen. Songs haben wir, Geld nicht ;-) ... und los!! :-)"/>
    <n v="250"/>
    <n v="545"/>
    <x v="1"/>
    <x v="3"/>
    <s v="EUR"/>
    <n v="1477422000"/>
    <n v="1472282956"/>
    <b v="0"/>
    <n v="28"/>
    <b v="1"/>
    <s v="music/metal"/>
    <n v="2.1800000000000002"/>
    <n v="19.464285714285715"/>
    <x v="4"/>
    <x v="8"/>
    <x v="4"/>
    <s v="metal"/>
    <x v="1340"/>
    <d v="2016-10-25T13:00:00"/>
  </r>
  <r>
    <n v="857"/>
    <s v="A Reason To Breathe - DEBUT ALBUM"/>
    <s v="Modern Post-Hardcore/Electro music (Hardstyle, EDM, Trap, Dubstep, Dembow, House)."/>
    <n v="1200"/>
    <n v="1200"/>
    <x v="1"/>
    <x v="6"/>
    <s v="EUR"/>
    <n v="1448463431"/>
    <n v="1444831031"/>
    <b v="0"/>
    <n v="24"/>
    <b v="1"/>
    <s v="music/metal"/>
    <n v="1"/>
    <n v="50"/>
    <x v="4"/>
    <x v="8"/>
    <x v="4"/>
    <s v="metal"/>
    <x v="1341"/>
    <d v="2015-11-25T08:57:11"/>
  </r>
  <r>
    <n v="858"/>
    <s v="Gehtika - New Album - A Monster in Mourning"/>
    <s v="The album is written &amp; sounding epic, dark &amp; heavy! We now need your help to fund the release &amp; some spiffing limited edition merch!"/>
    <n v="1200"/>
    <n v="1728.07"/>
    <x v="1"/>
    <x v="1"/>
    <s v="GBP"/>
    <n v="1429138740"/>
    <n v="1426528418"/>
    <b v="0"/>
    <n v="76"/>
    <b v="1"/>
    <s v="music/metal"/>
    <n v="1.4400583333333332"/>
    <n v="22.737763157894737"/>
    <x v="4"/>
    <x v="8"/>
    <x v="4"/>
    <s v="metal"/>
    <x v="1342"/>
    <d v="2015-04-15T16:59:00"/>
  </r>
  <r>
    <n v="859"/>
    <s v="Rise With Us Campaign"/>
    <s v="We are heading to the studio to create our second album and we want you to be right there with us!"/>
    <n v="4000"/>
    <n v="4187"/>
    <x v="1"/>
    <x v="0"/>
    <s v="USD"/>
    <n v="1433376000"/>
    <n v="1430768468"/>
    <b v="0"/>
    <n v="98"/>
    <b v="1"/>
    <s v="music/metal"/>
    <n v="1.0467500000000001"/>
    <n v="42.724489795918366"/>
    <x v="4"/>
    <x v="8"/>
    <x v="4"/>
    <s v="metal"/>
    <x v="1343"/>
    <d v="2015-06-03T18:00:00"/>
  </r>
  <r>
    <n v="1641"/>
    <s v="Tanya Dartson- Run for Your Life music video"/>
    <s v="Music Video For Upbeat and Inspiring Song - Run For Your Life"/>
    <n v="2500"/>
    <n v="2535"/>
    <x v="1"/>
    <x v="0"/>
    <s v="USD"/>
    <n v="1418998744"/>
    <n v="1416406744"/>
    <b v="0"/>
    <n v="26"/>
    <b v="1"/>
    <s v="music/pop"/>
    <n v="1.014"/>
    <n v="97.5"/>
    <x v="4"/>
    <x v="8"/>
    <x v="4"/>
    <s v="pop"/>
    <x v="1344"/>
    <d v="2014-12-19T08:19:04"/>
  </r>
  <r>
    <n v="1642"/>
    <s v="Pop Garden Radio Presents: Season 2 CD"/>
    <s v="Pop Garden Radio Presents: The Rock on the Road Tour Season 2 CD. 23 great Pop tracks from independent Pop artists."/>
    <n v="1200"/>
    <n v="1200"/>
    <x v="1"/>
    <x v="0"/>
    <s v="USD"/>
    <n v="1308011727"/>
    <n v="1306283727"/>
    <b v="0"/>
    <n v="28"/>
    <b v="1"/>
    <s v="music/pop"/>
    <n v="1"/>
    <n v="42.857142857142854"/>
    <x v="4"/>
    <x v="8"/>
    <x v="4"/>
    <s v="pop"/>
    <x v="1345"/>
    <d v="2011-06-13T18:35:27"/>
  </r>
  <r>
    <n v="1643"/>
    <s v="This Is All Now's Brand New Album!!"/>
    <s v="This Is All Now is putting out a brand new record, and we need YOUR help to do it!"/>
    <n v="5000"/>
    <n v="6235"/>
    <x v="1"/>
    <x v="0"/>
    <s v="USD"/>
    <n v="1348516012"/>
    <n v="1345924012"/>
    <b v="0"/>
    <n v="37"/>
    <b v="1"/>
    <s v="music/pop"/>
    <n v="1.2470000000000001"/>
    <n v="168.51351351351352"/>
    <x v="4"/>
    <x v="8"/>
    <x v="4"/>
    <s v="pop"/>
    <x v="1346"/>
    <d v="2012-09-24T13:46:52"/>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x v="4"/>
    <x v="8"/>
    <x v="4"/>
    <s v="pop"/>
    <x v="1347"/>
    <d v="2012-11-21T20:26:00"/>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x v="4"/>
    <x v="8"/>
    <x v="4"/>
    <s v="pop"/>
    <x v="1348"/>
    <d v="2013-09-18T08:49:00"/>
  </r>
  <r>
    <n v="1646"/>
    <s v="MADAM Album"/>
    <s v="Album 3 funds.We have 13 amazing songs ready to go . a fantastic engineer to mix them, James Aparicio(Depeche Mode/Liars.We need you xx"/>
    <n v="2000"/>
    <n v="2204"/>
    <x v="1"/>
    <x v="1"/>
    <s v="GBP"/>
    <n v="1408039860"/>
    <n v="1405248503"/>
    <b v="0"/>
    <n v="83"/>
    <b v="1"/>
    <s v="music/pop"/>
    <n v="1.1020000000000001"/>
    <n v="26.554216867469879"/>
    <x v="4"/>
    <x v="8"/>
    <x v="4"/>
    <s v="pop"/>
    <x v="1349"/>
    <d v="2014-08-14T12:11:00"/>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9"/>
    <n v="113.82608695652173"/>
    <x v="4"/>
    <x v="8"/>
    <x v="4"/>
    <s v="pop"/>
    <x v="1350"/>
    <d v="2012-06-09T03:49:37"/>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x v="4"/>
    <x v="8"/>
    <x v="4"/>
    <s v="pop"/>
    <x v="1351"/>
    <d v="2011-03-20T09:54:42"/>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x v="4"/>
    <x v="8"/>
    <x v="4"/>
    <s v="pop"/>
    <x v="1352"/>
    <d v="2014-05-23T10:25:55"/>
  </r>
  <r>
    <n v="1650"/>
    <s v="The Psalm Praise Project, Vol. 2"/>
    <s v="Help me record a CD that uses pop styling to give a fresh sound to ancient wisdom from scripture!"/>
    <n v="2000"/>
    <n v="2831"/>
    <x v="1"/>
    <x v="0"/>
    <s v="USD"/>
    <n v="1381314437"/>
    <n v="1378722437"/>
    <b v="0"/>
    <n v="32"/>
    <b v="1"/>
    <s v="music/pop"/>
    <n v="1.4155"/>
    <n v="88.46875"/>
    <x v="4"/>
    <x v="8"/>
    <x v="4"/>
    <s v="pop"/>
    <x v="1353"/>
    <d v="2013-10-09T04:27:17"/>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000000000001"/>
    <n v="100.75"/>
    <x v="4"/>
    <x v="8"/>
    <x v="4"/>
    <s v="pop"/>
    <x v="1354"/>
    <d v="2011-04-26T00:59:00"/>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x v="4"/>
    <x v="8"/>
    <x v="4"/>
    <s v="pop"/>
    <x v="1355"/>
    <d v="2013-11-24T06:49:53"/>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0000000001"/>
    <n v="51.854285714285716"/>
    <x v="4"/>
    <x v="8"/>
    <x v="4"/>
    <s v="pop"/>
    <x v="1356"/>
    <d v="2011-04-24T14:01:36"/>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9"/>
    <n v="38.794117647058826"/>
    <x v="4"/>
    <x v="8"/>
    <x v="4"/>
    <s v="pop"/>
    <x v="1357"/>
    <d v="2012-04-18T15:22:40"/>
  </r>
  <r>
    <n v="1655"/>
    <s v="Meg Porter Debut EP!"/>
    <s v="Berklee College of Music student, Meg Porter needs YOUR help to fund her very first EP!"/>
    <n v="1500"/>
    <n v="2143"/>
    <x v="1"/>
    <x v="0"/>
    <s v="USD"/>
    <n v="1333648820"/>
    <n v="1331060420"/>
    <b v="0"/>
    <n v="48"/>
    <b v="1"/>
    <s v="music/pop"/>
    <n v="1.4286666666666668"/>
    <n v="44.645833333333336"/>
    <x v="4"/>
    <x v="8"/>
    <x v="4"/>
    <s v="pop"/>
    <x v="1358"/>
    <d v="2012-04-05T12:00:20"/>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x v="4"/>
    <x v="8"/>
    <x v="4"/>
    <s v="pop"/>
    <x v="1359"/>
    <d v="2012-12-13T16:17:32"/>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x v="4"/>
    <x v="8"/>
    <x v="4"/>
    <s v="pop"/>
    <x v="1360"/>
    <d v="2012-05-24T12:46:08"/>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4"/>
    <n v="74.149532710280369"/>
    <x v="4"/>
    <x v="8"/>
    <x v="4"/>
    <s v="pop"/>
    <x v="1361"/>
    <d v="2012-12-18T08:20:00"/>
  </r>
  <r>
    <n v="1659"/>
    <s v="The Penny Arcade Quartet's Christmas EP"/>
    <s v="The long awaited Christmas EP is in session! We need your help to get it professionally mixed, produced and manufactured."/>
    <n v="500"/>
    <n v="564"/>
    <x v="1"/>
    <x v="1"/>
    <s v="GBP"/>
    <n v="1387281600"/>
    <n v="1384811721"/>
    <b v="0"/>
    <n v="45"/>
    <b v="1"/>
    <s v="music/pop"/>
    <n v="1.1279999999999999"/>
    <n v="12.533333333333333"/>
    <x v="4"/>
    <x v="8"/>
    <x v="4"/>
    <s v="pop"/>
    <x v="1362"/>
    <d v="2013-12-17T06:00:00"/>
  </r>
  <r>
    <n v="1660"/>
    <s v="Risotto fragole e champagne"/>
    <s v="Vogliamo realizzare un risotto fragole e champagne e condividerlo con i nostri fan. Faremo il risotto durante un concerto casalingo."/>
    <n v="80"/>
    <n v="1003"/>
    <x v="1"/>
    <x v="16"/>
    <s v="EUR"/>
    <n v="1462053540"/>
    <n v="1459355950"/>
    <b v="0"/>
    <n v="36"/>
    <b v="1"/>
    <s v="music/pop"/>
    <n v="12.5375"/>
    <n v="27.861111111111111"/>
    <x v="4"/>
    <x v="8"/>
    <x v="4"/>
    <s v="pop"/>
    <x v="1363"/>
    <d v="2016-04-30T15:59:00"/>
  </r>
  <r>
    <n v="1661"/>
    <s v="Kyana"/>
    <s v="I am excited to present my debut pop project Kyana!_x000a_Piano and vocal sounds embedded in sophisticated, bold arrangements &amp; brisk beats"/>
    <n v="7900"/>
    <n v="8098"/>
    <x v="1"/>
    <x v="14"/>
    <s v="EUR"/>
    <n v="1453064400"/>
    <n v="1449359831"/>
    <b v="0"/>
    <n v="101"/>
    <b v="1"/>
    <s v="music/pop"/>
    <n v="1.0250632911392406"/>
    <n v="80.178217821782184"/>
    <x v="4"/>
    <x v="8"/>
    <x v="4"/>
    <s v="pop"/>
    <x v="1364"/>
    <d v="2016-01-17T15:00:00"/>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x v="4"/>
    <x v="8"/>
    <x v="4"/>
    <s v="pop"/>
    <x v="1365"/>
    <d v="2011-12-30T23:45:36"/>
  </r>
  <r>
    <n v="1663"/>
    <s v="ghost -- a music video"/>
    <s v="music is as important to the eyes as it is to the ears. help bring ghost to life in front of your eyes."/>
    <n v="1000"/>
    <n v="1080"/>
    <x v="1"/>
    <x v="0"/>
    <s v="USD"/>
    <n v="1422750707"/>
    <n v="1420158707"/>
    <b v="0"/>
    <n v="32"/>
    <b v="1"/>
    <s v="music/pop"/>
    <n v="1.08"/>
    <n v="33.75"/>
    <x v="4"/>
    <x v="8"/>
    <x v="4"/>
    <s v="pop"/>
    <x v="1366"/>
    <d v="2015-01-31T18:31:47"/>
  </r>
  <r>
    <n v="1664"/>
    <s v="Grace Sings Grace"/>
    <s v="Korean-American Soprano Grace's Debut Album - coming up in June 2012. Come and be part of this exciting project!"/>
    <n v="2500"/>
    <n v="3060.22"/>
    <x v="1"/>
    <x v="0"/>
    <s v="USD"/>
    <n v="1331870340"/>
    <n v="1328033818"/>
    <b v="0"/>
    <n v="89"/>
    <b v="1"/>
    <s v="music/pop"/>
    <n v="1.2240879999999998"/>
    <n v="34.384494382022467"/>
    <x v="4"/>
    <x v="8"/>
    <x v="4"/>
    <s v="pop"/>
    <x v="1367"/>
    <d v="2012-03-15T21:59:00"/>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x v="4"/>
    <x v="8"/>
    <x v="4"/>
    <s v="pop"/>
    <x v="1368"/>
    <d v="2011-02-21T21:00:00"/>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x v="4"/>
    <x v="8"/>
    <x v="4"/>
    <s v="pop"/>
    <x v="1369"/>
    <d v="2013-03-27T23:04:33"/>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x v="4"/>
    <x v="8"/>
    <x v="4"/>
    <s v="pop"/>
    <x v="1370"/>
    <d v="2014-03-11T00:59:00"/>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x v="4"/>
    <x v="8"/>
    <x v="4"/>
    <s v="pop"/>
    <x v="1371"/>
    <d v="2011-11-27T22:35:39"/>
  </r>
  <r>
    <n v="1669"/>
    <s v="Summer Gill 'Stormy Weather' EP"/>
    <s v="Hi guys! I'll be recording a 6-7 song EP this summer and I need your help to make it happen! _x000a_Any support is appreciated!"/>
    <n v="2000"/>
    <n v="2795"/>
    <x v="1"/>
    <x v="0"/>
    <s v="USD"/>
    <n v="1464729276"/>
    <n v="1459545276"/>
    <b v="0"/>
    <n v="52"/>
    <b v="1"/>
    <s v="music/pop"/>
    <n v="1.3975"/>
    <n v="53.75"/>
    <x v="4"/>
    <x v="8"/>
    <x v="4"/>
    <s v="pop"/>
    <x v="1372"/>
    <d v="2016-05-31T15:14:36"/>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
    <n v="44.608695652173914"/>
    <x v="4"/>
    <x v="8"/>
    <x v="4"/>
    <s v="pop"/>
    <x v="1373"/>
    <d v="2010-07-04T22:00:00"/>
  </r>
  <r>
    <n v="1671"/>
    <s v="Luke O'Brien's Kickstarter"/>
    <s v="I am seeking funding in order to help take my music from a hobby to a career."/>
    <n v="2000"/>
    <n v="2013.47"/>
    <x v="1"/>
    <x v="0"/>
    <s v="USD"/>
    <n v="1470056614"/>
    <n v="1467464614"/>
    <b v="0"/>
    <n v="77"/>
    <b v="1"/>
    <s v="music/pop"/>
    <n v="1.0067349999999999"/>
    <n v="26.148961038961041"/>
    <x v="4"/>
    <x v="8"/>
    <x v="4"/>
    <s v="pop"/>
    <x v="1374"/>
    <d v="2016-08-01T07:03:34"/>
  </r>
  <r>
    <n v="1672"/>
    <s v="High Altotude Debut Album"/>
    <s v="Sweet, sweet harmonies from Portland Oregon's premiere high school women's a cappella group."/>
    <n v="1700"/>
    <n v="1920"/>
    <x v="1"/>
    <x v="0"/>
    <s v="USD"/>
    <n v="1338824730"/>
    <n v="1336232730"/>
    <b v="0"/>
    <n v="49"/>
    <b v="1"/>
    <s v="music/pop"/>
    <n v="1.1294117647058823"/>
    <n v="39.183673469387756"/>
    <x v="4"/>
    <x v="8"/>
    <x v="4"/>
    <s v="pop"/>
    <x v="1375"/>
    <d v="2012-06-04T09:45:30"/>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8"/>
    <n v="45.593220338983052"/>
    <x v="4"/>
    <x v="8"/>
    <x v="4"/>
    <s v="pop"/>
    <x v="1376"/>
    <d v="2015-03-06T15:04:52"/>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69999999999999"/>
    <n v="89.247787610619469"/>
    <x v="4"/>
    <x v="8"/>
    <x v="4"/>
    <s v="pop"/>
    <x v="1377"/>
    <d v="2016-08-18T00:59:00"/>
  </r>
  <r>
    <n v="1675"/>
    <s v="The Great Party's Debut Album!"/>
    <s v="The Great Party is releasing their debut album. Here's your chance to be a part of it!"/>
    <n v="1000"/>
    <n v="1374.16"/>
    <x v="1"/>
    <x v="0"/>
    <s v="USD"/>
    <n v="1318802580"/>
    <n v="1316194540"/>
    <b v="0"/>
    <n v="34"/>
    <b v="1"/>
    <s v="music/pop"/>
    <n v="1.37416"/>
    <n v="40.416470588235299"/>
    <x v="4"/>
    <x v="8"/>
    <x v="4"/>
    <s v="pop"/>
    <x v="1378"/>
    <d v="2011-10-16T16:03:00"/>
  </r>
  <r>
    <n v="1676"/>
    <s v="Bridge 19 CD Release Tour"/>
    <s v="Help fund Bridge 19's tour in support of their first duo record, to be released in May 2012."/>
    <n v="3000"/>
    <n v="3460"/>
    <x v="1"/>
    <x v="0"/>
    <s v="USD"/>
    <n v="1334980740"/>
    <n v="1330968347"/>
    <b v="0"/>
    <n v="42"/>
    <b v="1"/>
    <s v="music/pop"/>
    <n v="1.1533333333333333"/>
    <n v="82.38095238095238"/>
    <x v="4"/>
    <x v="8"/>
    <x v="4"/>
    <s v="pop"/>
    <x v="1379"/>
    <d v="2012-04-20T21:59:00"/>
  </r>
  <r>
    <n v="1677"/>
    <s v="Andrius Pojavis new album &quot;Seven&quot;"/>
    <s v="It's time to record my new album. Studio, musicians and arranger are ready, are you coming on this journey with me?"/>
    <n v="6000"/>
    <n v="6700"/>
    <x v="1"/>
    <x v="6"/>
    <s v="EUR"/>
    <n v="1460786340"/>
    <n v="1455615976"/>
    <b v="0"/>
    <n v="42"/>
    <b v="1"/>
    <s v="music/pop"/>
    <n v="1.1166666666666667"/>
    <n v="159.52380952380952"/>
    <x v="4"/>
    <x v="8"/>
    <x v="4"/>
    <s v="pop"/>
    <x v="1380"/>
    <d v="2016-04-15T23:59:00"/>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x v="4"/>
    <x v="8"/>
    <x v="4"/>
    <s v="pop"/>
    <x v="1381"/>
    <d v="2014-02-06T14:31:11"/>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x v="4"/>
    <x v="8"/>
    <x v="4"/>
    <s v="pop"/>
    <x v="1382"/>
    <d v="2011-07-21T19:39:05"/>
  </r>
  <r>
    <n v="1680"/>
    <s v="Kick Out a Record"/>
    <s v="Working Musician dilemma #164: how the taxman put Kick the Record 2.0 on hold"/>
    <n v="1000"/>
    <n v="1175"/>
    <x v="1"/>
    <x v="0"/>
    <s v="USD"/>
    <n v="1405188667"/>
    <n v="1402596667"/>
    <b v="0"/>
    <n v="25"/>
    <b v="1"/>
    <s v="music/pop"/>
    <n v="1.175"/>
    <n v="47"/>
    <x v="4"/>
    <x v="8"/>
    <x v="4"/>
    <s v="pop"/>
    <x v="1383"/>
    <d v="2014-07-12T12:11:07"/>
  </r>
  <r>
    <n v="780"/>
    <s v="Wess Meets West - Press Our New Album on CD!"/>
    <s v="We are finishing up recording our new record and we would like help with its physical CD release."/>
    <n v="1000"/>
    <n v="1040"/>
    <x v="1"/>
    <x v="0"/>
    <s v="USD"/>
    <n v="1304439025"/>
    <n v="1301847025"/>
    <b v="0"/>
    <n v="27"/>
    <b v="1"/>
    <s v="music/rock"/>
    <n v="1.04"/>
    <n v="38.518518518518519"/>
    <x v="4"/>
    <x v="8"/>
    <x v="4"/>
    <s v="rock"/>
    <x v="1384"/>
    <d v="2011-05-03T10:10:25"/>
  </r>
  <r>
    <n v="781"/>
    <s v="Touring the United States This July"/>
    <s v="&quot;WE ARE ON A MISSION TO TOUR THE UNITED STATES NON-STOP. TO DO SO WE NEED TO PURCHASE A NEW VAN.&quot;"/>
    <n v="800"/>
    <n v="1065.23"/>
    <x v="1"/>
    <x v="0"/>
    <s v="USD"/>
    <n v="1370649674"/>
    <n v="1368057674"/>
    <b v="0"/>
    <n v="25"/>
    <b v="1"/>
    <s v="music/rock"/>
    <n v="1.3315375"/>
    <n v="42.609200000000001"/>
    <x v="4"/>
    <x v="8"/>
    <x v="4"/>
    <s v="rock"/>
    <x v="1385"/>
    <d v="2013-06-07T18:01:14"/>
  </r>
  <r>
    <n v="782"/>
    <s v="Richie Ray finally records a new record!"/>
    <s v="After almost three years of being out of music, I've decided to finally make the solo record I've wanted to do for years."/>
    <n v="700"/>
    <n v="700"/>
    <x v="1"/>
    <x v="0"/>
    <s v="USD"/>
    <n v="1345918302"/>
    <n v="1343326302"/>
    <b v="0"/>
    <n v="14"/>
    <b v="1"/>
    <s v="music/rock"/>
    <n v="1"/>
    <n v="50"/>
    <x v="4"/>
    <x v="8"/>
    <x v="4"/>
    <s v="rock"/>
    <x v="1386"/>
    <d v="2012-08-25T12:11:42"/>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4"/>
    <n v="63.485714285714288"/>
    <x v="4"/>
    <x v="8"/>
    <x v="4"/>
    <s v="rock"/>
    <x v="1387"/>
    <d v="2012-04-27T16:00:00"/>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x v="4"/>
    <x v="8"/>
    <x v="4"/>
    <s v="rock"/>
    <x v="1388"/>
    <d v="2014-03-16T20:35:19"/>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x v="4"/>
    <x v="8"/>
    <x v="4"/>
    <s v="rock"/>
    <x v="1389"/>
    <d v="2013-02-28T08:15:15"/>
  </r>
  <r>
    <n v="786"/>
    <s v="New Album: BRICK AND MORTAR. New Book: HITLESS WONDER."/>
    <s v="In June, Columbus rock veterans, Watershed, will release and tour behind a new album, BRICK AND MORTAR."/>
    <n v="5000"/>
    <n v="7140"/>
    <x v="1"/>
    <x v="0"/>
    <s v="USD"/>
    <n v="1336751220"/>
    <n v="1331774434"/>
    <b v="0"/>
    <n v="44"/>
    <b v="1"/>
    <s v="music/rock"/>
    <n v="1.4279999999999999"/>
    <n v="162.27272727272728"/>
    <x v="4"/>
    <x v="8"/>
    <x v="4"/>
    <s v="rock"/>
    <x v="1390"/>
    <d v="2012-05-11T09:47:00"/>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x v="4"/>
    <x v="8"/>
    <x v="4"/>
    <s v="rock"/>
    <x v="1391"/>
    <d v="2013-11-01T09:03:46"/>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x v="4"/>
    <x v="8"/>
    <x v="4"/>
    <s v="rock"/>
    <x v="1392"/>
    <d v="2012-07-06T21:59:00"/>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x v="4"/>
    <x v="8"/>
    <x v="4"/>
    <s v="rock"/>
    <x v="1393"/>
    <d v="2013-01-21T01:59:00"/>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6"/>
    <n v="92.547820512820508"/>
    <x v="4"/>
    <x v="8"/>
    <x v="4"/>
    <s v="rock"/>
    <x v="1394"/>
    <d v="2013-01-31T19:08:59"/>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x v="4"/>
    <x v="8"/>
    <x v="4"/>
    <s v="rock"/>
    <x v="1395"/>
    <d v="2013-11-12T23:59:00"/>
  </r>
  <r>
    <n v="792"/>
    <s v="&quot;Believable Lies&quot; - The Album"/>
    <s v="Rock n' Roll about the intersection of lies and belief: the Believable Lie."/>
    <n v="2500"/>
    <n v="2511.11"/>
    <x v="1"/>
    <x v="0"/>
    <s v="USD"/>
    <n v="1383861483"/>
    <n v="1381265883"/>
    <b v="0"/>
    <n v="60"/>
    <b v="1"/>
    <s v="music/rock"/>
    <n v="1.0044440000000001"/>
    <n v="41.851833333333339"/>
    <x v="4"/>
    <x v="8"/>
    <x v="4"/>
    <s v="rock"/>
    <x v="1396"/>
    <d v="2013-11-07T15:58:03"/>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2"/>
    <n v="88.325937499999995"/>
    <x v="4"/>
    <x v="8"/>
    <x v="4"/>
    <s v="rock"/>
    <x v="1397"/>
    <d v="2013-07-02T22:59:00"/>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x v="4"/>
    <x v="8"/>
    <x v="4"/>
    <s v="rock"/>
    <x v="1398"/>
    <d v="2011-09-05T11:06:00"/>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x v="4"/>
    <x v="8"/>
    <x v="4"/>
    <s v="rock"/>
    <x v="1399"/>
    <d v="2012-04-06T22:59:00"/>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x v="4"/>
    <x v="8"/>
    <x v="4"/>
    <s v="rock"/>
    <x v="1400"/>
    <d v="2013-09-15T15:10:00"/>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x v="4"/>
    <x v="8"/>
    <x v="4"/>
    <s v="rock"/>
    <x v="1401"/>
    <d v="2012-04-28T22:00:00"/>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8"/>
    <n v="46.218390804597703"/>
    <x v="4"/>
    <x v="8"/>
    <x v="4"/>
    <s v="rock"/>
    <x v="1402"/>
    <d v="2014-09-30T08:09:47"/>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x v="4"/>
    <x v="8"/>
    <x v="4"/>
    <s v="rock"/>
    <x v="1403"/>
    <d v="2012-04-27T10:00:46"/>
  </r>
  <r>
    <n v="800"/>
    <s v="LF4 WildFire"/>
    <s v="Scotland's premier classic rock and metal festival, 3 days, 3-4 stages, family friendly,  for people of all ages"/>
    <n v="1500"/>
    <n v="2282"/>
    <x v="1"/>
    <x v="1"/>
    <s v="GBP"/>
    <n v="1410431054"/>
    <n v="1407839054"/>
    <b v="0"/>
    <n v="56"/>
    <b v="1"/>
    <s v="music/rock"/>
    <n v="1.5213333333333334"/>
    <n v="40.75"/>
    <x v="4"/>
    <x v="8"/>
    <x v="4"/>
    <s v="rock"/>
    <x v="1404"/>
    <d v="2014-09-11T04:24:14"/>
  </r>
  <r>
    <n v="801"/>
    <s v="SLUTEVER DO AMERICA TOUR"/>
    <s v="ALL WE WANT TO DO IS DRIVE AROUND AMERICA AND PLAY A BUNCH OF SHOWS, BUT WE DON'T HAVE ANY MONEY..."/>
    <n v="2000"/>
    <n v="2230.4299999999998"/>
    <x v="1"/>
    <x v="0"/>
    <s v="USD"/>
    <n v="1309547120"/>
    <n v="1306955120"/>
    <b v="0"/>
    <n v="51"/>
    <b v="1"/>
    <s v="music/rock"/>
    <n v="1.1152149999999998"/>
    <n v="43.733921568627444"/>
    <x v="4"/>
    <x v="8"/>
    <x v="4"/>
    <s v="rock"/>
    <x v="1405"/>
    <d v="2011-07-01T13:05:20"/>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x v="4"/>
    <x v="8"/>
    <x v="4"/>
    <s v="rock"/>
    <x v="1406"/>
    <d v="2012-09-16T22:05:00"/>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x v="4"/>
    <x v="8"/>
    <x v="4"/>
    <s v="rock"/>
    <x v="1407"/>
    <d v="2011-05-28T19:00:00"/>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
    <n v="305.55555555555554"/>
    <x v="4"/>
    <x v="8"/>
    <x v="4"/>
    <s v="rock"/>
    <x v="1408"/>
    <d v="2011-07-22T21:59:00"/>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x v="4"/>
    <x v="8"/>
    <x v="4"/>
    <s v="rock"/>
    <x v="1409"/>
    <d v="2011-07-16T17:00:00"/>
  </r>
  <r>
    <n v="806"/>
    <s v="Golden Animals NEW Album!"/>
    <s v="Help Golden Animals finish their NEW Album!"/>
    <n v="8000"/>
    <n v="8355"/>
    <x v="1"/>
    <x v="0"/>
    <s v="USD"/>
    <n v="1315413339"/>
    <n v="1312821339"/>
    <b v="0"/>
    <n v="71"/>
    <b v="1"/>
    <s v="music/rock"/>
    <n v="1.0443750000000001"/>
    <n v="117.67605633802818"/>
    <x v="4"/>
    <x v="8"/>
    <x v="4"/>
    <s v="rock"/>
    <x v="1410"/>
    <d v="2011-09-07T10:35:39"/>
  </r>
  <r>
    <n v="807"/>
    <s v="Sic Vita - New EP Release - 2017"/>
    <s v="Join the Sic Vita family and lend a hand as we create a new album!"/>
    <n v="4000"/>
    <n v="4205"/>
    <x v="1"/>
    <x v="0"/>
    <s v="USD"/>
    <n v="1488333600"/>
    <n v="1485270311"/>
    <b v="0"/>
    <n v="57"/>
    <b v="1"/>
    <s v="music/rock"/>
    <n v="1.05125"/>
    <n v="73.771929824561397"/>
    <x v="4"/>
    <x v="8"/>
    <x v="4"/>
    <s v="rock"/>
    <x v="1411"/>
    <d v="2017-02-28T20:00:00"/>
  </r>
  <r>
    <n v="808"/>
    <s v="The Micronite Filters | Wizard Blood Vinyl"/>
    <s v="The Micronite Filters have a blood curdling sonic adventure ready for psychedelic swirled vinyl for the best possible auditory journey."/>
    <n v="4500"/>
    <n v="4500"/>
    <x v="1"/>
    <x v="2"/>
    <s v="CAD"/>
    <n v="1419224340"/>
    <n v="1416363886"/>
    <b v="0"/>
    <n v="43"/>
    <b v="1"/>
    <s v="music/rock"/>
    <n v="1"/>
    <n v="104.65116279069767"/>
    <x v="4"/>
    <x v="8"/>
    <x v="4"/>
    <s v="rock"/>
    <x v="1412"/>
    <d v="2014-12-21T22:59:00"/>
  </r>
  <r>
    <n v="809"/>
    <s v="Peter's New Album!!"/>
    <s v="Acknowledged songwriter looking to record album of new songs to secure a Publishing Contract"/>
    <n v="4000"/>
    <n v="4151"/>
    <x v="1"/>
    <x v="0"/>
    <s v="USD"/>
    <n v="1390161630"/>
    <n v="1387569630"/>
    <b v="0"/>
    <n v="52"/>
    <b v="1"/>
    <s v="music/rock"/>
    <n v="1.03775"/>
    <n v="79.82692307692308"/>
    <x v="4"/>
    <x v="8"/>
    <x v="4"/>
    <s v="rock"/>
    <x v="1413"/>
    <d v="2014-01-19T14:00:30"/>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x v="4"/>
    <x v="8"/>
    <x v="4"/>
    <s v="rock"/>
    <x v="1414"/>
    <d v="2012-08-31T19:21:02"/>
  </r>
  <r>
    <n v="811"/>
    <s v="Love Water Tour"/>
    <s v="We need your financial support to cover the tour costs!  (Sound, lights, travel, stage design)"/>
    <n v="1000"/>
    <n v="1040"/>
    <x v="1"/>
    <x v="0"/>
    <s v="USD"/>
    <n v="1373475120"/>
    <n v="1371569202"/>
    <b v="0"/>
    <n v="12"/>
    <b v="1"/>
    <s v="music/rock"/>
    <n v="1.04"/>
    <n v="86.666666666666671"/>
    <x v="4"/>
    <x v="8"/>
    <x v="4"/>
    <s v="rock"/>
    <x v="1415"/>
    <d v="2013-07-10T10:52:00"/>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3"/>
    <n v="27.606060606060606"/>
    <x v="4"/>
    <x v="8"/>
    <x v="4"/>
    <s v="rock"/>
    <x v="1416"/>
    <d v="2013-03-01T07:58:00"/>
  </r>
  <r>
    <n v="813"/>
    <s v="Rules of Civility and Decent Behavior"/>
    <s v="A pre order campaign to fund the pressing of our second full length vinyl LP"/>
    <n v="1500"/>
    <n v="2399.94"/>
    <x v="1"/>
    <x v="0"/>
    <s v="USD"/>
    <n v="1342825365"/>
    <n v="1340233365"/>
    <b v="0"/>
    <n v="96"/>
    <b v="1"/>
    <s v="music/rock"/>
    <n v="1.59996"/>
    <n v="24.999375000000001"/>
    <x v="4"/>
    <x v="8"/>
    <x v="4"/>
    <s v="rock"/>
    <x v="1417"/>
    <d v="2012-07-20T17:02:45"/>
  </r>
  <r>
    <n v="814"/>
    <s v="Help Pat The Human Get A Tour Van!"/>
    <s v="We have been a band since 2007, but we've never hit the road. That's messed up... So this summer, we're trying to and need your help!"/>
    <n v="1000"/>
    <n v="1273"/>
    <x v="1"/>
    <x v="0"/>
    <s v="USD"/>
    <n v="1306865040"/>
    <n v="1305568201"/>
    <b v="0"/>
    <n v="28"/>
    <b v="1"/>
    <s v="music/rock"/>
    <n v="1.2729999999999999"/>
    <n v="45.464285714285715"/>
    <x v="4"/>
    <x v="8"/>
    <x v="4"/>
    <s v="rock"/>
    <x v="1418"/>
    <d v="2011-05-31T12:04:00"/>
  </r>
  <r>
    <n v="815"/>
    <s v="Some Late Help for The Early Reset"/>
    <s v="Be a part of helping The Early Reset finish their new 7 song EP."/>
    <n v="4000"/>
    <n v="4280"/>
    <x v="1"/>
    <x v="0"/>
    <s v="USD"/>
    <n v="1414879303"/>
    <n v="1412287303"/>
    <b v="0"/>
    <n v="43"/>
    <b v="1"/>
    <s v="music/rock"/>
    <n v="1.07"/>
    <n v="99.534883720930239"/>
    <x v="4"/>
    <x v="8"/>
    <x v="4"/>
    <s v="rock"/>
    <x v="1419"/>
    <d v="2014-11-01T16:01:43"/>
  </r>
  <r>
    <n v="816"/>
    <s v="Help Friends and Family Release Their Debut Album"/>
    <s v="Friends and Family have an album for you. They need your help to release it to the world."/>
    <n v="7000"/>
    <n v="8058.55"/>
    <x v="1"/>
    <x v="0"/>
    <s v="USD"/>
    <n v="1365489000"/>
    <n v="1362776043"/>
    <b v="0"/>
    <n v="205"/>
    <b v="1"/>
    <s v="music/rock"/>
    <n v="1.1512214285714286"/>
    <n v="39.31"/>
    <x v="4"/>
    <x v="8"/>
    <x v="4"/>
    <s v="rock"/>
    <x v="1420"/>
    <d v="2013-04-09T00:30:00"/>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x v="4"/>
    <x v="8"/>
    <x v="4"/>
    <s v="rock"/>
    <x v="1421"/>
    <d v="2012-03-10T22:59:00"/>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x v="4"/>
    <x v="8"/>
    <x v="4"/>
    <s v="rock"/>
    <x v="1422"/>
    <d v="2012-08-07T11:01:00"/>
  </r>
  <r>
    <n v="819"/>
    <s v="Winter Tour"/>
    <s v="We are touring the Southeast in support of our new EP"/>
    <n v="400"/>
    <n v="435"/>
    <x v="1"/>
    <x v="0"/>
    <s v="USD"/>
    <n v="1387601040"/>
    <n v="1386806254"/>
    <b v="0"/>
    <n v="14"/>
    <b v="1"/>
    <s v="music/rock"/>
    <n v="1.0874999999999999"/>
    <n v="31.071428571428573"/>
    <x v="4"/>
    <x v="8"/>
    <x v="4"/>
    <s v="rock"/>
    <x v="1423"/>
    <d v="2013-12-20T22:44:00"/>
  </r>
  <r>
    <n v="820"/>
    <s v="Wyatt Lowe &amp; the Ottomatics Summer 2014 Tour!"/>
    <s v="Wyatt Lowe &amp; the Ottomatics will be hitting the road this June on a North and Southwest Summer 2014 tour!"/>
    <n v="2000"/>
    <n v="2681"/>
    <x v="1"/>
    <x v="0"/>
    <s v="USD"/>
    <n v="1402290000"/>
    <n v="1399666342"/>
    <b v="0"/>
    <n v="38"/>
    <b v="1"/>
    <s v="music/rock"/>
    <n v="1.3405"/>
    <n v="70.55263157894737"/>
    <x v="4"/>
    <x v="8"/>
    <x v="4"/>
    <s v="rock"/>
    <x v="1424"/>
    <d v="2014-06-08T23:00:00"/>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
    <n v="224.12820512820514"/>
    <x v="4"/>
    <x v="8"/>
    <x v="4"/>
    <s v="rock"/>
    <x v="1425"/>
    <d v="2015-05-03T22:01:00"/>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x v="4"/>
    <x v="8"/>
    <x v="4"/>
    <s v="rock"/>
    <x v="1426"/>
    <d v="2012-10-05T16:44:10"/>
  </r>
  <r>
    <n v="823"/>
    <s v="Debut Album"/>
    <s v="Eyes For Fire is finally ready to release their Debut Album but we need YOU to help us put the final touches on it."/>
    <n v="800"/>
    <n v="1436"/>
    <x v="1"/>
    <x v="0"/>
    <s v="USD"/>
    <n v="1427062852"/>
    <n v="1424474452"/>
    <b v="0"/>
    <n v="33"/>
    <b v="1"/>
    <s v="music/rock"/>
    <n v="1.7949999999999999"/>
    <n v="43.515151515151516"/>
    <x v="4"/>
    <x v="8"/>
    <x v="4"/>
    <s v="rock"/>
    <x v="1427"/>
    <d v="2015-03-22T16:20:52"/>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x v="4"/>
    <x v="8"/>
    <x v="4"/>
    <s v="rock"/>
    <x v="1428"/>
    <d v="2010-04-18T00:59:00"/>
  </r>
  <r>
    <n v="825"/>
    <s v="KILL FREEMAN"/>
    <s v="Kickstarting Kill Freeman independently. Help fund the New Record, Video and Live Shows."/>
    <n v="12500"/>
    <n v="12554"/>
    <x v="1"/>
    <x v="0"/>
    <s v="USD"/>
    <n v="1351495284"/>
    <n v="1349335284"/>
    <b v="0"/>
    <n v="99"/>
    <b v="1"/>
    <s v="music/rock"/>
    <n v="1.0043200000000001"/>
    <n v="126.8080808080808"/>
    <x v="4"/>
    <x v="8"/>
    <x v="4"/>
    <s v="rock"/>
    <x v="1429"/>
    <d v="2012-10-29T01:21:24"/>
  </r>
  <r>
    <n v="826"/>
    <s v="Protect The Dream Debut Album"/>
    <s v="Protect The Dream is preparing to record their debut album 8 years in the making. Lets make it happen Kickstarter!"/>
    <n v="5500"/>
    <n v="5580"/>
    <x v="1"/>
    <x v="0"/>
    <s v="USD"/>
    <n v="1332719730"/>
    <n v="1330908930"/>
    <b v="0"/>
    <n v="49"/>
    <b v="1"/>
    <s v="music/rock"/>
    <n v="1.0145454545454546"/>
    <n v="113.87755102040816"/>
    <x v="4"/>
    <x v="8"/>
    <x v="4"/>
    <s v="rock"/>
    <x v="1430"/>
    <d v="2012-03-25T17:55:30"/>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x v="4"/>
    <x v="8"/>
    <x v="4"/>
    <s v="rock"/>
    <x v="1431"/>
    <d v="2012-02-14T13:49:00"/>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x v="4"/>
    <x v="8"/>
    <x v="4"/>
    <s v="rock"/>
    <x v="1432"/>
    <d v="2012-06-25T10:24:00"/>
  </r>
  <r>
    <n v="829"/>
    <s v="Monk"/>
    <s v="We are a band from South East London- each member is19 years OA. We have been together for two years. Taking pride in making good music"/>
    <n v="500"/>
    <n v="520"/>
    <x v="1"/>
    <x v="1"/>
    <s v="GBP"/>
    <n v="1468437240"/>
    <n v="1463253240"/>
    <b v="0"/>
    <n v="16"/>
    <b v="1"/>
    <s v="music/rock"/>
    <n v="1.04"/>
    <n v="32.5"/>
    <x v="4"/>
    <x v="8"/>
    <x v="4"/>
    <s v="rock"/>
    <x v="1433"/>
    <d v="2016-07-13T13:14:00"/>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x v="4"/>
    <x v="8"/>
    <x v="4"/>
    <s v="rock"/>
    <x v="1434"/>
    <d v="2013-03-22T05:37:05"/>
  </r>
  <r>
    <n v="831"/>
    <s v="Let The 7Horse Run!"/>
    <s v="7Horse is a new band with a self-funded album and a show they want to rock in your town!"/>
    <n v="1500"/>
    <n v="3500"/>
    <x v="1"/>
    <x v="0"/>
    <s v="USD"/>
    <n v="1335540694"/>
    <n v="1332948694"/>
    <b v="0"/>
    <n v="20"/>
    <b v="1"/>
    <s v="music/rock"/>
    <n v="2.3333333333333335"/>
    <n v="175"/>
    <x v="4"/>
    <x v="8"/>
    <x v="4"/>
    <s v="rock"/>
    <x v="1435"/>
    <d v="2012-04-27T09:31:34"/>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6"/>
    <n v="97.993896103896105"/>
    <x v="4"/>
    <x v="8"/>
    <x v="4"/>
    <s v="rock"/>
    <x v="1436"/>
    <d v="2012-01-21T02:13:00"/>
  </r>
  <r>
    <n v="833"/>
    <s v="Ragman Rolls"/>
    <s v="This is an American rock album."/>
    <n v="6000"/>
    <n v="6100"/>
    <x v="1"/>
    <x v="0"/>
    <s v="USD"/>
    <n v="1397941475"/>
    <n v="1395349475"/>
    <b v="0"/>
    <n v="41"/>
    <b v="1"/>
    <s v="music/rock"/>
    <n v="1.0166666666666666"/>
    <n v="148.78048780487805"/>
    <x v="4"/>
    <x v="8"/>
    <x v="4"/>
    <s v="rock"/>
    <x v="1437"/>
    <d v="2014-04-19T15:04:35"/>
  </r>
  <r>
    <n v="834"/>
    <s v="VANS Warped Tour or BUST!"/>
    <s v="We were selected out of 4,000 bands to play on VANS Warped Tour! Amazing opportunity, but touring costs $$$!  We REALLY need your help!"/>
    <n v="5500"/>
    <n v="7206"/>
    <x v="1"/>
    <x v="0"/>
    <s v="USD"/>
    <n v="1372651140"/>
    <n v="1369770292"/>
    <b v="0"/>
    <n v="75"/>
    <b v="1"/>
    <s v="music/rock"/>
    <n v="1.3101818181818181"/>
    <n v="96.08"/>
    <x v="4"/>
    <x v="8"/>
    <x v="4"/>
    <s v="rock"/>
    <x v="1438"/>
    <d v="2013-06-30T21:59:00"/>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x v="4"/>
    <x v="8"/>
    <x v="4"/>
    <s v="rock"/>
    <x v="1439"/>
    <d v="2012-05-18T21:00:00"/>
  </r>
  <r>
    <n v="836"/>
    <s v="DESMADRE Full Album + Press Kit"/>
    <s v="An album you can bring home to mom."/>
    <n v="5000"/>
    <n v="5046.5200000000004"/>
    <x v="1"/>
    <x v="0"/>
    <s v="USD"/>
    <n v="1381108918"/>
    <n v="1378516918"/>
    <b v="0"/>
    <n v="46"/>
    <b v="1"/>
    <s v="music/rock"/>
    <n v="1.009304"/>
    <n v="109.70695652173914"/>
    <x v="4"/>
    <x v="8"/>
    <x v="4"/>
    <s v="rock"/>
    <x v="1440"/>
    <d v="2013-10-06T19:21:58"/>
  </r>
  <r>
    <n v="837"/>
    <s v="Take 147 - Nothin' to Lose CD Project"/>
    <s v="Take 147 is currently in the process of recording the debut album called, &quot;Nothin' to Lose&quot;."/>
    <n v="2500"/>
    <n v="3045"/>
    <x v="1"/>
    <x v="0"/>
    <s v="USD"/>
    <n v="1398988662"/>
    <n v="1396396662"/>
    <b v="0"/>
    <n v="62"/>
    <b v="1"/>
    <s v="music/rock"/>
    <n v="1.218"/>
    <n v="49.112903225806448"/>
    <x v="4"/>
    <x v="8"/>
    <x v="4"/>
    <s v="rock"/>
    <x v="1441"/>
    <d v="2014-05-01T17:57:42"/>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x v="4"/>
    <x v="8"/>
    <x v="4"/>
    <s v="rock"/>
    <x v="1442"/>
    <d v="2012-01-17T15:33:05"/>
  </r>
  <r>
    <n v="839"/>
    <s v="The Waffle Stompers - We'll Never Die"/>
    <s v="The Waffle Stompers need your support to keep doing what we love--go on tour, make music and music videos."/>
    <n v="5000"/>
    <n v="5830.83"/>
    <x v="1"/>
    <x v="0"/>
    <s v="USD"/>
    <n v="1348337956"/>
    <n v="1345745956"/>
    <b v="0"/>
    <n v="96"/>
    <b v="1"/>
    <s v="music/rock"/>
    <n v="1.166166"/>
    <n v="60.737812499999997"/>
    <x v="4"/>
    <x v="8"/>
    <x v="4"/>
    <s v="rock"/>
    <x v="1443"/>
    <d v="2012-09-22T12:19:16"/>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x v="4"/>
    <x v="8"/>
    <x v="4"/>
    <s v="rock"/>
    <x v="1444"/>
    <d v="2013-04-22T15:00:00"/>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x v="4"/>
    <x v="8"/>
    <x v="4"/>
    <s v="rock"/>
    <x v="1445"/>
    <d v="2014-06-14T08:23:54"/>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x v="4"/>
    <x v="8"/>
    <x v="4"/>
    <s v="rock"/>
    <x v="1446"/>
    <d v="2011-12-05T20:02:29"/>
  </r>
  <r>
    <n v="1247"/>
    <s v="BRAIN DEAD to record debut EP with SLAYER producer!"/>
    <s v="BRAIN DEAD is going to record their debut EP and they need your help, Bozos!"/>
    <n v="3500"/>
    <n v="4275"/>
    <x v="1"/>
    <x v="0"/>
    <s v="USD"/>
    <n v="1367823655"/>
    <n v="1365231655"/>
    <b v="1"/>
    <n v="50"/>
    <b v="1"/>
    <s v="music/rock"/>
    <n v="1.2214285714285715"/>
    <n v="85.5"/>
    <x v="4"/>
    <x v="8"/>
    <x v="4"/>
    <s v="rock"/>
    <x v="1447"/>
    <d v="2013-05-06T01:00:55"/>
  </r>
  <r>
    <n v="1248"/>
    <s v="The Vandies // Full length album!"/>
    <s v="The Vandies make pop rock in glorious Portland, Oregon. Help us fund our first full length album!"/>
    <n v="2500"/>
    <n v="3791"/>
    <x v="1"/>
    <x v="0"/>
    <s v="USD"/>
    <n v="1402642740"/>
    <n v="1399563953"/>
    <b v="1"/>
    <n v="59"/>
    <b v="1"/>
    <s v="music/rock"/>
    <n v="1.5164"/>
    <n v="64.254237288135599"/>
    <x v="4"/>
    <x v="8"/>
    <x v="4"/>
    <s v="rock"/>
    <x v="1448"/>
    <d v="2014-06-13T00:59:00"/>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x v="4"/>
    <x v="8"/>
    <x v="4"/>
    <s v="rock"/>
    <x v="1449"/>
    <d v="2012-07-07T11:46:51"/>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2"/>
    <n v="118.2007874015748"/>
    <x v="4"/>
    <x v="8"/>
    <x v="4"/>
    <s v="rock"/>
    <x v="1450"/>
    <d v="2014-09-06T09:25:31"/>
  </r>
  <r>
    <n v="1251"/>
    <s v="Jack Oblivian Harlan t Bobo Limes european tour"/>
    <s v="A tour of europe with 3 memphis artist, Jack Oblivian, Harlan T Bobo and Shawn Cripps."/>
    <n v="6000"/>
    <n v="6108"/>
    <x v="1"/>
    <x v="0"/>
    <s v="USD"/>
    <n v="1316979167"/>
    <n v="1311795167"/>
    <b v="1"/>
    <n v="74"/>
    <b v="1"/>
    <s v="music/rock"/>
    <n v="1.018"/>
    <n v="82.540540540540547"/>
    <x v="4"/>
    <x v="8"/>
    <x v="4"/>
    <s v="rock"/>
    <x v="1451"/>
    <d v="2011-09-25T13:32:47"/>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6"/>
    <n v="34.170212765957444"/>
    <x v="4"/>
    <x v="8"/>
    <x v="4"/>
    <s v="rock"/>
    <x v="1452"/>
    <d v="2013-10-24T17:42:49"/>
  </r>
  <r>
    <n v="1253"/>
    <s v="Suburban Legends: New Album"/>
    <s v="Suburban Legends are working on the most important album EVER, but they are in need of your help and about 10 bucks... probably more!"/>
    <n v="10"/>
    <n v="30383.32"/>
    <x v="1"/>
    <x v="0"/>
    <s v="USD"/>
    <n v="1409770107"/>
    <n v="1407178107"/>
    <b v="1"/>
    <n v="711"/>
    <b v="1"/>
    <s v="music/rock"/>
    <n v="3038.3319999999999"/>
    <n v="42.73322081575246"/>
    <x v="4"/>
    <x v="8"/>
    <x v="4"/>
    <s v="rock"/>
    <x v="1453"/>
    <d v="2014-09-03T12:48:27"/>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x v="4"/>
    <x v="8"/>
    <x v="4"/>
    <s v="rock"/>
    <x v="1454"/>
    <d v="2010-12-31T22:59:00"/>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x v="4"/>
    <x v="8"/>
    <x v="4"/>
    <s v="rock"/>
    <x v="1455"/>
    <d v="2013-12-01T15:17:32"/>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x v="4"/>
    <x v="8"/>
    <x v="4"/>
    <s v="rock"/>
    <x v="1456"/>
    <d v="2012-02-12T16:03:51"/>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3"/>
    <n v="92.102272727272734"/>
    <x v="4"/>
    <x v="8"/>
    <x v="4"/>
    <s v="rock"/>
    <x v="1457"/>
    <d v="2011-04-02T19:03:10"/>
  </r>
  <r>
    <n v="1258"/>
    <s v="Mustard Plug New Record!"/>
    <s v="Mustard Plug needs help funding their new record.  Please help the Grand Rapids, MI band put out their 7th record!"/>
    <n v="12000"/>
    <n v="25577.56"/>
    <x v="1"/>
    <x v="0"/>
    <s v="USD"/>
    <n v="1377960012"/>
    <n v="1375368012"/>
    <b v="1"/>
    <n v="670"/>
    <b v="1"/>
    <s v="music/rock"/>
    <n v="2.1314633333333335"/>
    <n v="38.175462686567165"/>
    <x v="4"/>
    <x v="8"/>
    <x v="4"/>
    <s v="rock"/>
    <x v="1458"/>
    <d v="2013-08-31T08:40:12"/>
  </r>
  <r>
    <n v="1259"/>
    <s v="Help Falling From One complete their CD!!!"/>
    <s v="Falling From One is currently in the studio recording their first CD and they need your help!"/>
    <n v="2500"/>
    <n v="2606"/>
    <x v="1"/>
    <x v="0"/>
    <s v="USD"/>
    <n v="1402286340"/>
    <n v="1399504664"/>
    <b v="1"/>
    <n v="96"/>
    <b v="1"/>
    <s v="music/rock"/>
    <n v="1.0424"/>
    <n v="27.145833333333332"/>
    <x v="4"/>
    <x v="8"/>
    <x v="4"/>
    <s v="rock"/>
    <x v="1459"/>
    <d v="2014-06-08T21:59:00"/>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x v="4"/>
    <x v="8"/>
    <x v="4"/>
    <s v="rock"/>
    <x v="1460"/>
    <d v="2014-02-26T14:13:40"/>
  </r>
  <r>
    <n v="1261"/>
    <s v="The Puget EP's Vinyl Release"/>
    <s v="We just recorded a stellar EP and we're trying to put it out on vinyl.  Can you help these punx out?"/>
    <n v="2000"/>
    <n v="2025"/>
    <x v="1"/>
    <x v="0"/>
    <s v="USD"/>
    <n v="1390983227"/>
    <n v="1388391227"/>
    <b v="1"/>
    <n v="52"/>
    <b v="1"/>
    <s v="music/rock"/>
    <n v="1.0125"/>
    <n v="38.942307692307693"/>
    <x v="4"/>
    <x v="8"/>
    <x v="4"/>
    <s v="rock"/>
    <x v="1461"/>
    <d v="2014-01-29T02:13:47"/>
  </r>
  <r>
    <n v="1262"/>
    <s v="WPG Drummer Boy's band &quot;Bold as Lions&quot; Releases debut album!"/>
    <s v="A soon to be husband and wife bringing hope to the music industry._x000a_You will fall in love with their sound and story."/>
    <n v="6500"/>
    <n v="8152"/>
    <x v="1"/>
    <x v="2"/>
    <s v="CAD"/>
    <n v="1392574692"/>
    <n v="1389982692"/>
    <b v="1"/>
    <n v="105"/>
    <b v="1"/>
    <s v="music/rock"/>
    <n v="1.2541538461538462"/>
    <n v="77.638095238095232"/>
    <x v="4"/>
    <x v="8"/>
    <x v="4"/>
    <s v="rock"/>
    <x v="1462"/>
    <d v="2014-02-16T12:18:12"/>
  </r>
  <r>
    <n v="1263"/>
    <s v="New Tropic Bombs EP ~ &quot;Return to Bomber Bay&quot;"/>
    <s v="A fresh batch of chaos from Toledo, Ohio's reggae-rockers, Tropic Bombs!"/>
    <n v="1500"/>
    <n v="1785"/>
    <x v="1"/>
    <x v="0"/>
    <s v="USD"/>
    <n v="1396054800"/>
    <n v="1393034470"/>
    <b v="1"/>
    <n v="41"/>
    <b v="1"/>
    <s v="music/rock"/>
    <n v="1.19"/>
    <n v="43.536585365853661"/>
    <x v="4"/>
    <x v="8"/>
    <x v="4"/>
    <s v="rock"/>
    <x v="1463"/>
    <d v="2014-03-28T19:00:00"/>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6"/>
    <n v="31.823529411764707"/>
    <x v="4"/>
    <x v="8"/>
    <x v="4"/>
    <s v="rock"/>
    <x v="1464"/>
    <d v="2013-10-29T09:54:43"/>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x v="4"/>
    <x v="8"/>
    <x v="4"/>
    <s v="rock"/>
    <x v="1465"/>
    <d v="2010-11-30T09:43:35"/>
  </r>
  <r>
    <n v="1266"/>
    <s v="Sensory Station's First EP"/>
    <s v="We are looking to record our first EP produced by Aaron Harris (ISIS/Palms) at Studio West."/>
    <n v="9500"/>
    <n v="9545"/>
    <x v="1"/>
    <x v="0"/>
    <s v="USD"/>
    <n v="1389474145"/>
    <n v="1386882145"/>
    <b v="1"/>
    <n v="50"/>
    <b v="1"/>
    <s v="music/rock"/>
    <n v="1.0047368421052632"/>
    <n v="190.9"/>
    <x v="4"/>
    <x v="8"/>
    <x v="4"/>
    <s v="rock"/>
    <x v="1466"/>
    <d v="2014-01-11T15:02:25"/>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x v="4"/>
    <x v="8"/>
    <x v="4"/>
    <s v="rock"/>
    <x v="1467"/>
    <d v="2013-07-24T08:02:38"/>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x v="4"/>
    <x v="8"/>
    <x v="4"/>
    <s v="rock"/>
    <x v="1468"/>
    <d v="2013-09-20T14:17:27"/>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x v="4"/>
    <x v="8"/>
    <x v="4"/>
    <s v="rock"/>
    <x v="1469"/>
    <d v="2016-04-15T18:00:00"/>
  </r>
  <r>
    <n v="1270"/>
    <s v="Resolution15 records their next album, Svaha"/>
    <s v="We make awake metal using violins in place of guitars and want to record a full length album."/>
    <n v="10000"/>
    <n v="11472"/>
    <x v="1"/>
    <x v="0"/>
    <s v="USD"/>
    <n v="1332704042"/>
    <n v="1327523642"/>
    <b v="1"/>
    <n v="169"/>
    <b v="1"/>
    <s v="music/rock"/>
    <n v="1.1472"/>
    <n v="67.881656804733723"/>
    <x v="4"/>
    <x v="8"/>
    <x v="4"/>
    <s v="rock"/>
    <x v="1470"/>
    <d v="2012-03-25T13:34:02"/>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x v="4"/>
    <x v="8"/>
    <x v="4"/>
    <s v="rock"/>
    <x v="1471"/>
    <d v="2013-11-13T11:24:19"/>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x v="4"/>
    <x v="8"/>
    <x v="4"/>
    <s v="rock"/>
    <x v="1472"/>
    <d v="2010-06-14T22:00:00"/>
  </r>
  <r>
    <n v="1273"/>
    <s v="Run Coyote &quot;Youth Haunts&quot; - Vinyl LP and CD"/>
    <s v="Run Coyote is raising funds to produce their debut album - &quot;Youth Haunts&quot; - on vinyl LP and CD"/>
    <n v="4000"/>
    <n v="4140"/>
    <x v="1"/>
    <x v="2"/>
    <s v="CAD"/>
    <n v="1409506291"/>
    <n v="1406914291"/>
    <b v="1"/>
    <n v="54"/>
    <b v="1"/>
    <s v="music/rock"/>
    <n v="1.0349999999999999"/>
    <n v="76.666666666666671"/>
    <x v="4"/>
    <x v="8"/>
    <x v="4"/>
    <s v="rock"/>
    <x v="1473"/>
    <d v="2014-08-31T11:31:31"/>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8"/>
    <n v="82.963254817987149"/>
    <x v="4"/>
    <x v="8"/>
    <x v="4"/>
    <s v="rock"/>
    <x v="1474"/>
    <d v="2012-08-30T10:33:45"/>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7"/>
    <n v="62.522107969151669"/>
    <x v="4"/>
    <x v="8"/>
    <x v="4"/>
    <s v="rock"/>
    <x v="1475"/>
    <d v="2013-08-07T14:49:47"/>
  </r>
  <r>
    <n v="1276"/>
    <s v="MR. DREAM GOES TO JAIL"/>
    <s v="Sponsor this Brooklyn punk band's debut seven-inch, MR. DREAM GOES TO JAIL."/>
    <n v="3000"/>
    <n v="3132.63"/>
    <x v="1"/>
    <x v="0"/>
    <s v="USD"/>
    <n v="1251777600"/>
    <n v="1247504047"/>
    <b v="1"/>
    <n v="68"/>
    <b v="1"/>
    <s v="music/rock"/>
    <n v="1.0442100000000001"/>
    <n v="46.06808823529412"/>
    <x v="4"/>
    <x v="8"/>
    <x v="4"/>
    <s v="rock"/>
    <x v="1476"/>
    <d v="2009-08-31T22:00:00"/>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x v="4"/>
    <x v="8"/>
    <x v="4"/>
    <s v="rock"/>
    <x v="1477"/>
    <d v="2012-09-04T07:29:07"/>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4"/>
    <n v="53.005263157894738"/>
    <x v="4"/>
    <x v="8"/>
    <x v="4"/>
    <s v="rock"/>
    <x v="1478"/>
    <d v="2014-06-24T20:00:00"/>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x v="4"/>
    <x v="8"/>
    <x v="4"/>
    <s v="rock"/>
    <x v="1479"/>
    <d v="2014-03-23T19:22:50"/>
  </r>
  <r>
    <n v="1280"/>
    <s v="Nothing More's New Album"/>
    <s v="Nothing More is recording their forthcoming record and needs to join forces with you to make this album HUGE! "/>
    <n v="15000"/>
    <n v="16636.78"/>
    <x v="1"/>
    <x v="0"/>
    <s v="USD"/>
    <n v="1299003054"/>
    <n v="1291227054"/>
    <b v="1"/>
    <n v="130"/>
    <b v="1"/>
    <s v="music/rock"/>
    <n v="1.1091186666666666"/>
    <n v="127.97523076923076"/>
    <x v="4"/>
    <x v="8"/>
    <x v="4"/>
    <s v="rock"/>
    <x v="1480"/>
    <d v="2011-03-01T12:10:54"/>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x v="4"/>
    <x v="8"/>
    <x v="4"/>
    <s v="rock"/>
    <x v="1481"/>
    <d v="2013-07-28T11:50:36"/>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x v="4"/>
    <x v="8"/>
    <x v="4"/>
    <s v="rock"/>
    <x v="1482"/>
    <d v="2013-12-08T22:59:00"/>
  </r>
  <r>
    <n v="1283"/>
    <s v="Sketching In Stereo 3rd Album!"/>
    <s v="Our 3rd album is halfway complete, but we need your help to record, mix and master the final product!"/>
    <n v="1000"/>
    <n v="2110.5"/>
    <x v="1"/>
    <x v="0"/>
    <s v="USD"/>
    <n v="1362974400"/>
    <n v="1360948389"/>
    <b v="1"/>
    <n v="22"/>
    <b v="1"/>
    <s v="music/rock"/>
    <n v="2.1105"/>
    <n v="95.931818181818187"/>
    <x v="4"/>
    <x v="8"/>
    <x v="4"/>
    <s v="rock"/>
    <x v="1483"/>
    <d v="2013-03-10T22:00:00"/>
  </r>
  <r>
    <n v="1364"/>
    <s v="&quot;The Rock History Through J.S.Fuck&quot; ExtremeRock Double Album"/>
    <s v="Help us Make Rock History with this Epic J.S.Fuck Extremerock Album written by Sune &quot;KÃ¸ter&quot; KÃ¸lster and produced by Flemming Rasmussen."/>
    <n v="42000"/>
    <n v="49830"/>
    <x v="1"/>
    <x v="10"/>
    <s v="DKK"/>
    <n v="1420648906"/>
    <n v="1415464906"/>
    <b v="0"/>
    <n v="144"/>
    <b v="1"/>
    <s v="music/rock"/>
    <n v="1.1864285714285714"/>
    <n v="346.04166666666669"/>
    <x v="4"/>
    <x v="8"/>
    <x v="4"/>
    <s v="rock"/>
    <x v="1484"/>
    <d v="2015-01-07T10:41:46"/>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6"/>
    <n v="81.739130434782609"/>
    <x v="4"/>
    <x v="8"/>
    <x v="4"/>
    <s v="rock"/>
    <x v="1485"/>
    <d v="2015-03-16T10:35:52"/>
  </r>
  <r>
    <n v="1366"/>
    <s v="Kick It! A Tribute to the A.K.s"/>
    <s v="A musical memorial for Alexi Petersen."/>
    <n v="7500"/>
    <n v="9486.69"/>
    <x v="1"/>
    <x v="0"/>
    <s v="USD"/>
    <n v="1417049663"/>
    <n v="1413158063"/>
    <b v="0"/>
    <n v="147"/>
    <b v="1"/>
    <s v="music/rock"/>
    <n v="1.2648920000000001"/>
    <n v="64.535306122448986"/>
    <x v="4"/>
    <x v="8"/>
    <x v="4"/>
    <s v="rock"/>
    <x v="1486"/>
    <d v="2014-11-26T18:54:23"/>
  </r>
  <r>
    <n v="1367"/>
    <s v="House of Rabbits  - &quot;Songs of Charivari&quot;"/>
    <s v="House of Rabbits are recording our full-length, debut album! Support independent music, receive great rewards!"/>
    <n v="5000"/>
    <n v="5713"/>
    <x v="1"/>
    <x v="0"/>
    <s v="USD"/>
    <n v="1447463050"/>
    <n v="1444867450"/>
    <b v="0"/>
    <n v="90"/>
    <b v="1"/>
    <s v="music/rock"/>
    <n v="1.1426000000000001"/>
    <n v="63.477777777777774"/>
    <x v="4"/>
    <x v="8"/>
    <x v="4"/>
    <s v="rock"/>
    <x v="1487"/>
    <d v="2015-11-13T19:04:10"/>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x v="4"/>
    <x v="8"/>
    <x v="4"/>
    <s v="rock"/>
    <x v="1488"/>
    <d v="2015-06-14T22:34:54"/>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x v="4"/>
    <x v="8"/>
    <x v="4"/>
    <s v="rock"/>
    <x v="1489"/>
    <d v="2014-04-11T08:15:46"/>
  </r>
  <r>
    <n v="1370"/>
    <s v="Food On You presents Baby's First Parental Advisory"/>
    <s v="Songs about the first year of parenthood, often inappropriate for children"/>
    <n v="1500"/>
    <n v="1555"/>
    <x v="1"/>
    <x v="0"/>
    <s v="USD"/>
    <n v="1381881890"/>
    <n v="1380585890"/>
    <b v="0"/>
    <n v="20"/>
    <b v="1"/>
    <s v="music/rock"/>
    <n v="1.0366666666666666"/>
    <n v="77.75"/>
    <x v="4"/>
    <x v="8"/>
    <x v="4"/>
    <s v="rock"/>
    <x v="1490"/>
    <d v="2013-10-15T18:04:50"/>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x v="4"/>
    <x v="8"/>
    <x v="4"/>
    <s v="rock"/>
    <x v="1491"/>
    <d v="2015-05-07T12:12:22"/>
  </r>
  <r>
    <n v="1372"/>
    <s v="Ted Lukas &amp; the Misled new CD - &quot;FEED&quot;"/>
    <s v="Please help us raise funds to press our new CD!"/>
    <n v="500"/>
    <n v="620"/>
    <x v="1"/>
    <x v="0"/>
    <s v="USD"/>
    <n v="1342115132"/>
    <n v="1339523132"/>
    <b v="0"/>
    <n v="16"/>
    <b v="1"/>
    <s v="music/rock"/>
    <n v="1.24"/>
    <n v="38.75"/>
    <x v="4"/>
    <x v="8"/>
    <x v="4"/>
    <s v="rock"/>
    <x v="1492"/>
    <d v="2012-07-12T11:45:32"/>
  </r>
  <r>
    <n v="1373"/>
    <s v="Broccoli Samurai: Tour Van or Bust!"/>
    <s v="Help Broccoli Samurai raise money to get a new van and continue bringing you the jams!"/>
    <n v="10000"/>
    <n v="10501"/>
    <x v="1"/>
    <x v="0"/>
    <s v="USD"/>
    <n v="1483138233"/>
    <n v="1480546233"/>
    <b v="0"/>
    <n v="52"/>
    <b v="1"/>
    <s v="music/rock"/>
    <n v="1.0501"/>
    <n v="201.94230769230768"/>
    <x v="4"/>
    <x v="8"/>
    <x v="4"/>
    <s v="rock"/>
    <x v="1493"/>
    <d v="2016-12-30T16:50:33"/>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x v="4"/>
    <x v="8"/>
    <x v="4"/>
    <s v="rock"/>
    <x v="1494"/>
    <d v="2016-03-24T20:53:08"/>
  </r>
  <r>
    <n v="1375"/>
    <s v="PAMPA FOLKS - 1st &quot;Indie Pop Western&quot; Album"/>
    <s v="Pampa Folks, l'album aux couleurs de dÃ©serts. Le quatuor, crÃ©Ã© en 2015  livre une Ã©nergie brute et prÃ©pare son premier album"/>
    <n v="4000"/>
    <n v="6853"/>
    <x v="1"/>
    <x v="11"/>
    <s v="EUR"/>
    <n v="1484444119"/>
    <n v="1481852119"/>
    <b v="0"/>
    <n v="109"/>
    <b v="1"/>
    <s v="music/rock"/>
    <n v="1.7132499999999999"/>
    <n v="62.871559633027523"/>
    <x v="4"/>
    <x v="8"/>
    <x v="4"/>
    <s v="rock"/>
    <x v="1495"/>
    <d v="2017-01-14T19:35:19"/>
  </r>
  <r>
    <n v="1376"/>
    <s v="Dead Pirates / HIGHMARE LP 2nd pressing"/>
    <s v="Dead Pirates are planning a second pressing of HIGHMARE LP, who wants one ?"/>
    <n v="3700"/>
    <n v="9342"/>
    <x v="1"/>
    <x v="1"/>
    <s v="GBP"/>
    <n v="1480784606"/>
    <n v="1478189006"/>
    <b v="0"/>
    <n v="168"/>
    <b v="1"/>
    <s v="music/rock"/>
    <n v="2.5248648648648651"/>
    <n v="55.607142857142854"/>
    <x v="4"/>
    <x v="8"/>
    <x v="4"/>
    <s v="rock"/>
    <x v="1496"/>
    <d v="2016-12-03T11:03:26"/>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x v="4"/>
    <x v="8"/>
    <x v="4"/>
    <s v="rock"/>
    <x v="1497"/>
    <d v="2017-02-02T22:11:00"/>
  </r>
  <r>
    <n v="1378"/>
    <s v="SIX BY SEVEN"/>
    <s v="A psychedelic post rock masterpiece!"/>
    <n v="2000"/>
    <n v="4067"/>
    <x v="1"/>
    <x v="1"/>
    <s v="GBP"/>
    <n v="1470075210"/>
    <n v="1468779210"/>
    <b v="0"/>
    <n v="133"/>
    <b v="1"/>
    <s v="music/rock"/>
    <n v="2.0335000000000001"/>
    <n v="30.578947368421051"/>
    <x v="4"/>
    <x v="8"/>
    <x v="4"/>
    <s v="rock"/>
    <x v="1498"/>
    <d v="2016-08-01T12:13:30"/>
  </r>
  <r>
    <n v="1379"/>
    <s v="J. Walter Makes a Record"/>
    <s v="---------The long-awaited debut full-length from Justin Ruddy--------"/>
    <n v="10000"/>
    <n v="11160"/>
    <x v="1"/>
    <x v="0"/>
    <s v="USD"/>
    <n v="1433504876"/>
    <n v="1430912876"/>
    <b v="0"/>
    <n v="151"/>
    <b v="1"/>
    <s v="music/rock"/>
    <n v="1.1160000000000001"/>
    <n v="73.907284768211923"/>
    <x v="4"/>
    <x v="8"/>
    <x v="4"/>
    <s v="rock"/>
    <x v="1499"/>
    <d v="2015-06-05T05:47:56"/>
  </r>
  <r>
    <n v="1380"/>
    <s v="BARNFEST 2015"/>
    <s v="A DIY MUSIC FESTIVAL FROM ST. LOUIS MO! Bands make their own festival, help make it legit!"/>
    <n v="25"/>
    <n v="106"/>
    <x v="1"/>
    <x v="0"/>
    <s v="USD"/>
    <n v="1433815200"/>
    <n v="1431886706"/>
    <b v="0"/>
    <n v="5"/>
    <b v="1"/>
    <s v="music/rock"/>
    <n v="4.24"/>
    <n v="21.2"/>
    <x v="4"/>
    <x v="8"/>
    <x v="4"/>
    <s v="rock"/>
    <x v="1500"/>
    <d v="2015-06-08T20:00:00"/>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x v="4"/>
    <x v="8"/>
    <x v="4"/>
    <s v="rock"/>
    <x v="1501"/>
    <d v="2016-12-28T23:08:45"/>
  </r>
  <r>
    <n v="1382"/>
    <s v="The Floorwalkers New Album!"/>
    <s v="We're making a new record -- independently! We've got some great new songs we're really excited to bring to you!"/>
    <n v="8000"/>
    <n v="8349"/>
    <x v="1"/>
    <x v="0"/>
    <s v="USD"/>
    <n v="1367867536"/>
    <n v="1365275536"/>
    <b v="0"/>
    <n v="148"/>
    <b v="1"/>
    <s v="music/rock"/>
    <n v="1.043625"/>
    <n v="56.412162162162161"/>
    <x v="4"/>
    <x v="8"/>
    <x v="4"/>
    <s v="rock"/>
    <x v="1502"/>
    <d v="2013-05-06T13:12:16"/>
  </r>
  <r>
    <n v="1383"/>
    <s v="Help Monochrome Seasons Fund His New Album ''Space Culture''"/>
    <s v="Instrumental Post-Rock meets Progressive Rock &amp; Cinematic atmospheres. Get your dose of blissful guitar tones, grooves &amp; live strings!"/>
    <n v="2200"/>
    <n v="4673"/>
    <x v="1"/>
    <x v="2"/>
    <s v="CAD"/>
    <n v="1482457678"/>
    <n v="1480729678"/>
    <b v="0"/>
    <n v="93"/>
    <b v="1"/>
    <s v="music/rock"/>
    <n v="2.124090909090909"/>
    <n v="50.247311827956992"/>
    <x v="4"/>
    <x v="8"/>
    <x v="4"/>
    <s v="rock"/>
    <x v="1503"/>
    <d v="2016-12-22T19:47:58"/>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x v="4"/>
    <x v="8"/>
    <x v="4"/>
    <s v="rock"/>
    <x v="1504"/>
    <d v="2015-07-05T11:38:42"/>
  </r>
  <r>
    <n v="1385"/>
    <s v="Chi Might Project"/>
    <s v="Musicians, singers &amp; songwriters from all over the world collaborate via YouTube in order to create an amazing album!"/>
    <n v="8000"/>
    <n v="8832.49"/>
    <x v="1"/>
    <x v="3"/>
    <s v="EUR"/>
    <n v="1461931860"/>
    <n v="1457109121"/>
    <b v="0"/>
    <n v="134"/>
    <b v="1"/>
    <s v="music/rock"/>
    <n v="1.10406125"/>
    <n v="65.914104477611943"/>
    <x v="4"/>
    <x v="8"/>
    <x v="4"/>
    <s v="rock"/>
    <x v="1505"/>
    <d v="2016-04-29T06:11:00"/>
  </r>
  <r>
    <n v="1386"/>
    <s v="MALTESE CROSS: The First Album"/>
    <s v="We are a classic hard rock/heavy metal band just trying to keep rock alive!"/>
    <n v="400"/>
    <n v="875"/>
    <x v="1"/>
    <x v="0"/>
    <s v="USD"/>
    <n v="1438183889"/>
    <n v="1435591889"/>
    <b v="0"/>
    <n v="14"/>
    <b v="1"/>
    <s v="music/rock"/>
    <n v="2.1875"/>
    <n v="62.5"/>
    <x v="4"/>
    <x v="8"/>
    <x v="4"/>
    <s v="rock"/>
    <x v="1506"/>
    <d v="2015-07-29T09:31:29"/>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x v="4"/>
    <x v="8"/>
    <x v="4"/>
    <s v="rock"/>
    <x v="1507"/>
    <d v="2015-06-02T22:30:00"/>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x v="4"/>
    <x v="8"/>
    <x v="4"/>
    <s v="rock"/>
    <x v="1508"/>
    <d v="2016-10-17T10:14:00"/>
  </r>
  <r>
    <n v="1389"/>
    <s v="Pre-order DANCEHALL's first record!!!"/>
    <s v="Help fund the pressing of DANCEHALL's first record by pre-ordering it in advance!!!"/>
    <n v="500"/>
    <n v="727"/>
    <x v="1"/>
    <x v="1"/>
    <s v="GBP"/>
    <n v="1471087957"/>
    <n v="1468495957"/>
    <b v="0"/>
    <n v="34"/>
    <b v="1"/>
    <s v="music/rock"/>
    <n v="1.454"/>
    <n v="21.382352941176471"/>
    <x v="4"/>
    <x v="8"/>
    <x v="4"/>
    <s v="rock"/>
    <x v="1509"/>
    <d v="2016-08-13T05:32:37"/>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x v="4"/>
    <x v="8"/>
    <x v="4"/>
    <s v="rock"/>
    <x v="1510"/>
    <d v="2015-04-27T11:12:00"/>
  </r>
  <r>
    <n v="1391"/>
    <s v="Rules and Regulations"/>
    <s v="With the money donated through this project we intend on investing in sound equipment for live shows"/>
    <n v="500"/>
    <n v="551"/>
    <x v="1"/>
    <x v="0"/>
    <s v="USD"/>
    <n v="1440219540"/>
    <n v="1436369818"/>
    <b v="0"/>
    <n v="13"/>
    <b v="1"/>
    <s v="music/rock"/>
    <n v="1.1020000000000001"/>
    <n v="42.384615384615387"/>
    <x v="4"/>
    <x v="8"/>
    <x v="4"/>
    <s v="rock"/>
    <x v="1511"/>
    <d v="2015-08-21T22:59:00"/>
  </r>
  <r>
    <n v="1392"/>
    <s v="Telesomniac's Debut Album"/>
    <s v="Telesomniac is a rock band from Provo, UT releasing their debut album Thirty-One Flashes in the Dark."/>
    <n v="2500"/>
    <n v="2841"/>
    <x v="1"/>
    <x v="0"/>
    <s v="USD"/>
    <n v="1456976586"/>
    <n v="1454298186"/>
    <b v="0"/>
    <n v="104"/>
    <b v="1"/>
    <s v="music/rock"/>
    <n v="1.1364000000000001"/>
    <n v="27.317307692307693"/>
    <x v="4"/>
    <x v="8"/>
    <x v="4"/>
    <s v="rock"/>
    <x v="1512"/>
    <d v="2016-03-02T21:43:06"/>
  </r>
  <r>
    <n v="1393"/>
    <s v="WolfHunt | Social Commentary Rock Project"/>
    <s v="Rock n' Roll tales of our times"/>
    <n v="10000"/>
    <n v="10235"/>
    <x v="1"/>
    <x v="0"/>
    <s v="USD"/>
    <n v="1470068523"/>
    <n v="1467476523"/>
    <b v="0"/>
    <n v="52"/>
    <b v="1"/>
    <s v="music/rock"/>
    <n v="1.0235000000000001"/>
    <n v="196.82692307692307"/>
    <x v="4"/>
    <x v="8"/>
    <x v="4"/>
    <s v="rock"/>
    <x v="1513"/>
    <d v="2016-08-01T10:22:03"/>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x v="4"/>
    <x v="8"/>
    <x v="4"/>
    <s v="rock"/>
    <x v="1514"/>
    <d v="2017-02-28T21:00:00"/>
  </r>
  <r>
    <n v="1395"/>
    <s v="Quiet Oaks Full Length Album"/>
    <s v="Help Quiet Oaks record their debut album!!!"/>
    <n v="3500"/>
    <n v="3916"/>
    <x v="1"/>
    <x v="0"/>
    <s v="USD"/>
    <n v="1484430481"/>
    <n v="1481838481"/>
    <b v="0"/>
    <n v="82"/>
    <b v="1"/>
    <s v="music/rock"/>
    <n v="1.1188571428571428"/>
    <n v="47.756097560975611"/>
    <x v="4"/>
    <x v="8"/>
    <x v="4"/>
    <s v="rock"/>
    <x v="1515"/>
    <d v="2017-01-14T15:48:01"/>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x v="4"/>
    <x v="8"/>
    <x v="4"/>
    <s v="rock"/>
    <x v="1516"/>
    <d v="2015-02-13T17:58:02"/>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x v="4"/>
    <x v="8"/>
    <x v="4"/>
    <s v="rock"/>
    <x v="1517"/>
    <d v="2016-10-27T15:19:00"/>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x v="4"/>
    <x v="8"/>
    <x v="4"/>
    <s v="rock"/>
    <x v="1518"/>
    <d v="2016-07-05T14:58:54"/>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4"/>
    <n v="61.701086956521742"/>
    <x v="4"/>
    <x v="8"/>
    <x v="4"/>
    <s v="rock"/>
    <x v="1519"/>
    <d v="2014-10-06T18:06:13"/>
  </r>
  <r>
    <n v="1400"/>
    <s v="Stone Kings: From Creation To Devastation"/>
    <s v="We're looking to our fans to help partially fund the new album. It's 12 tracks in length &amp; will be a musical trip like no other!"/>
    <n v="350"/>
    <n v="586"/>
    <x v="1"/>
    <x v="1"/>
    <s v="GBP"/>
    <n v="1465709400"/>
    <n v="1462695073"/>
    <b v="0"/>
    <n v="34"/>
    <b v="1"/>
    <s v="music/rock"/>
    <n v="1.6742857142857144"/>
    <n v="17.235294117647058"/>
    <x v="4"/>
    <x v="8"/>
    <x v="4"/>
    <s v="rock"/>
    <x v="1520"/>
    <d v="2016-06-11T23:30:0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3"/>
    <n v="51.720833333333331"/>
    <x v="4"/>
    <x v="8"/>
    <x v="4"/>
    <s v="rock"/>
    <x v="1521"/>
    <d v="2013-05-26T17:54:34"/>
  </r>
  <r>
    <n v="1402"/>
    <s v="Nineteen Fifty Eight - Untitled EP"/>
    <s v="Help us fund our latest project - a 5 track EP: fast-paced, hard-hitting, female-fronted rock with catchy choruses and lyrics to match!"/>
    <n v="2500"/>
    <n v="2729"/>
    <x v="1"/>
    <x v="1"/>
    <s v="GBP"/>
    <n v="1430439411"/>
    <n v="1425259011"/>
    <b v="0"/>
    <n v="113"/>
    <b v="1"/>
    <s v="music/rock"/>
    <n v="1.0915999999999999"/>
    <n v="24.150442477876105"/>
    <x v="4"/>
    <x v="8"/>
    <x v="4"/>
    <s v="rock"/>
    <x v="1522"/>
    <d v="2015-04-30T18:16:51"/>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x v="4"/>
    <x v="8"/>
    <x v="4"/>
    <s v="rock"/>
    <x v="1523"/>
    <d v="2013-07-25T19:30:35"/>
  </r>
  <r>
    <n v="1601"/>
    <s v="Release Soundzero's Debut Album!"/>
    <s v="We're so close to releasing our long-awaited debut album! A little help will go a long way... let's do this!"/>
    <n v="2500"/>
    <n v="2706.23"/>
    <x v="1"/>
    <x v="0"/>
    <s v="USD"/>
    <n v="1304561633"/>
    <n v="1301969633"/>
    <b v="0"/>
    <n v="56"/>
    <b v="1"/>
    <s v="music/rock"/>
    <n v="1.082492"/>
    <n v="48.325535714285714"/>
    <x v="4"/>
    <x v="8"/>
    <x v="4"/>
    <s v="rock"/>
    <x v="1524"/>
    <d v="2011-05-04T20:13:53"/>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x v="4"/>
    <x v="8"/>
    <x v="4"/>
    <s v="rock"/>
    <x v="1525"/>
    <d v="2011-10-14T17:00:00"/>
  </r>
  <r>
    <n v="1603"/>
    <s v="Max's First Solo Album!"/>
    <s v="An exercise in the wild and dangerous world of solo musicianship by Maxwell D Feinstein."/>
    <n v="2000"/>
    <n v="2000.66"/>
    <x v="1"/>
    <x v="0"/>
    <s v="USD"/>
    <n v="1327723459"/>
    <n v="1322539459"/>
    <b v="0"/>
    <n v="30"/>
    <b v="1"/>
    <s v="music/rock"/>
    <n v="1.0003299999999999"/>
    <n v="66.688666666666663"/>
    <x v="4"/>
    <x v="8"/>
    <x v="4"/>
    <s v="rock"/>
    <x v="1526"/>
    <d v="2012-01-27T22:04:19"/>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x v="4"/>
    <x v="8"/>
    <x v="4"/>
    <s v="rock"/>
    <x v="1527"/>
    <d v="2012-03-17T13:17:15"/>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5"/>
    <n v="137.30909090909091"/>
    <x v="4"/>
    <x v="8"/>
    <x v="4"/>
    <s v="rock"/>
    <x v="1528"/>
    <d v="2011-08-01T01:00:00"/>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x v="4"/>
    <x v="8"/>
    <x v="4"/>
    <s v="rock"/>
    <x v="1529"/>
    <d v="2011-03-23T19:40:38"/>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x v="4"/>
    <x v="8"/>
    <x v="4"/>
    <s v="rock"/>
    <x v="1530"/>
    <d v="2012-06-14T13:24:11"/>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x v="4"/>
    <x v="8"/>
    <x v="4"/>
    <s v="rock"/>
    <x v="1531"/>
    <d v="2013-12-31T23:26:00"/>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x v="4"/>
    <x v="8"/>
    <x v="4"/>
    <s v="rock"/>
    <x v="1532"/>
    <d v="2011-11-02T02:00:00"/>
  </r>
  <r>
    <n v="1610"/>
    <s v="So The Story Goes: The New Album by &quot;Just Joe&quot; Altier"/>
    <s v="So The Story Goes is the upcoming album from &quot;Just Joe&quot; Altier."/>
    <n v="2000"/>
    <n v="5437"/>
    <x v="1"/>
    <x v="0"/>
    <s v="USD"/>
    <n v="1355609510"/>
    <n v="1353017510"/>
    <b v="0"/>
    <n v="112"/>
    <b v="1"/>
    <s v="music/rock"/>
    <n v="2.7185000000000001"/>
    <n v="48.544642857142854"/>
    <x v="4"/>
    <x v="8"/>
    <x v="4"/>
    <s v="rock"/>
    <x v="1533"/>
    <d v="2012-12-15T16:11:50"/>
  </r>
  <r>
    <n v="1611"/>
    <s v="Skelton-Luns CD/7&quot;             No Big Deal."/>
    <s v="Skelton-Luns CD/7&quot; No Big Deal."/>
    <n v="800"/>
    <n v="1001"/>
    <x v="1"/>
    <x v="0"/>
    <s v="USD"/>
    <n v="1370390432"/>
    <n v="1368576032"/>
    <b v="0"/>
    <n v="27"/>
    <b v="1"/>
    <s v="music/rock"/>
    <n v="1.25125"/>
    <n v="37.074074074074076"/>
    <x v="4"/>
    <x v="8"/>
    <x v="4"/>
    <s v="rock"/>
    <x v="1534"/>
    <d v="2013-06-04T18:00:32"/>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x v="4"/>
    <x v="8"/>
    <x v="4"/>
    <s v="rock"/>
    <x v="1535"/>
    <d v="2013-01-02T14:59:44"/>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x v="4"/>
    <x v="8"/>
    <x v="4"/>
    <s v="rock"/>
    <x v="1536"/>
    <d v="2012-07-21T19:40:02"/>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x v="4"/>
    <x v="8"/>
    <x v="4"/>
    <s v="rock"/>
    <x v="1537"/>
    <d v="2014-08-03T11:00:00"/>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x v="4"/>
    <x v="8"/>
    <x v="4"/>
    <s v="rock"/>
    <x v="1538"/>
    <d v="2011-12-12T20:13:16"/>
  </r>
  <r>
    <n v="1616"/>
    <s v="Aly Jados: the New EP rOckNrOLLa"/>
    <s v="HELP! We don't have much time.....Join Aly Jados in making her new EP a reality before the world ends!!!!"/>
    <n v="10000"/>
    <n v="10420"/>
    <x v="1"/>
    <x v="0"/>
    <s v="USD"/>
    <n v="1353621600"/>
    <n v="1350061821"/>
    <b v="0"/>
    <n v="157"/>
    <b v="1"/>
    <s v="music/rock"/>
    <n v="1.042"/>
    <n v="66.369426751592357"/>
    <x v="4"/>
    <x v="8"/>
    <x v="4"/>
    <s v="rock"/>
    <x v="1539"/>
    <d v="2012-11-22T16:00:00"/>
  </r>
  <r>
    <n v="1617"/>
    <s v="The Coffis Brothers 2nd Album!"/>
    <s v="The Coffis Brothers &amp;The Mountain Men are recording a brand new full length record."/>
    <n v="7000"/>
    <n v="10210"/>
    <x v="1"/>
    <x v="0"/>
    <s v="USD"/>
    <n v="1383332400"/>
    <n v="1380470188"/>
    <b v="0"/>
    <n v="158"/>
    <b v="1"/>
    <s v="music/rock"/>
    <n v="1.4585714285714286"/>
    <n v="64.620253164556956"/>
    <x v="4"/>
    <x v="8"/>
    <x v="4"/>
    <s v="rock"/>
    <x v="1540"/>
    <d v="2013-11-01T13:00:00"/>
  </r>
  <r>
    <n v="1618"/>
    <s v="Janus Word Album"/>
    <s v="Janus Word combines hard rock with melodic acoustic music for a unique and awesome sound."/>
    <n v="1500"/>
    <n v="1576"/>
    <x v="1"/>
    <x v="0"/>
    <s v="USD"/>
    <n v="1362757335"/>
    <n v="1359301335"/>
    <b v="0"/>
    <n v="27"/>
    <b v="1"/>
    <s v="music/rock"/>
    <n v="1.0506666666666666"/>
    <n v="58.370370370370374"/>
    <x v="4"/>
    <x v="8"/>
    <x v="4"/>
    <s v="rock"/>
    <x v="1541"/>
    <d v="2013-03-08T09:42:15"/>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3"/>
    <n v="86.956521739130437"/>
    <x v="4"/>
    <x v="8"/>
    <x v="4"/>
    <s v="rock"/>
    <x v="1542"/>
    <d v="2014-09-14T22:28:06"/>
  </r>
  <r>
    <n v="1620"/>
    <s v="Kickstart my music career with 300 CDs"/>
    <s v="Kickstarting my music career with 300 hard copy CDs of my first release."/>
    <n v="1000"/>
    <n v="1130"/>
    <x v="1"/>
    <x v="0"/>
    <s v="USD"/>
    <n v="1361606940"/>
    <n v="1361002140"/>
    <b v="0"/>
    <n v="17"/>
    <b v="1"/>
    <s v="music/rock"/>
    <n v="1.1299999999999999"/>
    <n v="66.470588235294116"/>
    <x v="4"/>
    <x v="8"/>
    <x v="4"/>
    <s v="rock"/>
    <x v="1543"/>
    <d v="2013-02-23T02:09:00"/>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x v="4"/>
    <x v="8"/>
    <x v="4"/>
    <s v="rock"/>
    <x v="1544"/>
    <d v="2012-05-27T21:59:00"/>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x v="4"/>
    <x v="8"/>
    <x v="4"/>
    <s v="rock"/>
    <x v="1545"/>
    <d v="2014-12-17T01:59:00"/>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s v="music/rock"/>
    <n v="1.0106666666666666"/>
    <n v="42.111111111111114"/>
    <x v="4"/>
    <x v="8"/>
    <x v="4"/>
    <s v="rock"/>
    <x v="1546"/>
    <d v="2013-08-27T10:31:29"/>
  </r>
  <r>
    <n v="1624"/>
    <s v="Joey De Noble needs YOUR help!"/>
    <s v="Joey De Noble is raising money to help record his latest music, and he wants YOU to be a part of it!"/>
    <n v="1000"/>
    <n v="1180"/>
    <x v="1"/>
    <x v="0"/>
    <s v="USD"/>
    <n v="1357721335"/>
    <n v="1354265335"/>
    <b v="0"/>
    <n v="25"/>
    <b v="1"/>
    <s v="music/rock"/>
    <n v="1.18"/>
    <n v="47.2"/>
    <x v="4"/>
    <x v="8"/>
    <x v="4"/>
    <s v="rock"/>
    <x v="1547"/>
    <d v="2013-01-09T02:48:55"/>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2"/>
    <n v="112.01923076923077"/>
    <x v="4"/>
    <x v="8"/>
    <x v="4"/>
    <s v="rock"/>
    <x v="1548"/>
    <d v="2012-09-11T10:47:33"/>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x v="4"/>
    <x v="8"/>
    <x v="4"/>
    <s v="rock"/>
    <x v="1549"/>
    <d v="2013-12-01T15:21:07"/>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x v="4"/>
    <x v="8"/>
    <x v="4"/>
    <s v="rock"/>
    <x v="1550"/>
    <d v="2012-11-25T22:59:00"/>
  </r>
  <r>
    <n v="1628"/>
    <s v="&quot;Songs for Tsippora&quot; Byronâ€™s DEBUT EP"/>
    <s v="Original Jewish rock music on human relationships and identity"/>
    <n v="4000"/>
    <n v="4037"/>
    <x v="1"/>
    <x v="0"/>
    <s v="USD"/>
    <n v="1403026882"/>
    <n v="1400175682"/>
    <b v="0"/>
    <n v="88"/>
    <b v="1"/>
    <s v="music/rock"/>
    <n v="1.00925"/>
    <n v="45.875"/>
    <x v="4"/>
    <x v="8"/>
    <x v="4"/>
    <s v="rock"/>
    <x v="1551"/>
    <d v="2014-06-17T11:41:22"/>
  </r>
  <r>
    <n v="1629"/>
    <s v="Off The Turnpike | A Loud New Way to Release Loud New Music"/>
    <s v="Help Off The Turnpike release new music, and set fire to everything!"/>
    <n v="6000"/>
    <n v="6220"/>
    <x v="1"/>
    <x v="0"/>
    <s v="USD"/>
    <n v="1392929333"/>
    <n v="1389041333"/>
    <b v="0"/>
    <n v="82"/>
    <b v="1"/>
    <s v="music/rock"/>
    <n v="1.0366666666666666"/>
    <n v="75.853658536585371"/>
    <x v="4"/>
    <x v="8"/>
    <x v="4"/>
    <s v="rock"/>
    <x v="1552"/>
    <d v="2014-02-20T14:48:53"/>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4999999999999"/>
    <n v="84.206349206349202"/>
    <x v="4"/>
    <x v="8"/>
    <x v="4"/>
    <s v="rock"/>
    <x v="1553"/>
    <d v="2012-03-02T00:59:00"/>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0999999999999"/>
    <n v="117.22556390977444"/>
    <x v="4"/>
    <x v="8"/>
    <x v="4"/>
    <s v="rock"/>
    <x v="1554"/>
    <d v="2012-10-12T14:37:41"/>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x v="4"/>
    <x v="8"/>
    <x v="4"/>
    <s v="rock"/>
    <x v="1555"/>
    <d v="2011-09-24T02:10:54"/>
  </r>
  <r>
    <n v="1633"/>
    <s v="ELIZABETH REX"/>
    <s v="We are a four piece rock band that has played shows in and around NYC including Mercury Lounge.  Two of our members are now in LA."/>
    <n v="10000"/>
    <n v="10000"/>
    <x v="1"/>
    <x v="0"/>
    <s v="USD"/>
    <n v="1326690000"/>
    <n v="1324329156"/>
    <b v="0"/>
    <n v="58"/>
    <b v="1"/>
    <s v="music/rock"/>
    <n v="1"/>
    <n v="172.41379310344828"/>
    <x v="4"/>
    <x v="8"/>
    <x v="4"/>
    <s v="rock"/>
    <x v="1556"/>
    <d v="2012-01-15T23:00:00"/>
  </r>
  <r>
    <n v="1634"/>
    <s v="RUBEDO: Debut Full Length Album"/>
    <s v="Recording Debut  Album w/ Producer Ikey Owens from Free Moral Agents/ The Mars Volta"/>
    <n v="2000"/>
    <n v="2010"/>
    <x v="1"/>
    <x v="0"/>
    <s v="USD"/>
    <n v="1306994340"/>
    <n v="1303706001"/>
    <b v="0"/>
    <n v="32"/>
    <b v="1"/>
    <s v="music/rock"/>
    <n v="1.0049999999999999"/>
    <n v="62.8125"/>
    <x v="4"/>
    <x v="8"/>
    <x v="4"/>
    <s v="rock"/>
    <x v="1557"/>
    <d v="2011-06-01T23:59:00"/>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9"/>
    <n v="67.729729729729726"/>
    <x v="4"/>
    <x v="8"/>
    <x v="4"/>
    <s v="rock"/>
    <x v="1558"/>
    <d v="2016-07-11T14:51:01"/>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x v="4"/>
    <x v="8"/>
    <x v="4"/>
    <s v="rock"/>
    <x v="1559"/>
    <d v="2011-06-11T22:00:00"/>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x v="4"/>
    <x v="8"/>
    <x v="4"/>
    <s v="rock"/>
    <x v="1560"/>
    <d v="2009-12-31T17:39:00"/>
  </r>
  <r>
    <n v="1638"/>
    <s v="Avenues EP 2013"/>
    <s v="Avenues will be going in to the studio to record a new EP with Matt Allison!"/>
    <n v="1000"/>
    <n v="1050"/>
    <x v="1"/>
    <x v="0"/>
    <s v="USD"/>
    <n v="1362086700"/>
    <n v="1358180968"/>
    <b v="0"/>
    <n v="27"/>
    <b v="1"/>
    <s v="music/rock"/>
    <n v="1.05"/>
    <n v="38.888888888888886"/>
    <x v="4"/>
    <x v="8"/>
    <x v="4"/>
    <s v="rock"/>
    <x v="1561"/>
    <d v="2013-02-28T15:25:00"/>
  </r>
  <r>
    <n v="1639"/>
    <s v="The One Two 7s Are Recording an Album!"/>
    <s v="We've written the music and now it's time to record. We're excited to work with Nic at Different Fur studios but we need your help!"/>
    <n v="1800"/>
    <n v="1800"/>
    <x v="1"/>
    <x v="0"/>
    <s v="USD"/>
    <n v="1330789165"/>
    <n v="1328197165"/>
    <b v="0"/>
    <n v="19"/>
    <b v="1"/>
    <s v="music/rock"/>
    <n v="1"/>
    <n v="94.736842105263165"/>
    <x v="4"/>
    <x v="8"/>
    <x v="4"/>
    <s v="rock"/>
    <x v="1562"/>
    <d v="2012-03-03T09:39:25"/>
  </r>
  <r>
    <n v="1640"/>
    <s v="Lovers and Poets- music video"/>
    <s v="We are a friendly neighborhood electronic pop duo from Los Angeles. We want to shoot a music video for a song from our debut album."/>
    <n v="400"/>
    <n v="679.44"/>
    <x v="1"/>
    <x v="0"/>
    <s v="USD"/>
    <n v="1280800740"/>
    <n v="1279603955"/>
    <b v="0"/>
    <n v="17"/>
    <b v="1"/>
    <s v="music/rock"/>
    <n v="1.6986000000000001"/>
    <n v="39.967058823529413"/>
    <x v="4"/>
    <x v="8"/>
    <x v="4"/>
    <s v="rock"/>
    <x v="1563"/>
    <d v="2010-08-02T19:59:00"/>
  </r>
  <r>
    <n v="1821"/>
    <s v="Glass Cloud on the road!"/>
    <s v="Glass Cloud tour dates are already beginning to pile up. They are turning to YOU to help get them from town to town."/>
    <n v="2500"/>
    <n v="3372.25"/>
    <x v="1"/>
    <x v="0"/>
    <s v="USD"/>
    <n v="1330760367"/>
    <n v="1326872367"/>
    <b v="0"/>
    <n v="57"/>
    <b v="1"/>
    <s v="music/rock"/>
    <n v="1.3489"/>
    <n v="59.162280701754383"/>
    <x v="4"/>
    <x v="8"/>
    <x v="4"/>
    <s v="rock"/>
    <x v="1564"/>
    <d v="2012-03-03T01:39:27"/>
  </r>
  <r>
    <n v="1822"/>
    <s v="Wood Butcher's new music video- I Don't Wanna Party"/>
    <s v="Wood Butcher needs your help to make this happen. Buy a CD, support local music!"/>
    <n v="300"/>
    <n v="300"/>
    <x v="1"/>
    <x v="2"/>
    <s v="CAD"/>
    <n v="1391194860"/>
    <n v="1388084862"/>
    <b v="0"/>
    <n v="11"/>
    <b v="1"/>
    <s v="music/rock"/>
    <n v="1"/>
    <n v="27.272727272727273"/>
    <x v="4"/>
    <x v="8"/>
    <x v="4"/>
    <s v="rock"/>
    <x v="1565"/>
    <d v="2014-01-31T13:01:00"/>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x v="4"/>
    <x v="8"/>
    <x v="4"/>
    <s v="rock"/>
    <x v="1566"/>
    <d v="2012-10-24T10:26:16"/>
  </r>
  <r>
    <n v="1824"/>
    <s v="Tin Man's Broken Wisdom Fund"/>
    <s v="cd fund raiser"/>
    <n v="3000"/>
    <n v="3002"/>
    <x v="1"/>
    <x v="0"/>
    <s v="USD"/>
    <n v="1389146880"/>
    <n v="1387403967"/>
    <b v="0"/>
    <n v="40"/>
    <b v="1"/>
    <s v="music/rock"/>
    <n v="1.0006666666666666"/>
    <n v="75.05"/>
    <x v="4"/>
    <x v="8"/>
    <x v="4"/>
    <s v="rock"/>
    <x v="1567"/>
    <d v="2014-01-07T20:08:00"/>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x v="4"/>
    <x v="8"/>
    <x v="4"/>
    <s v="rock"/>
    <x v="1568"/>
    <d v="2013-07-11T14:01:43"/>
  </r>
  <r>
    <n v="1826"/>
    <s v="BEAR GHOST! Professional Recording! Yay!"/>
    <s v="Hear your favorite Bear Ghost in eargasmic quality!"/>
    <n v="2000"/>
    <n v="2020"/>
    <x v="1"/>
    <x v="0"/>
    <s v="USD"/>
    <n v="1392675017"/>
    <n v="1390083017"/>
    <b v="0"/>
    <n v="38"/>
    <b v="1"/>
    <s v="music/rock"/>
    <n v="1.01"/>
    <n v="53.157894736842103"/>
    <x v="4"/>
    <x v="8"/>
    <x v="4"/>
    <s v="rock"/>
    <x v="1569"/>
    <d v="2014-02-17T16:10:17"/>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x v="4"/>
    <x v="8"/>
    <x v="4"/>
    <s v="rock"/>
    <x v="1570"/>
    <d v="2011-03-03T01:49:21"/>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
    <n v="417.33333333333331"/>
    <x v="4"/>
    <x v="8"/>
    <x v="4"/>
    <s v="rock"/>
    <x v="1571"/>
    <d v="2014-05-09T16:00:00"/>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x v="4"/>
    <x v="8"/>
    <x v="4"/>
    <s v="rock"/>
    <x v="1572"/>
    <d v="2011-01-21T16:00:00"/>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4"/>
    <n v="67.389380530973455"/>
    <x v="4"/>
    <x v="8"/>
    <x v="4"/>
    <s v="rock"/>
    <x v="1573"/>
    <d v="2014-02-24T10:25:07"/>
  </r>
  <r>
    <n v="1831"/>
    <s v="Darling Waste Trailer Bail Out!"/>
    <s v="After a 2 year Odyssey, Darling Waste's trailer is still not home! We need $3,500 to get it through U.S. Customs!"/>
    <n v="1000"/>
    <n v="1030"/>
    <x v="1"/>
    <x v="0"/>
    <s v="USD"/>
    <n v="1336866863"/>
    <n v="1335570863"/>
    <b v="0"/>
    <n v="14"/>
    <b v="1"/>
    <s v="music/rock"/>
    <n v="1.03"/>
    <n v="73.571428571428569"/>
    <x v="4"/>
    <x v="8"/>
    <x v="4"/>
    <s v="rock"/>
    <x v="1574"/>
    <d v="2012-05-12T17:54:23"/>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x v="4"/>
    <x v="8"/>
    <x v="4"/>
    <s v="rock"/>
    <x v="1575"/>
    <d v="2011-03-04T06:57:07"/>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x v="4"/>
    <x v="8"/>
    <x v="4"/>
    <s v="rock"/>
    <x v="1576"/>
    <d v="2013-03-02T01:59:00"/>
  </r>
  <r>
    <n v="1834"/>
    <s v="TDJ - All Part of the Plan EP/Tour"/>
    <s v="Help us fund our first tour and promote our new EP!"/>
    <n v="10000"/>
    <n v="11805"/>
    <x v="1"/>
    <x v="0"/>
    <s v="USD"/>
    <n v="1422140895"/>
    <n v="1418684895"/>
    <b v="0"/>
    <n v="90"/>
    <b v="1"/>
    <s v="music/rock"/>
    <n v="1.1805000000000001"/>
    <n v="131.16666666666666"/>
    <x v="4"/>
    <x v="8"/>
    <x v="4"/>
    <s v="rock"/>
    <x v="1577"/>
    <d v="2015-01-24T17:08:15"/>
  </r>
  <r>
    <n v="1835"/>
    <s v="DIRTY LITTLE REBEL EP"/>
    <s v="WE ARE A HARD ROCK/PUNK BAND SEEKING FUNDS TO RECORD A NEW EP. _x000a__x000a_https://www.reverbnation.com/dirtylittlerebel"/>
    <n v="500"/>
    <n v="520"/>
    <x v="1"/>
    <x v="1"/>
    <s v="GBP"/>
    <n v="1459439471"/>
    <n v="1456851071"/>
    <b v="0"/>
    <n v="11"/>
    <b v="1"/>
    <s v="music/rock"/>
    <n v="1.04"/>
    <n v="47.272727272727273"/>
    <x v="4"/>
    <x v="8"/>
    <x v="4"/>
    <s v="rock"/>
    <x v="1578"/>
    <d v="2016-03-31T09:51:11"/>
  </r>
  <r>
    <n v="1836"/>
    <s v="KICKSTART OUR &lt;+3"/>
    <s v="Help fund our 2013 Sound &amp; Lighting Touring rig!"/>
    <n v="5000"/>
    <n v="10017"/>
    <x v="1"/>
    <x v="0"/>
    <s v="USD"/>
    <n v="1361129129"/>
    <n v="1359660329"/>
    <b v="0"/>
    <n v="55"/>
    <b v="1"/>
    <s v="music/rock"/>
    <n v="2.0034000000000001"/>
    <n v="182.12727272727273"/>
    <x v="4"/>
    <x v="8"/>
    <x v="4"/>
    <s v="rock"/>
    <x v="1579"/>
    <d v="2013-02-17T13:25:29"/>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4"/>
    <n v="61.366666666666667"/>
    <x v="4"/>
    <x v="8"/>
    <x v="4"/>
    <s v="rock"/>
    <x v="1580"/>
    <d v="2012-03-17T18:08:55"/>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x v="4"/>
    <x v="8"/>
    <x v="4"/>
    <s v="rock"/>
    <x v="1581"/>
    <d v="2011-09-30T21:00:00"/>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9"/>
    <n v="45.62222222222222"/>
    <x v="4"/>
    <x v="8"/>
    <x v="4"/>
    <s v="rock"/>
    <x v="1582"/>
    <d v="2016-10-01T11:19:42"/>
  </r>
  <r>
    <n v="1840"/>
    <s v="City of the Weak on Tour!"/>
    <s v="St. Paul five-piece band City of the Weak hits the road May 9th, heading for Ft. Lauderdale to attend the Driven Music Conference!"/>
    <n v="900"/>
    <n v="980"/>
    <x v="1"/>
    <x v="0"/>
    <s v="USD"/>
    <n v="1367902740"/>
    <n v="1366251510"/>
    <b v="0"/>
    <n v="13"/>
    <b v="1"/>
    <s v="music/rock"/>
    <n v="1.0888888888888888"/>
    <n v="75.384615384615387"/>
    <x v="4"/>
    <x v="8"/>
    <x v="4"/>
    <s v="rock"/>
    <x v="1583"/>
    <d v="2013-05-06T22:59:00"/>
  </r>
  <r>
    <n v="1841"/>
    <s v="Hydra Effect Debut EP"/>
    <s v="Hard Rock with a Positive Message. Help us fund, release and promote our debut EP!"/>
    <n v="2000"/>
    <n v="2035"/>
    <x v="1"/>
    <x v="0"/>
    <s v="USD"/>
    <n v="1400561940"/>
    <n v="1397679445"/>
    <b v="0"/>
    <n v="40"/>
    <b v="1"/>
    <s v="music/rock"/>
    <n v="1.0175000000000001"/>
    <n v="50.875"/>
    <x v="4"/>
    <x v="8"/>
    <x v="4"/>
    <s v="rock"/>
    <x v="1584"/>
    <d v="2014-05-19T22:59:00"/>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4999999999999"/>
    <n v="119.28571428571429"/>
    <x v="4"/>
    <x v="8"/>
    <x v="4"/>
    <s v="rock"/>
    <x v="1585"/>
    <d v="2015-03-01T23:59:00"/>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0000000001"/>
    <n v="92.541865671641801"/>
    <x v="4"/>
    <x v="8"/>
    <x v="4"/>
    <s v="rock"/>
    <x v="1586"/>
    <d v="2011-02-20T17:52:34"/>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x v="4"/>
    <x v="8"/>
    <x v="4"/>
    <s v="rock"/>
    <x v="1587"/>
    <d v="2011-06-10T21:00:00"/>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
    <n v="52.631578947368418"/>
    <x v="4"/>
    <x v="8"/>
    <x v="4"/>
    <s v="rock"/>
    <x v="1588"/>
    <d v="2016-06-16T22:55:00"/>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6"/>
    <n v="98.990430622009569"/>
    <x v="4"/>
    <x v="8"/>
    <x v="4"/>
    <s v="rock"/>
    <x v="1589"/>
    <d v="2012-12-15T09:36:17"/>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x v="4"/>
    <x v="8"/>
    <x v="4"/>
    <s v="rock"/>
    <x v="1590"/>
    <d v="2015-04-20T23:40:32"/>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8"/>
    <n v="134.20833333333334"/>
    <x v="4"/>
    <x v="8"/>
    <x v="4"/>
    <s v="rock"/>
    <x v="1591"/>
    <d v="2011-07-31T00:59:00"/>
  </r>
  <r>
    <n v="1849"/>
    <s v="Release the Skyline Album"/>
    <s v="Release the Skylines is a small, local Cleveland metal band looking to record an album."/>
    <n v="300"/>
    <n v="301"/>
    <x v="1"/>
    <x v="0"/>
    <s v="USD"/>
    <n v="1350505059"/>
    <n v="1347913059"/>
    <b v="0"/>
    <n v="8"/>
    <b v="1"/>
    <s v="music/rock"/>
    <n v="1.0033333333333334"/>
    <n v="37.625"/>
    <x v="4"/>
    <x v="8"/>
    <x v="4"/>
    <s v="rock"/>
    <x v="1592"/>
    <d v="2012-10-17T14:17:39"/>
  </r>
  <r>
    <n v="1850"/>
    <s v="WILKES EP"/>
    <s v="WILKES is the solo venture of HighFlightSociety singer / Disciple bassist, Jason Wilkes. This project is to fund the debut 6 song EP."/>
    <n v="9000"/>
    <n v="9137"/>
    <x v="1"/>
    <x v="0"/>
    <s v="USD"/>
    <n v="1405033300"/>
    <n v="1402441300"/>
    <b v="0"/>
    <n v="179"/>
    <b v="1"/>
    <s v="music/rock"/>
    <n v="1.0152222222222222"/>
    <n v="51.044692737430168"/>
    <x v="4"/>
    <x v="8"/>
    <x v="4"/>
    <s v="rock"/>
    <x v="1593"/>
    <d v="2014-07-10T17:01:40"/>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9"/>
    <n v="50.03846153846154"/>
    <x v="4"/>
    <x v="8"/>
    <x v="4"/>
    <s v="rock"/>
    <x v="1594"/>
    <d v="2014-07-27T19:00:00"/>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6"/>
    <n v="133.93129770992365"/>
    <x v="4"/>
    <x v="8"/>
    <x v="4"/>
    <s v="rock"/>
    <x v="1595"/>
    <d v="2015-04-24T18:00:00"/>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x v="4"/>
    <x v="8"/>
    <x v="4"/>
    <s v="rock"/>
    <x v="1596"/>
    <d v="2012-11-13T20:26:57"/>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6"/>
    <n v="88.037643678160919"/>
    <x v="4"/>
    <x v="8"/>
    <x v="4"/>
    <s v="rock"/>
    <x v="1597"/>
    <d v="2013-05-23T18:30:37"/>
  </r>
  <r>
    <n v="1855"/>
    <s v="Motion Device Debut EP"/>
    <s v="11 year old Sara &amp; Motion Device want rock &amp; metal fans all over the world to unite and join the ROCK REVOLUTION!!!"/>
    <n v="8750"/>
    <n v="13480.16"/>
    <x v="1"/>
    <x v="2"/>
    <s v="CAD"/>
    <n v="1389012940"/>
    <n v="1385124940"/>
    <b v="0"/>
    <n v="191"/>
    <b v="1"/>
    <s v="music/rock"/>
    <n v="1.5405897142857143"/>
    <n v="70.576753926701571"/>
    <x v="4"/>
    <x v="8"/>
    <x v="4"/>
    <s v="rock"/>
    <x v="1598"/>
    <d v="2014-01-06T06:55:40"/>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x v="4"/>
    <x v="8"/>
    <x v="4"/>
    <s v="rock"/>
    <x v="1599"/>
    <d v="2014-07-18T14:31:12"/>
  </r>
  <r>
    <n v="1857"/>
    <s v="Holy Water Moses - A Hail Dale Project"/>
    <s v="We need to get back to Nashville to record our second record, a full LP this time.  It ain't cheap and we need your help!"/>
    <n v="3000"/>
    <n v="3000"/>
    <x v="1"/>
    <x v="0"/>
    <s v="USD"/>
    <n v="1410546413"/>
    <n v="1407954413"/>
    <b v="0"/>
    <n v="22"/>
    <b v="1"/>
    <s v="music/rock"/>
    <n v="1"/>
    <n v="136.36363636363637"/>
    <x v="4"/>
    <x v="8"/>
    <x v="4"/>
    <s v="rock"/>
    <x v="1600"/>
    <d v="2014-09-12T12:26:53"/>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x v="4"/>
    <x v="8"/>
    <x v="4"/>
    <s v="rock"/>
    <x v="1601"/>
    <d v="2011-12-15T23:48:41"/>
  </r>
  <r>
    <n v="1859"/>
    <s v="Queen Kwong Tour to London and Paris"/>
    <s v="Queen Kwong is going ON TOUR to London and Paris!"/>
    <n v="3000"/>
    <n v="3955"/>
    <x v="1"/>
    <x v="0"/>
    <s v="USD"/>
    <n v="1316716129"/>
    <n v="1314124129"/>
    <b v="0"/>
    <n v="56"/>
    <b v="1"/>
    <s v="music/rock"/>
    <n v="1.3183333333333334"/>
    <n v="70.625"/>
    <x v="4"/>
    <x v="8"/>
    <x v="4"/>
    <s v="rock"/>
    <x v="1602"/>
    <d v="2011-09-22T12:28:49"/>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x v="4"/>
    <x v="8"/>
    <x v="4"/>
    <s v="rock"/>
    <x v="1603"/>
    <d v="2014-02-06T11:01:24"/>
  </r>
  <r>
    <n v="2161"/>
    <s v="CallMeGhost DEBUT ALBUM preorder!"/>
    <s v="We're trying to fund hard copies of our debut album!"/>
    <n v="400"/>
    <n v="463"/>
    <x v="1"/>
    <x v="0"/>
    <s v="USD"/>
    <n v="1443040059"/>
    <n v="1440448059"/>
    <b v="0"/>
    <n v="13"/>
    <b v="1"/>
    <s v="music/rock"/>
    <n v="1.1575"/>
    <n v="35.615384615384613"/>
    <x v="4"/>
    <x v="8"/>
    <x v="4"/>
    <s v="rock"/>
    <x v="1604"/>
    <d v="2015-09-23T14:27:39"/>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x v="4"/>
    <x v="8"/>
    <x v="4"/>
    <s v="rock"/>
    <x v="1605"/>
    <d v="2014-07-24T12:23:11"/>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1"/>
    <n v="75.11363636363636"/>
    <x v="4"/>
    <x v="8"/>
    <x v="4"/>
    <s v="rock"/>
    <x v="1606"/>
    <d v="2015-06-07T21:50:00"/>
  </r>
  <r>
    <n v="2164"/>
    <s v="Rosaline debut record"/>
    <s v="South Florida roots country/rock outfit's long awaited debut record"/>
    <n v="5500"/>
    <n v="5645"/>
    <x v="1"/>
    <x v="0"/>
    <s v="USD"/>
    <n v="1466827140"/>
    <n v="1464196414"/>
    <b v="0"/>
    <n v="83"/>
    <b v="1"/>
    <s v="music/rock"/>
    <n v="1.0263636363636364"/>
    <n v="68.01204819277109"/>
    <x v="4"/>
    <x v="8"/>
    <x v="4"/>
    <s v="rock"/>
    <x v="1607"/>
    <d v="2016-06-24T21:59:00"/>
  </r>
  <r>
    <n v="2165"/>
    <s v="Le Temps Nous Est ComtÃ©"/>
    <s v="Vous aimez le rock fort ? Aidez les Beat Cheese Ã  produire leur premier album ! Do you like cheese? Help us produce our first album!"/>
    <n v="2500"/>
    <n v="3466"/>
    <x v="1"/>
    <x v="11"/>
    <s v="EUR"/>
    <n v="1460127635"/>
    <n v="1457539235"/>
    <b v="0"/>
    <n v="117"/>
    <b v="1"/>
    <s v="music/rock"/>
    <n v="1.3864000000000001"/>
    <n v="29.623931623931625"/>
    <x v="4"/>
    <x v="8"/>
    <x v="4"/>
    <s v="rock"/>
    <x v="1608"/>
    <d v="2016-04-08T09:00:35"/>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x v="4"/>
    <x v="8"/>
    <x v="4"/>
    <s v="rock"/>
    <x v="1609"/>
    <d v="2014-12-05T15:06:58"/>
  </r>
  <r>
    <n v="2167"/>
    <s v="Planes and Planets needs to get their EP finished!!"/>
    <s v="We need YOUR HELP to take one more step to this make release sound amazing!"/>
    <n v="150"/>
    <n v="180"/>
    <x v="1"/>
    <x v="0"/>
    <s v="USD"/>
    <n v="1347672937"/>
    <n v="1346463337"/>
    <b v="0"/>
    <n v="8"/>
    <b v="1"/>
    <s v="music/rock"/>
    <n v="1.2"/>
    <n v="22.5"/>
    <x v="4"/>
    <x v="8"/>
    <x v="4"/>
    <s v="rock"/>
    <x v="1610"/>
    <d v="2012-09-14T19:35:37"/>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x v="4"/>
    <x v="8"/>
    <x v="4"/>
    <s v="rock"/>
    <x v="1611"/>
    <d v="2017-02-09T23:00:00"/>
  </r>
  <r>
    <n v="2169"/>
    <s v="Pedals and Effects Arena Corner"/>
    <s v="An innovative new YouTube series reviewing the HOT new music technology that people love. For Rockers, Jazzers, Rappers and everyone"/>
    <n v="153"/>
    <n v="153"/>
    <x v="1"/>
    <x v="0"/>
    <s v="USD"/>
    <n v="1488473351"/>
    <n v="1488214151"/>
    <b v="0"/>
    <n v="7"/>
    <b v="1"/>
    <s v="music/rock"/>
    <n v="1"/>
    <n v="21.857142857142858"/>
    <x v="4"/>
    <x v="8"/>
    <x v="4"/>
    <s v="rock"/>
    <x v="1612"/>
    <d v="2017-03-02T10:49:11"/>
  </r>
  <r>
    <n v="2170"/>
    <s v="STETSON'S NEW EP"/>
    <s v="We are a hard rock band from Northern California trying to raise $350 for our next EP. Be a part of our journey!"/>
    <n v="350"/>
    <n v="633"/>
    <x v="1"/>
    <x v="0"/>
    <s v="USD"/>
    <n v="1440266422"/>
    <n v="1436810422"/>
    <b v="0"/>
    <n v="19"/>
    <b v="1"/>
    <s v="music/rock"/>
    <n v="1.8085714285714285"/>
    <n v="33.315789473684212"/>
    <x v="4"/>
    <x v="8"/>
    <x v="4"/>
    <s v="rock"/>
    <x v="1613"/>
    <d v="2015-08-22T12:00:22"/>
  </r>
  <r>
    <n v="2171"/>
    <s v="Brainspoonâ€™s New Record"/>
    <s v="Like records? We do, too! Help this Los Angeles based rock 'n' roll band get their new album out on vinyl!"/>
    <n v="4000"/>
    <n v="4243"/>
    <x v="1"/>
    <x v="0"/>
    <s v="USD"/>
    <n v="1434949200"/>
    <n v="1431903495"/>
    <b v="0"/>
    <n v="47"/>
    <b v="1"/>
    <s v="music/rock"/>
    <n v="1.0607500000000001"/>
    <n v="90.276595744680847"/>
    <x v="4"/>
    <x v="8"/>
    <x v="4"/>
    <s v="rock"/>
    <x v="1614"/>
    <d v="2015-06-21T23:00:00"/>
  </r>
  <r>
    <n v="2172"/>
    <s v="Hollow point 9, Sins Of Yesterday CD"/>
    <s v="hey friends. We are Hollow Point 9._x000a_We are calling on you to help us._x000a_In our journey to make our debut album."/>
    <n v="1000"/>
    <n v="1000"/>
    <x v="1"/>
    <x v="0"/>
    <s v="USD"/>
    <n v="1429365320"/>
    <n v="1426773320"/>
    <b v="0"/>
    <n v="13"/>
    <b v="1"/>
    <s v="music/rock"/>
    <n v="1"/>
    <n v="76.92307692307692"/>
    <x v="4"/>
    <x v="8"/>
    <x v="4"/>
    <s v="rock"/>
    <x v="1615"/>
    <d v="2015-04-18T07:55:20"/>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4"/>
    <n v="59.233333333333334"/>
    <x v="4"/>
    <x v="8"/>
    <x v="4"/>
    <s v="rock"/>
    <x v="1616"/>
    <d v="2013-09-09T21:59:00"/>
  </r>
  <r>
    <n v="2174"/>
    <s v="Chivo Funge and the Extensions"/>
    <s v="Chivo and his band of miscreants present their debut album _x000a_'Blind Energy' ...we think you are going to like it."/>
    <n v="4000"/>
    <n v="4119"/>
    <x v="1"/>
    <x v="1"/>
    <s v="GBP"/>
    <n v="1462453307"/>
    <n v="1459861307"/>
    <b v="0"/>
    <n v="63"/>
    <b v="1"/>
    <s v="music/rock"/>
    <n v="1.0297499999999999"/>
    <n v="65.38095238095238"/>
    <x v="4"/>
    <x v="8"/>
    <x v="4"/>
    <s v="rock"/>
    <x v="1617"/>
    <d v="2016-05-05T07:01:47"/>
  </r>
  <r>
    <n v="2175"/>
    <s v="Repulsur's First Record"/>
    <s v="Trying to get the last bit of money together to finish recording the first full length Repulsur album, &quot;The After School Special&quot;."/>
    <n v="700"/>
    <n v="1750"/>
    <x v="1"/>
    <x v="0"/>
    <s v="USD"/>
    <n v="1469059986"/>
    <n v="1468455186"/>
    <b v="0"/>
    <n v="26"/>
    <b v="1"/>
    <s v="music/rock"/>
    <n v="2.5"/>
    <n v="67.307692307692307"/>
    <x v="4"/>
    <x v="8"/>
    <x v="4"/>
    <s v="rock"/>
    <x v="1618"/>
    <d v="2016-07-20T18:13:06"/>
  </r>
  <r>
    <n v="2176"/>
    <s v="Mike Farley Band - New Album!"/>
    <s v="The Mike Farley Band has re-assembled its original line up and needs your help to make a new full-length album!"/>
    <n v="5000"/>
    <n v="6301"/>
    <x v="1"/>
    <x v="0"/>
    <s v="USD"/>
    <n v="1430579509"/>
    <n v="1427987509"/>
    <b v="0"/>
    <n v="71"/>
    <b v="1"/>
    <s v="music/rock"/>
    <n v="1.2602"/>
    <n v="88.74647887323944"/>
    <x v="4"/>
    <x v="8"/>
    <x v="4"/>
    <s v="rock"/>
    <x v="1619"/>
    <d v="2015-05-02T09:11:49"/>
  </r>
  <r>
    <n v="2177"/>
    <s v="Nobody Rides For Free ~ Stone Horse"/>
    <s v="Stone Horse ~ _x000a_Doing what they do best, laying down honest and _x000a_proper Rock-n-Roll guaranteed to soothe your soul!"/>
    <n v="2500"/>
    <n v="2503"/>
    <x v="1"/>
    <x v="0"/>
    <s v="USD"/>
    <n v="1465192867"/>
    <n v="1463032867"/>
    <b v="0"/>
    <n v="38"/>
    <b v="1"/>
    <s v="music/rock"/>
    <n v="1.0012000000000001"/>
    <n v="65.868421052631575"/>
    <x v="4"/>
    <x v="8"/>
    <x v="4"/>
    <s v="rock"/>
    <x v="1620"/>
    <d v="2016-06-06T00:01:07"/>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x v="4"/>
    <x v="8"/>
    <x v="4"/>
    <s v="rock"/>
    <x v="1621"/>
    <d v="2017-01-18T09:16:37"/>
  </r>
  <r>
    <n v="2179"/>
    <s v="Woodhouse EP"/>
    <s v="Woodhouse is making an EP!  If you are a fan of whiskey and loud guitars, contribute to the cause!"/>
    <n v="1000"/>
    <n v="1614"/>
    <x v="1"/>
    <x v="0"/>
    <s v="USD"/>
    <n v="1428725192"/>
    <n v="1426133192"/>
    <b v="0"/>
    <n v="21"/>
    <b v="1"/>
    <s v="music/rock"/>
    <n v="1.6140000000000001"/>
    <n v="76.857142857142861"/>
    <x v="4"/>
    <x v="8"/>
    <x v="4"/>
    <s v="rock"/>
    <x v="1622"/>
    <d v="2015-04-10T22:06:32"/>
  </r>
  <r>
    <n v="2180"/>
    <s v="FOUR STAR MARY &quot;PIECES&quot;"/>
    <s v="Help fund the new record by independent alternative rockers FOUR STAR MARY &quot;PIECES&quot;"/>
    <n v="5000"/>
    <n v="5359.21"/>
    <x v="1"/>
    <x v="0"/>
    <s v="USD"/>
    <n v="1447434268"/>
    <n v="1443801868"/>
    <b v="0"/>
    <n v="78"/>
    <b v="1"/>
    <s v="music/rock"/>
    <n v="1.071842"/>
    <n v="68.707820512820518"/>
    <x v="4"/>
    <x v="8"/>
    <x v="4"/>
    <s v="rock"/>
    <x v="1623"/>
    <d v="2015-11-13T11:04:28"/>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x v="4"/>
    <x v="8"/>
    <x v="4"/>
    <s v="rock"/>
    <x v="1624"/>
    <d v="2011-07-25T00:50:00"/>
  </r>
  <r>
    <n v="2282"/>
    <s v="Sage King's Debut Album"/>
    <s v="Sage King is recording his debut album and wants YOU to be a part of the creation process"/>
    <n v="750"/>
    <n v="1390"/>
    <x v="1"/>
    <x v="0"/>
    <s v="USD"/>
    <n v="1452744686"/>
    <n v="1447560686"/>
    <b v="0"/>
    <n v="12"/>
    <b v="1"/>
    <s v="music/rock"/>
    <n v="1.8533333333333333"/>
    <n v="115.83333333333333"/>
    <x v="4"/>
    <x v="8"/>
    <x v="4"/>
    <s v="rock"/>
    <x v="1625"/>
    <d v="2016-01-13T22:11:26"/>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x v="4"/>
    <x v="8"/>
    <x v="4"/>
    <s v="rock"/>
    <x v="1626"/>
    <d v="2012-05-08T20:00:04"/>
  </r>
  <r>
    <n v="2284"/>
    <s v="Make a record, write a song, take the Vinyl Skyway. "/>
    <s v="The Vinyl Skyway reunite to make a third album. "/>
    <n v="6000"/>
    <n v="6373.27"/>
    <x v="1"/>
    <x v="0"/>
    <s v="USD"/>
    <n v="1299902400"/>
    <n v="1297451245"/>
    <b v="0"/>
    <n v="59"/>
    <b v="1"/>
    <s v="music/rock"/>
    <n v="1.0622116666666668"/>
    <n v="108.02152542372882"/>
    <x v="4"/>
    <x v="8"/>
    <x v="4"/>
    <s v="rock"/>
    <x v="1627"/>
    <d v="2011-03-11T22:00:00"/>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x v="4"/>
    <x v="8"/>
    <x v="4"/>
    <s v="rock"/>
    <x v="1628"/>
    <d v="2012-06-28T22:27:23"/>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x v="4"/>
    <x v="8"/>
    <x v="4"/>
    <s v="rock"/>
    <x v="1629"/>
    <d v="2013-09-05T21:59:00"/>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6"/>
    <n v="50.9338679245283"/>
    <x v="4"/>
    <x v="8"/>
    <x v="4"/>
    <s v="rock"/>
    <x v="1630"/>
    <d v="2014-06-23T10:01:00"/>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09999999999999"/>
    <n v="40.04"/>
    <x v="4"/>
    <x v="8"/>
    <x v="4"/>
    <s v="rock"/>
    <x v="1631"/>
    <d v="2012-06-26T12:00:00"/>
  </r>
  <r>
    <n v="2289"/>
    <s v="Blind Man Deaf Boy Tour!"/>
    <s v="Blind Man Deaf Boy is a Folk Punk band from Denver, we need money to get ourselves a van and take it on tour around the west coast."/>
    <n v="1500"/>
    <n v="1611"/>
    <x v="1"/>
    <x v="0"/>
    <s v="USD"/>
    <n v="1386372120"/>
    <n v="1382659060"/>
    <b v="0"/>
    <n v="25"/>
    <b v="1"/>
    <s v="music/rock"/>
    <n v="1.0740000000000001"/>
    <n v="64.44"/>
    <x v="4"/>
    <x v="8"/>
    <x v="4"/>
    <s v="rock"/>
    <x v="1632"/>
    <d v="2013-12-06T17:22:00"/>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x v="4"/>
    <x v="8"/>
    <x v="4"/>
    <s v="rock"/>
    <x v="1633"/>
    <d v="2009-12-01T11:00:00"/>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x v="4"/>
    <x v="8"/>
    <x v="4"/>
    <s v="rock"/>
    <x v="1634"/>
    <d v="2012-04-22T22:00:00"/>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x v="4"/>
    <x v="8"/>
    <x v="4"/>
    <s v="rock"/>
    <x v="1635"/>
    <d v="2012-04-18T10:44:36"/>
  </r>
  <r>
    <n v="2293"/>
    <s v="&quot;Hurt N' Wrong&quot; New Album Fundraiser!"/>
    <s v="Donate here to be a part of the upcoming album. Every little bit helps!"/>
    <n v="850"/>
    <n v="920"/>
    <x v="1"/>
    <x v="0"/>
    <s v="USD"/>
    <n v="1348545540"/>
    <n v="1346345999"/>
    <b v="0"/>
    <n v="27"/>
    <b v="1"/>
    <s v="music/rock"/>
    <n v="1.0823529411764705"/>
    <n v="34.074074074074076"/>
    <x v="4"/>
    <x v="8"/>
    <x v="4"/>
    <s v="rock"/>
    <x v="1636"/>
    <d v="2012-09-24T21:59:00"/>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9"/>
    <n v="65.214642857142863"/>
    <x v="4"/>
    <x v="8"/>
    <x v="4"/>
    <s v="rock"/>
    <x v="1637"/>
    <d v="2013-01-20T11:21:20"/>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4999999999999"/>
    <n v="44.205882352941174"/>
    <x v="4"/>
    <x v="8"/>
    <x v="4"/>
    <s v="rock"/>
    <x v="1638"/>
    <d v="2013-01-26T16:54:16"/>
  </r>
  <r>
    <n v="2296"/>
    <s v="HAMELL ON TRIAL IS RECORDING AN ALBUM"/>
    <s v="Ed Hamell AKA Hamell on Trial is recording an album titled The Happiest Man in the World. He needs your help."/>
    <n v="7000"/>
    <n v="10435"/>
    <x v="1"/>
    <x v="0"/>
    <s v="USD"/>
    <n v="1330018426"/>
    <n v="1326994426"/>
    <b v="0"/>
    <n v="145"/>
    <b v="1"/>
    <s v="music/rock"/>
    <n v="1.4907142857142857"/>
    <n v="71.965517241379317"/>
    <x v="4"/>
    <x v="8"/>
    <x v="4"/>
    <s v="rock"/>
    <x v="1639"/>
    <d v="2012-02-23T11:33:46"/>
  </r>
  <r>
    <n v="2297"/>
    <s v="Company Company: Debut EP"/>
    <s v="New Jersey Alternative Rock band COCO needs YOUR help self-releasing debut EP!"/>
    <n v="1000"/>
    <n v="1006"/>
    <x v="1"/>
    <x v="0"/>
    <s v="USD"/>
    <n v="1331697540"/>
    <n v="1328749249"/>
    <b v="0"/>
    <n v="19"/>
    <b v="1"/>
    <s v="music/rock"/>
    <n v="1.006"/>
    <n v="52.94736842105263"/>
    <x v="4"/>
    <x v="8"/>
    <x v="4"/>
    <s v="rock"/>
    <x v="1640"/>
    <d v="2012-03-13T21:59:00"/>
  </r>
  <r>
    <n v="2298"/>
    <s v="Jonny Gray: First Full Length Album"/>
    <s v="My name is Jonny Gray, and my friends and I are working together to raise funds for my debut album"/>
    <n v="30000"/>
    <n v="31522"/>
    <x v="1"/>
    <x v="0"/>
    <s v="USD"/>
    <n v="1395861033"/>
    <n v="1393272633"/>
    <b v="0"/>
    <n v="288"/>
    <b v="1"/>
    <s v="music/rock"/>
    <n v="1.0507333333333333"/>
    <n v="109.45138888888889"/>
    <x v="4"/>
    <x v="8"/>
    <x v="4"/>
    <s v="rock"/>
    <x v="1641"/>
    <d v="2014-03-26T13:10:33"/>
  </r>
  <r>
    <n v="2299"/>
    <s v="HELP FLY RADIO FINISH THEIR FULL LENGTH ALBUM!"/>
    <s v="Fly Radio has finished tracking their album now all that is left is the mixing/mastering and duplication!"/>
    <n v="300"/>
    <n v="1050.5"/>
    <x v="1"/>
    <x v="0"/>
    <s v="USD"/>
    <n v="1296953209"/>
    <n v="1295657209"/>
    <b v="0"/>
    <n v="14"/>
    <b v="1"/>
    <s v="music/rock"/>
    <n v="3.5016666666666665"/>
    <n v="75.035714285714292"/>
    <x v="4"/>
    <x v="8"/>
    <x v="4"/>
    <s v="rock"/>
    <x v="1642"/>
    <d v="2011-02-05T18:46:49"/>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x v="4"/>
    <x v="8"/>
    <x v="4"/>
    <s v="rock"/>
    <x v="1643"/>
    <d v="2012-06-28T11:26:56"/>
  </r>
  <r>
    <n v="1224"/>
    <s v="&quot;I Dreamed Last Night&quot; Album (Canceled)"/>
    <s v="Modern Celtic influenced CD.  Help me finish what I started before the stroke."/>
    <n v="15000"/>
    <n v="1060"/>
    <x v="2"/>
    <x v="0"/>
    <s v="USD"/>
    <n v="1402060302"/>
    <n v="1396876302"/>
    <b v="0"/>
    <n v="18"/>
    <b v="0"/>
    <s v="music/world music"/>
    <n v="7.0666666666666669E-2"/>
    <n v="58.888888888888886"/>
    <x v="4"/>
    <x v="8"/>
    <x v="4"/>
    <s v="world music"/>
    <x v="1644"/>
    <d v="2014-06-06T07:11:42"/>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7E-2"/>
    <n v="44"/>
    <x v="4"/>
    <x v="8"/>
    <x v="4"/>
    <s v="world music"/>
    <x v="1645"/>
    <d v="2013-10-22T15:44:38"/>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E-2"/>
    <n v="48.424999999999997"/>
    <x v="4"/>
    <x v="8"/>
    <x v="4"/>
    <s v="world music"/>
    <x v="1646"/>
    <d v="2014-04-20T19:00:00"/>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n v="0"/>
    <x v="4"/>
    <x v="8"/>
    <x v="4"/>
    <s v="world music"/>
    <x v="1647"/>
    <d v="2014-08-07T01:00:00"/>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0.29299999999999998"/>
    <n v="61.041666666666664"/>
    <x v="4"/>
    <x v="8"/>
    <x v="4"/>
    <s v="world music"/>
    <x v="1648"/>
    <d v="2011-09-28T11:30:08"/>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9.0909090909090905E-3"/>
    <n v="25"/>
    <x v="4"/>
    <x v="8"/>
    <x v="4"/>
    <s v="world music"/>
    <x v="1649"/>
    <d v="2012-04-16T10:00:00"/>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n v="0"/>
    <x v="4"/>
    <x v="8"/>
    <x v="4"/>
    <s v="world music"/>
    <x v="1650"/>
    <d v="2011-02-24T17:20:30"/>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n v="0"/>
    <x v="4"/>
    <x v="8"/>
    <x v="4"/>
    <s v="world music"/>
    <x v="1651"/>
    <d v="2015-08-27T19:00:00"/>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8.0000000000000002E-3"/>
    <n v="40"/>
    <x v="4"/>
    <x v="8"/>
    <x v="4"/>
    <s v="world music"/>
    <x v="1652"/>
    <d v="2013-10-06T14:21:10"/>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0.11600000000000001"/>
    <n v="19.333333333333332"/>
    <x v="4"/>
    <x v="8"/>
    <x v="4"/>
    <s v="world music"/>
    <x v="1653"/>
    <d v="2012-02-21T16:46:14"/>
  </r>
  <r>
    <n v="1234"/>
    <s v="Lionstar International Tour 2015 (Canceled)"/>
    <s v="We have been offered shows all over the world, to reach places and people with our music, for the experience of just doing it!"/>
    <n v="50000"/>
    <n v="0"/>
    <x v="2"/>
    <x v="1"/>
    <s v="GBP"/>
    <n v="1422903342"/>
    <n v="1420311342"/>
    <b v="0"/>
    <n v="0"/>
    <b v="0"/>
    <s v="music/world music"/>
    <n v="0"/>
    <n v="0"/>
    <x v="4"/>
    <x v="8"/>
    <x v="4"/>
    <s v="world music"/>
    <x v="1654"/>
    <d v="2015-02-02T12:55:42"/>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2E-2"/>
    <n v="35"/>
    <x v="4"/>
    <x v="8"/>
    <x v="4"/>
    <s v="world music"/>
    <x v="1655"/>
    <d v="2013-12-14T21:14:59"/>
  </r>
  <r>
    <n v="1236"/>
    <s v="&quot;Volando&quot; CD Release (Canceled)"/>
    <s v="Raising money to give the musicians their due."/>
    <n v="2500"/>
    <n v="0"/>
    <x v="2"/>
    <x v="0"/>
    <s v="USD"/>
    <n v="1343491200"/>
    <n v="1342801164"/>
    <b v="0"/>
    <n v="0"/>
    <b v="0"/>
    <s v="music/world music"/>
    <n v="0"/>
    <n v="0"/>
    <x v="4"/>
    <x v="8"/>
    <x v="4"/>
    <s v="world music"/>
    <x v="1656"/>
    <d v="2012-07-28T10:00:00"/>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n v="0"/>
    <x v="4"/>
    <x v="8"/>
    <x v="4"/>
    <s v="world music"/>
    <x v="1657"/>
    <d v="2012-08-24T00:47:45"/>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0.17799999999999999"/>
    <n v="59.333333333333336"/>
    <x v="4"/>
    <x v="8"/>
    <x v="4"/>
    <s v="world music"/>
    <x v="1658"/>
    <d v="2011-08-06T08:38:56"/>
  </r>
  <r>
    <n v="1239"/>
    <s v="Help Calmenco! finance new CD and Tour (Canceled)"/>
    <s v="Please consider helping us with our new CD and Riverdance Tour"/>
    <n v="2500"/>
    <n v="0"/>
    <x v="2"/>
    <x v="0"/>
    <s v="USD"/>
    <n v="1325804767"/>
    <n v="1323212767"/>
    <b v="0"/>
    <n v="0"/>
    <b v="0"/>
    <s v="music/world music"/>
    <n v="0"/>
    <n v="0"/>
    <x v="4"/>
    <x v="8"/>
    <x v="4"/>
    <s v="world music"/>
    <x v="1659"/>
    <d v="2012-01-05T17:06:07"/>
  </r>
  <r>
    <n v="1240"/>
    <s v="Message of Peace, Love &amp; Unity (Canceled)"/>
    <s v="Sharing positive vibes of Peace, Love &amp; Unity with the World through conscious Reggae Music!"/>
    <n v="8000"/>
    <n v="241"/>
    <x v="2"/>
    <x v="0"/>
    <s v="USD"/>
    <n v="1373665860"/>
    <n v="1368579457"/>
    <b v="0"/>
    <n v="8"/>
    <b v="0"/>
    <s v="music/world music"/>
    <n v="3.0124999999999999E-2"/>
    <n v="30.125"/>
    <x v="4"/>
    <x v="8"/>
    <x v="4"/>
    <s v="world music"/>
    <x v="1660"/>
    <d v="2013-07-12T15:51:00"/>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0.50739999999999996"/>
    <n v="74.617647058823536"/>
    <x v="4"/>
    <x v="8"/>
    <x v="4"/>
    <s v="world music"/>
    <x v="1661"/>
    <d v="2014-11-02T23:59:00"/>
  </r>
  <r>
    <n v="1242"/>
    <s v="Add your voice to Cellphonia 9/11 (Canceled)"/>
    <s v="Cellphonia 9/11 (http://cellphonia.org/911/) is one of the performance pieces in the Music After marathon concert on 9.11.11"/>
    <n v="911"/>
    <n v="5"/>
    <x v="2"/>
    <x v="0"/>
    <s v="USD"/>
    <n v="1315747080"/>
    <n v="1314417502"/>
    <b v="0"/>
    <n v="1"/>
    <b v="0"/>
    <s v="music/world music"/>
    <n v="5.4884742041712408E-3"/>
    <n v="5"/>
    <x v="4"/>
    <x v="8"/>
    <x v="4"/>
    <s v="world music"/>
    <x v="1662"/>
    <d v="2011-09-11T07:18:00"/>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0.14091666666666666"/>
    <n v="44.5"/>
    <x v="4"/>
    <x v="8"/>
    <x v="4"/>
    <s v="world music"/>
    <x v="1663"/>
    <d v="2011-07-08T15:00:00"/>
  </r>
  <r>
    <n v="1541"/>
    <s v="The Panama Canal Bridge of the Americas"/>
    <s v="My Goal is to travel across Panama with my team and capture the beauty and wildlife throughout the canal."/>
    <n v="18000"/>
    <n v="6"/>
    <x v="0"/>
    <x v="0"/>
    <s v="USD"/>
    <n v="1420045538"/>
    <n v="1417453538"/>
    <b v="0"/>
    <n v="2"/>
    <b v="0"/>
    <s v="photography/nature"/>
    <n v="3.3333333333333332E-4"/>
    <n v="3"/>
    <x v="5"/>
    <x v="8"/>
    <x v="5"/>
    <s v="nature"/>
    <x v="1664"/>
    <d v="2014-12-31T11:05:38"/>
  </r>
  <r>
    <n v="1542"/>
    <s v="From student to beekeeper"/>
    <s v="The photography project aims to show challenges &amp; successes of a  student attempting to continue his family beekeeping heritage."/>
    <n v="500"/>
    <n v="20"/>
    <x v="0"/>
    <x v="2"/>
    <s v="CAD"/>
    <n v="1435708500"/>
    <n v="1434412500"/>
    <b v="0"/>
    <n v="1"/>
    <b v="0"/>
    <s v="photography/nature"/>
    <n v="0.04"/>
    <n v="20"/>
    <x v="5"/>
    <x v="8"/>
    <x v="5"/>
    <s v="nature"/>
    <x v="1665"/>
    <d v="2015-06-30T17:55:00"/>
  </r>
  <r>
    <n v="1543"/>
    <s v="Sunrises in the MidWest"/>
    <s v="I plan to take pictures of the sunrise in the MidWest every day in 2015 and compile them in a slide show for distribution."/>
    <n v="2250"/>
    <n v="10"/>
    <x v="0"/>
    <x v="0"/>
    <s v="USD"/>
    <n v="1416662034"/>
    <n v="1414066434"/>
    <b v="0"/>
    <n v="1"/>
    <b v="0"/>
    <s v="photography/nature"/>
    <n v="4.4444444444444444E-3"/>
    <n v="10"/>
    <x v="5"/>
    <x v="8"/>
    <x v="5"/>
    <s v="nature"/>
    <x v="1666"/>
    <d v="2014-11-22T07:13:54"/>
  </r>
  <r>
    <n v="1544"/>
    <s v="LaFee Photography"/>
    <s v="My name is Travis LaFee, I live in beautiful McCall, Idaho. I wish to display the beauty of valley county by taking pics outdoors."/>
    <n v="1000"/>
    <n v="0"/>
    <x v="0"/>
    <x v="0"/>
    <s v="USD"/>
    <n v="1427847480"/>
    <n v="1424222024"/>
    <b v="0"/>
    <n v="0"/>
    <b v="0"/>
    <s v="photography/nature"/>
    <n v="0"/>
    <n v="0"/>
    <x v="5"/>
    <x v="8"/>
    <x v="5"/>
    <s v="nature"/>
    <x v="1667"/>
    <d v="2015-03-31T18:18:00"/>
  </r>
  <r>
    <n v="1545"/>
    <s v="Nevada County Hearts"/>
    <s v="&quot;He will not be a wise man who does not study human hearts!&quot;_x000a_Hope in natural art, creation!"/>
    <n v="3000"/>
    <n v="1"/>
    <x v="0"/>
    <x v="0"/>
    <s v="USD"/>
    <n v="1425330960"/>
    <n v="1422393234"/>
    <b v="0"/>
    <n v="1"/>
    <b v="0"/>
    <s v="photography/nature"/>
    <n v="3.3333333333333332E-4"/>
    <n v="1"/>
    <x v="5"/>
    <x v="8"/>
    <x v="5"/>
    <s v="nature"/>
    <x v="1668"/>
    <d v="2015-03-02T15:16:00"/>
  </r>
  <r>
    <n v="1546"/>
    <s v="Hen Harrier Wildlife Sanctuary"/>
    <s v="Buy and maintain 6 acres of land in West Ireland as a Wildlife Refuge for an endangered species of native Raptor called the Hen Harrier"/>
    <n v="1000"/>
    <n v="289"/>
    <x v="0"/>
    <x v="1"/>
    <s v="GBP"/>
    <n v="1410930399"/>
    <n v="1405746399"/>
    <b v="0"/>
    <n v="11"/>
    <b v="0"/>
    <s v="photography/nature"/>
    <n v="0.28899999999999998"/>
    <n v="26.272727272727273"/>
    <x v="5"/>
    <x v="8"/>
    <x v="5"/>
    <s v="nature"/>
    <x v="1669"/>
    <d v="2014-09-16T23:06:39"/>
  </r>
  <r>
    <n v="1547"/>
    <s v="Sound Photography"/>
    <s v="I have produced a limited number (100) of five 8x10 prints of mixed photography I would like to share with you."/>
    <n v="20"/>
    <n v="0"/>
    <x v="0"/>
    <x v="0"/>
    <s v="USD"/>
    <n v="1487844882"/>
    <n v="1487240082"/>
    <b v="0"/>
    <n v="0"/>
    <b v="0"/>
    <s v="photography/nature"/>
    <n v="0"/>
    <n v="0"/>
    <x v="5"/>
    <x v="8"/>
    <x v="5"/>
    <s v="nature"/>
    <x v="1670"/>
    <d v="2017-02-23T04:14:42"/>
  </r>
  <r>
    <n v="1548"/>
    <s v="Change the World through Color"/>
    <s v="Beauty is in the eye of the beholder and I want to inspire conservation through color."/>
    <n v="700"/>
    <n v="60"/>
    <x v="0"/>
    <x v="0"/>
    <s v="USD"/>
    <n v="1447020620"/>
    <n v="1444425020"/>
    <b v="0"/>
    <n v="1"/>
    <b v="0"/>
    <s v="photography/nature"/>
    <n v="8.5714285714285715E-2"/>
    <n v="60"/>
    <x v="5"/>
    <x v="8"/>
    <x v="5"/>
    <s v="nature"/>
    <x v="1671"/>
    <d v="2015-11-08T16:10:20"/>
  </r>
  <r>
    <n v="1549"/>
    <s v="2016 Calendar:  Wonders of Nature"/>
    <s v="A 2016 calendar collection of landscape and wildlife photographs from award winning photographer, Steve Marler."/>
    <n v="500"/>
    <n v="170"/>
    <x v="0"/>
    <x v="0"/>
    <s v="USD"/>
    <n v="1446524159"/>
    <n v="1443928559"/>
    <b v="0"/>
    <n v="6"/>
    <b v="0"/>
    <s v="photography/nature"/>
    <n v="0.34"/>
    <n v="28.333333333333332"/>
    <x v="5"/>
    <x v="8"/>
    <x v="5"/>
    <s v="nature"/>
    <x v="1672"/>
    <d v="2015-11-02T22:15:59"/>
  </r>
  <r>
    <n v="1550"/>
    <s v="It's not easy being green: Costa Rican froglife"/>
    <s v="A photographic journal of a Costa Rican frog survey: recording the effects of habitat fragmentation on these charismatic amphibians."/>
    <n v="750"/>
    <n v="101"/>
    <x v="0"/>
    <x v="1"/>
    <s v="GBP"/>
    <n v="1463050034"/>
    <n v="1460458034"/>
    <b v="0"/>
    <n v="7"/>
    <b v="0"/>
    <s v="photography/nature"/>
    <n v="0.13466666666666666"/>
    <n v="14.428571428571429"/>
    <x v="5"/>
    <x v="8"/>
    <x v="5"/>
    <s v="nature"/>
    <x v="1673"/>
    <d v="2016-05-12T04:47:14"/>
  </r>
  <r>
    <n v="1551"/>
    <s v="Randy Hoffman Photography"/>
    <s v="I can do it but help can't hurt. Sweet Montana photos like never seen before. Be a part of Randy Hoffman Photography and our activities"/>
    <n v="3500"/>
    <n v="0"/>
    <x v="0"/>
    <x v="0"/>
    <s v="USD"/>
    <n v="1432756039"/>
    <n v="1430164039"/>
    <b v="0"/>
    <n v="0"/>
    <b v="0"/>
    <s v="photography/nature"/>
    <n v="0"/>
    <n v="0"/>
    <x v="5"/>
    <x v="8"/>
    <x v="5"/>
    <s v="nature"/>
    <x v="1674"/>
    <d v="2015-05-27T13:47:19"/>
  </r>
  <r>
    <n v="1552"/>
    <s v="Upstate Autumn: a photographic journey in Upstate New York"/>
    <s v="Help me spend this fall capturing autumnâ€™s spectacular season in detail so I can create high quality images for home dÃ©cor."/>
    <n v="4300"/>
    <n v="2115"/>
    <x v="0"/>
    <x v="0"/>
    <s v="USD"/>
    <n v="1412135940"/>
    <n v="1410366708"/>
    <b v="0"/>
    <n v="16"/>
    <b v="0"/>
    <s v="photography/nature"/>
    <n v="0.49186046511627907"/>
    <n v="132.1875"/>
    <x v="5"/>
    <x v="8"/>
    <x v="5"/>
    <s v="nature"/>
    <x v="1675"/>
    <d v="2014-09-30T21:59:00"/>
  </r>
  <r>
    <n v="1553"/>
    <s v="Avatar in Training: Mastering the Four Elements of Nature"/>
    <s v="This project is about exhibiting the raw beauty of the elements through highlining, surfing, fire spinning and rock climbing."/>
    <n v="6000"/>
    <n v="0"/>
    <x v="0"/>
    <x v="0"/>
    <s v="USD"/>
    <n v="1441176447"/>
    <n v="1438584447"/>
    <b v="0"/>
    <n v="0"/>
    <b v="0"/>
    <s v="photography/nature"/>
    <n v="0"/>
    <n v="0"/>
    <x v="5"/>
    <x v="8"/>
    <x v="5"/>
    <s v="nature"/>
    <x v="1676"/>
    <d v="2015-09-02T00:47:27"/>
  </r>
  <r>
    <n v="1554"/>
    <s v="Barbara O'Donovan Designs"/>
    <s v="I create art by photographing flowers/seeds i would love to buy my own camera/computer/Photoshop and restore my old shed into my studio"/>
    <n v="20000"/>
    <n v="0"/>
    <x v="0"/>
    <x v="4"/>
    <s v="AUD"/>
    <n v="1438495390"/>
    <n v="1435903390"/>
    <b v="0"/>
    <n v="0"/>
    <b v="0"/>
    <s v="photography/nature"/>
    <n v="0"/>
    <n v="0"/>
    <x v="5"/>
    <x v="8"/>
    <x v="5"/>
    <s v="nature"/>
    <x v="1677"/>
    <d v="2015-08-02T00:03:10"/>
  </r>
  <r>
    <n v="1555"/>
    <s v="Coffee Table Book of Maine"/>
    <s v="I am traveling the coastline of Maine and will be taking pictures of all the scenery and lighthouses in the area."/>
    <n v="750"/>
    <n v="0"/>
    <x v="0"/>
    <x v="0"/>
    <s v="USD"/>
    <n v="1442509200"/>
    <n v="1440513832"/>
    <b v="0"/>
    <n v="0"/>
    <b v="0"/>
    <s v="photography/nature"/>
    <n v="0"/>
    <n v="0"/>
    <x v="5"/>
    <x v="8"/>
    <x v="5"/>
    <s v="nature"/>
    <x v="1678"/>
    <d v="2015-09-17T11:00:00"/>
  </r>
  <r>
    <n v="1556"/>
    <s v="West Canada - A Coffee Table Book"/>
    <s v="To gather a collection of photographs for a coffee table book that displays the beauty of Canada's west."/>
    <n v="1500"/>
    <n v="677"/>
    <x v="0"/>
    <x v="2"/>
    <s v="CAD"/>
    <n v="1467603624"/>
    <n v="1465011624"/>
    <b v="0"/>
    <n v="12"/>
    <b v="0"/>
    <s v="photography/nature"/>
    <n v="0.45133333333333331"/>
    <n v="56.416666666666664"/>
    <x v="5"/>
    <x v="8"/>
    <x v="5"/>
    <s v="nature"/>
    <x v="1679"/>
    <d v="2016-07-03T21:40:24"/>
  </r>
  <r>
    <n v="1557"/>
    <s v="Reflecting Light Photo"/>
    <s v="I have always been captivated by photography, Now I am trying to set up my own company and publish my pictures."/>
    <n v="2500"/>
    <n v="100"/>
    <x v="0"/>
    <x v="0"/>
    <s v="USD"/>
    <n v="1411227633"/>
    <n v="1408549233"/>
    <b v="0"/>
    <n v="1"/>
    <b v="0"/>
    <s v="photography/nature"/>
    <n v="0.04"/>
    <n v="100"/>
    <x v="5"/>
    <x v="8"/>
    <x v="5"/>
    <s v="nature"/>
    <x v="1680"/>
    <d v="2014-09-20T09:40:33"/>
  </r>
  <r>
    <n v="1558"/>
    <s v="Lucy Wood's Calendar - English Countryside 2016"/>
    <s v="A large 2016 wall-calendar (A3 when open) featuring 12 stunning photographs by Lucy Wood."/>
    <n v="750"/>
    <n v="35"/>
    <x v="0"/>
    <x v="1"/>
    <s v="GBP"/>
    <n v="1440763920"/>
    <n v="1435656759"/>
    <b v="0"/>
    <n v="3"/>
    <b v="0"/>
    <s v="photography/nature"/>
    <n v="4.6666666666666669E-2"/>
    <n v="11.666666666666666"/>
    <x v="5"/>
    <x v="8"/>
    <x v="5"/>
    <s v="nature"/>
    <x v="1681"/>
    <d v="2015-08-28T06:12:00"/>
  </r>
  <r>
    <n v="1559"/>
    <s v="North Cascades Bigfoot Photo Expedition"/>
    <s v="The goal of this project is to provide scientific evidence of bigfoot in the North Cascades."/>
    <n v="15000"/>
    <n v="50"/>
    <x v="0"/>
    <x v="0"/>
    <s v="USD"/>
    <n v="1430270199"/>
    <n v="1428974199"/>
    <b v="0"/>
    <n v="1"/>
    <b v="0"/>
    <s v="photography/nature"/>
    <n v="3.3333333333333335E-3"/>
    <n v="50"/>
    <x v="5"/>
    <x v="8"/>
    <x v="5"/>
    <s v="nature"/>
    <x v="1682"/>
    <d v="2015-04-28T19:16:39"/>
  </r>
  <r>
    <n v="1560"/>
    <s v="Fine Art Landscape 2015 Calendar"/>
    <s v="I would like to share my landscape photographic travels of 2014 with more than just family an friends. 12 months of images."/>
    <n v="2500"/>
    <n v="94"/>
    <x v="0"/>
    <x v="0"/>
    <s v="USD"/>
    <n v="1415842193"/>
    <n v="1414110593"/>
    <b v="0"/>
    <n v="4"/>
    <b v="0"/>
    <s v="photography/nature"/>
    <n v="3.7600000000000001E-2"/>
    <n v="23.5"/>
    <x v="5"/>
    <x v="8"/>
    <x v="5"/>
    <s v="nature"/>
    <x v="1683"/>
    <d v="2014-11-12T19:29:53"/>
  </r>
  <r>
    <n v="1981"/>
    <s v="Aspiring storyteller: connecting the dots"/>
    <s v="I would like to tell the story of a young man from Queens, New York and compare his life to a young Afghan man...to connect the dots."/>
    <n v="7500"/>
    <n v="381"/>
    <x v="0"/>
    <x v="2"/>
    <s v="CAD"/>
    <n v="1404926665"/>
    <n v="1402334665"/>
    <b v="0"/>
    <n v="12"/>
    <b v="0"/>
    <s v="photography/people"/>
    <n v="5.0799999999999998E-2"/>
    <n v="31.75"/>
    <x v="5"/>
    <x v="8"/>
    <x v="5"/>
    <s v="people"/>
    <x v="1684"/>
    <d v="2014-07-09T11:24:25"/>
  </r>
  <r>
    <n v="1982"/>
    <s v="Lonely Boy: 55 male models 200s sensual expression"/>
    <s v="Express a very dark place in my childhood. Release my emotions through photography in a form of Art."/>
    <n v="180000"/>
    <n v="0"/>
    <x v="0"/>
    <x v="9"/>
    <s v="HKD"/>
    <n v="1480863887"/>
    <n v="1478268287"/>
    <b v="0"/>
    <n v="0"/>
    <b v="0"/>
    <s v="photography/people"/>
    <n v="0"/>
    <n v="0"/>
    <x v="5"/>
    <x v="8"/>
    <x v="5"/>
    <s v="people"/>
    <x v="1685"/>
    <d v="2016-12-04T09:04:47"/>
  </r>
  <r>
    <n v="1983"/>
    <s v="Vegans of Hawai'i - 140'000 Strong?"/>
    <s v="A vegan photographer bringing Hawaii to the tipping point of plant pure wisdom, featuring the most influential early adopters."/>
    <n v="33000"/>
    <n v="1419"/>
    <x v="0"/>
    <x v="0"/>
    <s v="USD"/>
    <n v="1472799600"/>
    <n v="1470874618"/>
    <b v="0"/>
    <n v="16"/>
    <b v="0"/>
    <s v="photography/people"/>
    <n v="4.2999999999999997E-2"/>
    <n v="88.6875"/>
    <x v="5"/>
    <x v="8"/>
    <x v="5"/>
    <s v="people"/>
    <x v="1686"/>
    <d v="2016-09-02T01:00:00"/>
  </r>
  <r>
    <n v="1984"/>
    <s v="Love Locks - a photographic journey"/>
    <s v="Does love lasts longer than &quot;Love Locks&quot; ?_x000a__x000a_A photographic journey into the lives of these 'love-locked' couples."/>
    <n v="15000"/>
    <n v="3172"/>
    <x v="0"/>
    <x v="0"/>
    <s v="USD"/>
    <n v="1417377481"/>
    <n v="1412189881"/>
    <b v="0"/>
    <n v="7"/>
    <b v="0"/>
    <s v="photography/people"/>
    <n v="0.21146666666666666"/>
    <n v="453.14285714285717"/>
    <x v="5"/>
    <x v="8"/>
    <x v="5"/>
    <s v="people"/>
    <x v="1687"/>
    <d v="2014-11-30T13:58:01"/>
  </r>
  <r>
    <n v="1985"/>
    <s v="Metrospective - photography project"/>
    <s v="A personal journey to document people on the worlds 10 largest metro systems. The end result being one truly epic photographic essay!"/>
    <n v="1600"/>
    <n v="51"/>
    <x v="0"/>
    <x v="1"/>
    <s v="GBP"/>
    <n v="1470178800"/>
    <n v="1467650771"/>
    <b v="0"/>
    <n v="4"/>
    <b v="0"/>
    <s v="photography/people"/>
    <n v="3.1875000000000001E-2"/>
    <n v="12.75"/>
    <x v="5"/>
    <x v="8"/>
    <x v="5"/>
    <s v="people"/>
    <x v="1688"/>
    <d v="2016-08-02T17:00:00"/>
  </r>
  <r>
    <n v="1986"/>
    <s v="Oddity Photography - help get us off the ground!"/>
    <s v="We are a married couple who have started a child photography business from home. We need help to put together equipment to grow."/>
    <n v="2000"/>
    <n v="1"/>
    <x v="0"/>
    <x v="1"/>
    <s v="GBP"/>
    <n v="1457947483"/>
    <n v="1455359083"/>
    <b v="0"/>
    <n v="1"/>
    <b v="0"/>
    <s v="photography/people"/>
    <n v="5.0000000000000001E-4"/>
    <n v="1"/>
    <x v="5"/>
    <x v="8"/>
    <x v="5"/>
    <s v="people"/>
    <x v="1689"/>
    <d v="2016-03-14T03:24:43"/>
  </r>
  <r>
    <n v="1987"/>
    <s v="Ethiopia: Beheld"/>
    <s v="A collection of images that depicts the beauty and diversity within Ethiopia"/>
    <n v="5500"/>
    <n v="2336"/>
    <x v="0"/>
    <x v="1"/>
    <s v="GBP"/>
    <n v="1425223276"/>
    <n v="1422631276"/>
    <b v="0"/>
    <n v="28"/>
    <b v="0"/>
    <s v="photography/people"/>
    <n v="0.42472727272727273"/>
    <n v="83.428571428571431"/>
    <x v="5"/>
    <x v="8"/>
    <x v="5"/>
    <s v="people"/>
    <x v="1690"/>
    <d v="2015-03-01T09:21:16"/>
  </r>
  <r>
    <n v="1988"/>
    <s v="Phillip Michael Photography"/>
    <s v="Expressing art in an image!"/>
    <n v="6000"/>
    <n v="25"/>
    <x v="0"/>
    <x v="0"/>
    <s v="USD"/>
    <n v="1440094742"/>
    <n v="1437502742"/>
    <b v="0"/>
    <n v="1"/>
    <b v="0"/>
    <s v="photography/people"/>
    <n v="4.1666666666666666E-3"/>
    <n v="25"/>
    <x v="5"/>
    <x v="8"/>
    <x v="5"/>
    <s v="people"/>
    <x v="1691"/>
    <d v="2015-08-20T12:19:02"/>
  </r>
  <r>
    <n v="1989"/>
    <s v="Shutters of Hope: The Real Faces of Infertility"/>
    <s v="Creating an awareness for infertility through photographing families and showcasing the real faces of infertility."/>
    <n v="5000"/>
    <n v="50"/>
    <x v="0"/>
    <x v="0"/>
    <s v="USD"/>
    <n v="1481473208"/>
    <n v="1478881208"/>
    <b v="0"/>
    <n v="1"/>
    <b v="0"/>
    <s v="photography/people"/>
    <n v="0.01"/>
    <n v="50"/>
    <x v="5"/>
    <x v="8"/>
    <x v="5"/>
    <s v="people"/>
    <x v="1692"/>
    <d v="2016-12-11T10:20:08"/>
  </r>
  <r>
    <n v="1990"/>
    <s v="The Virgin of the Path"/>
    <s v="An art nude photography book that includes traditional black and white sepia nudes as well as experimiental color nudes."/>
    <n v="3000"/>
    <n v="509"/>
    <x v="0"/>
    <x v="0"/>
    <s v="USD"/>
    <n v="1455338532"/>
    <n v="1454042532"/>
    <b v="0"/>
    <n v="5"/>
    <b v="0"/>
    <s v="photography/people"/>
    <n v="0.16966666666666666"/>
    <n v="101.8"/>
    <x v="5"/>
    <x v="8"/>
    <x v="5"/>
    <s v="people"/>
    <x v="1693"/>
    <d v="2016-02-12T22:42:12"/>
  </r>
  <r>
    <n v="1991"/>
    <s v="Portraits of Resilience"/>
    <s v="Taking (and giving) professional portraits of survivors of human trafficking in Myanmar."/>
    <n v="2000"/>
    <n v="140"/>
    <x v="0"/>
    <x v="0"/>
    <s v="USD"/>
    <n v="1435958786"/>
    <n v="1434144386"/>
    <b v="0"/>
    <n v="3"/>
    <b v="0"/>
    <s v="photography/people"/>
    <n v="7.0000000000000007E-2"/>
    <n v="46.666666666666664"/>
    <x v="5"/>
    <x v="8"/>
    <x v="5"/>
    <s v="people"/>
    <x v="1694"/>
    <d v="2015-07-03T15:26:26"/>
  </r>
  <r>
    <n v="1992"/>
    <s v="The Wonderful World of Princes &amp; Princesses"/>
    <s v="A complete revamp of all the Disney Princes &amp; Princesses!"/>
    <n v="1500"/>
    <n v="2"/>
    <x v="0"/>
    <x v="0"/>
    <s v="USD"/>
    <n v="1424229991"/>
    <n v="1421637991"/>
    <b v="0"/>
    <n v="2"/>
    <b v="0"/>
    <s v="photography/people"/>
    <n v="1.3333333333333333E-3"/>
    <n v="1"/>
    <x v="5"/>
    <x v="8"/>
    <x v="5"/>
    <s v="people"/>
    <x v="1695"/>
    <d v="2015-02-17T21:26:31"/>
  </r>
  <r>
    <n v="1993"/>
    <s v="Open a photography studio - photo shoots as rewards!"/>
    <s v="I am looking for help to open up an affordable photography studio in Cornwall for baby and family portraiture photography"/>
    <n v="2000"/>
    <n v="0"/>
    <x v="0"/>
    <x v="1"/>
    <s v="GBP"/>
    <n v="1450706837"/>
    <n v="1448114837"/>
    <b v="0"/>
    <n v="0"/>
    <b v="0"/>
    <s v="photography/people"/>
    <n v="0"/>
    <n v="0"/>
    <x v="5"/>
    <x v="8"/>
    <x v="5"/>
    <s v="people"/>
    <x v="1696"/>
    <d v="2015-12-21T08:07:17"/>
  </r>
  <r>
    <n v="1994"/>
    <s v="The preservation of still and moving imagery"/>
    <s v="A program to preserve still imagery (photographs) and moving imagery captured on motion picture (film) stock, and videotape elements."/>
    <n v="3200"/>
    <n v="0"/>
    <x v="0"/>
    <x v="0"/>
    <s v="USD"/>
    <n v="1481072942"/>
    <n v="1475885342"/>
    <b v="0"/>
    <n v="0"/>
    <b v="0"/>
    <s v="photography/people"/>
    <n v="0"/>
    <n v="0"/>
    <x v="5"/>
    <x v="8"/>
    <x v="5"/>
    <s v="people"/>
    <x v="1697"/>
    <d v="2016-12-06T19:09:02"/>
  </r>
  <r>
    <n v="1995"/>
    <s v="The Girl With(out) The Camera"/>
    <s v="I'm looking to pursue my dream of becoming a full time photographer, using my current creative experience as a graphic designer."/>
    <n v="1000"/>
    <n v="78"/>
    <x v="0"/>
    <x v="2"/>
    <s v="CAD"/>
    <n v="1437082736"/>
    <n v="1435354736"/>
    <b v="0"/>
    <n v="3"/>
    <b v="0"/>
    <s v="photography/people"/>
    <n v="7.8E-2"/>
    <n v="26"/>
    <x v="5"/>
    <x v="8"/>
    <x v="5"/>
    <s v="people"/>
    <x v="1698"/>
    <d v="2015-07-16T15:38:56"/>
  </r>
  <r>
    <n v="1996"/>
    <s v="Life through the eye of war worldwide"/>
    <s v="I want to create a series of pictures of Life through the eyes - and capture some of the defining moments of our history now / to come."/>
    <n v="133800"/>
    <n v="0"/>
    <x v="0"/>
    <x v="0"/>
    <s v="USD"/>
    <n v="1405021211"/>
    <n v="1402429211"/>
    <b v="0"/>
    <n v="0"/>
    <b v="0"/>
    <s v="photography/people"/>
    <n v="0"/>
    <n v="0"/>
    <x v="5"/>
    <x v="8"/>
    <x v="5"/>
    <s v="people"/>
    <x v="1699"/>
    <d v="2014-07-10T13:40:11"/>
  </r>
  <r>
    <n v="1997"/>
    <s v="Photographically documenting my cultural travels"/>
    <s v="There is so many unseen places in the world, and I've made it my personal goal to show everyone through photography &amp; travel."/>
    <n v="6500"/>
    <n v="0"/>
    <x v="0"/>
    <x v="0"/>
    <s v="USD"/>
    <n v="1409091612"/>
    <n v="1406499612"/>
    <b v="0"/>
    <n v="0"/>
    <b v="0"/>
    <s v="photography/people"/>
    <n v="0"/>
    <n v="0"/>
    <x v="5"/>
    <x v="8"/>
    <x v="5"/>
    <s v="people"/>
    <x v="1700"/>
    <d v="2014-08-26T16:20:12"/>
  </r>
  <r>
    <n v="1998"/>
    <s v="Photography from Below"/>
    <s v="I am moving to Guatemala to document and report on the growing community resistance movements across Central America and Mexico"/>
    <n v="2500"/>
    <n v="655"/>
    <x v="0"/>
    <x v="0"/>
    <s v="USD"/>
    <n v="1406861438"/>
    <n v="1402973438"/>
    <b v="0"/>
    <n v="3"/>
    <b v="0"/>
    <s v="photography/people"/>
    <n v="0.26200000000000001"/>
    <n v="218.33333333333334"/>
    <x v="5"/>
    <x v="8"/>
    <x v="5"/>
    <s v="people"/>
    <x v="1701"/>
    <d v="2014-07-31T20:50:38"/>
  </r>
  <r>
    <n v="1999"/>
    <s v="Planet Venus"/>
    <s v="This is a portrait photo project aiming to inspire women to explore themselves and live their passion"/>
    <n v="31000"/>
    <n v="236"/>
    <x v="0"/>
    <x v="1"/>
    <s v="GBP"/>
    <n v="1415882108"/>
    <n v="1413286508"/>
    <b v="0"/>
    <n v="7"/>
    <b v="0"/>
    <s v="photography/people"/>
    <n v="7.6129032258064515E-3"/>
    <n v="33.714285714285715"/>
    <x v="5"/>
    <x v="8"/>
    <x v="5"/>
    <s v="people"/>
    <x v="1702"/>
    <d v="2014-11-13T06:35:08"/>
  </r>
  <r>
    <n v="2000"/>
    <s v="Jacs+Cam 2016 calendar"/>
    <s v="What do you get when you combine 2 of the hottest alt-models in North America with one Canadian photographer? Make a CALENDAR!!!"/>
    <n v="5000"/>
    <n v="625"/>
    <x v="0"/>
    <x v="2"/>
    <s v="CAD"/>
    <n v="1452120613"/>
    <n v="1449528613"/>
    <b v="0"/>
    <n v="25"/>
    <b v="0"/>
    <s v="photography/people"/>
    <n v="0.125"/>
    <n v="25"/>
    <x v="5"/>
    <x v="8"/>
    <x v="5"/>
    <s v="people"/>
    <x v="1703"/>
    <d v="2016-01-06T16:50:13"/>
  </r>
  <r>
    <n v="1184"/>
    <s v="2016/2017 Cyclocross Album"/>
    <s v="This coffee table album is the chronicle of the 2016/2017 cyclocross season, the latest edition of the renowned cyclephotos books."/>
    <n v="22000"/>
    <n v="23086"/>
    <x v="1"/>
    <x v="1"/>
    <s v="GBP"/>
    <n v="1486391011"/>
    <n v="1483712611"/>
    <b v="0"/>
    <n v="375"/>
    <b v="1"/>
    <s v="photography/photobooks"/>
    <n v="1.0493636363636363"/>
    <n v="61.562666666666665"/>
    <x v="5"/>
    <x v="8"/>
    <x v="5"/>
    <s v="photobooks"/>
    <x v="1704"/>
    <d v="2017-02-06T08:23:31"/>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x v="5"/>
    <x v="8"/>
    <x v="5"/>
    <s v="photobooks"/>
    <x v="1705"/>
    <d v="2015-06-07T22:00:00"/>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s v="photography/photobooks"/>
    <n v="1.0673333333333332"/>
    <n v="65.081300813008127"/>
    <x v="5"/>
    <x v="8"/>
    <x v="5"/>
    <s v="photobooks"/>
    <x v="1706"/>
    <d v="2015-06-01T16:42:00"/>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9"/>
    <n v="130.15714285714284"/>
    <x v="5"/>
    <x v="8"/>
    <x v="5"/>
    <s v="photobooks"/>
    <x v="1707"/>
    <d v="2015-05-17T12:00:00"/>
  </r>
  <r>
    <n v="1188"/>
    <s v="Because Dance."/>
    <s v="A photobook of young dancers and their inspiring stories, photographed in beautiful and unique locations."/>
    <n v="2000"/>
    <n v="3211"/>
    <x v="1"/>
    <x v="2"/>
    <s v="CAD"/>
    <n v="1482943740"/>
    <n v="1481129340"/>
    <b v="0"/>
    <n v="85"/>
    <b v="1"/>
    <s v="photography/photobooks"/>
    <n v="1.6054999999999999"/>
    <n v="37.776470588235291"/>
    <x v="5"/>
    <x v="8"/>
    <x v="5"/>
    <s v="photobooks"/>
    <x v="1708"/>
    <d v="2016-12-28T10:49:00"/>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x v="5"/>
    <x v="8"/>
    <x v="5"/>
    <s v="photobooks"/>
    <x v="1709"/>
    <d v="2016-06-29T17:29:55"/>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x v="5"/>
    <x v="8"/>
    <x v="5"/>
    <s v="photobooks"/>
    <x v="1710"/>
    <d v="2014-08-31T09:58:45"/>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x v="5"/>
    <x v="8"/>
    <x v="5"/>
    <s v="photobooks"/>
    <x v="1711"/>
    <d v="2016-03-20T07:29:20"/>
  </r>
  <r>
    <n v="1192"/>
    <s v="Other Worlds - A Make 100 Project"/>
    <s v="A macro landscape photography art book &amp; limited edition prints. A Make 100 project."/>
    <n v="100"/>
    <n v="290"/>
    <x v="1"/>
    <x v="1"/>
    <s v="GBP"/>
    <n v="1486814978"/>
    <n v="1484222978"/>
    <b v="0"/>
    <n v="15"/>
    <b v="1"/>
    <s v="photography/photobooks"/>
    <n v="2.9"/>
    <n v="19.333333333333332"/>
    <x v="5"/>
    <x v="8"/>
    <x v="5"/>
    <s v="photobooks"/>
    <x v="1712"/>
    <d v="2017-02-11T06:09:38"/>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x v="5"/>
    <x v="8"/>
    <x v="5"/>
    <s v="photobooks"/>
    <x v="1713"/>
    <d v="2016-04-09T11:37:33"/>
  </r>
  <r>
    <n v="1194"/>
    <s v="Atlantic Light: The West Coast of Ireland in Photographs"/>
    <s v="A beautifully presented hardcover book of aerial photographs that show the west coast of Ireland as it's never been seen before."/>
    <n v="12500"/>
    <n v="40280"/>
    <x v="1"/>
    <x v="15"/>
    <s v="EUR"/>
    <n v="1428493379"/>
    <n v="1425901379"/>
    <b v="0"/>
    <n v="714"/>
    <b v="1"/>
    <s v="photography/photobooks"/>
    <n v="3.2223999999999999"/>
    <n v="56.414565826330531"/>
    <x v="5"/>
    <x v="8"/>
    <x v="5"/>
    <s v="photobooks"/>
    <x v="1714"/>
    <d v="2015-04-08T05:42:59"/>
  </r>
  <r>
    <n v="1195"/>
    <s v="CALAMITA/Ã€ project"/>
    <s v="CALAMITA/Ã€ is a tool for investigating the contemporary Vajont and the topic of catastrophes in general._x000a_Â«CHE IDDIO CE LA MANDI BUONAÂ»"/>
    <n v="10000"/>
    <n v="13500"/>
    <x v="1"/>
    <x v="16"/>
    <s v="EUR"/>
    <n v="1450602000"/>
    <n v="1445415653"/>
    <b v="0"/>
    <n v="170"/>
    <b v="1"/>
    <s v="photography/photobooks"/>
    <n v="1.35"/>
    <n v="79.411764705882348"/>
    <x v="5"/>
    <x v="8"/>
    <x v="5"/>
    <s v="photobooks"/>
    <x v="1715"/>
    <d v="2015-12-20T03:00:00"/>
  </r>
  <r>
    <n v="1196"/>
    <s v="NAKED IBIZA - A Large Scale Photography Book by Dylan Rosser"/>
    <s v="A book of male nudes photographed on location in Ibiza over the last 4 years."/>
    <n v="14500"/>
    <n v="39137"/>
    <x v="1"/>
    <x v="1"/>
    <s v="GBP"/>
    <n v="1450467539"/>
    <n v="1447875539"/>
    <b v="0"/>
    <n v="512"/>
    <b v="1"/>
    <s v="photography/photobooks"/>
    <n v="2.6991034482758622"/>
    <n v="76.439453125"/>
    <x v="5"/>
    <x v="8"/>
    <x v="5"/>
    <s v="photobooks"/>
    <x v="1716"/>
    <d v="2015-12-18T13:38:59"/>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3"/>
    <n v="121"/>
    <x v="5"/>
    <x v="8"/>
    <x v="5"/>
    <s v="photobooks"/>
    <x v="1717"/>
    <d v="2016-06-12T23:59:00"/>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9"/>
    <n v="54.616766467065865"/>
    <x v="5"/>
    <x v="8"/>
    <x v="5"/>
    <s v="photobooks"/>
    <x v="1718"/>
    <d v="2015-12-30T21:00:00"/>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s v="photography/photobooks"/>
    <n v="1.0131677953348381"/>
    <n v="299.22222222222223"/>
    <x v="5"/>
    <x v="8"/>
    <x v="5"/>
    <s v="photobooks"/>
    <x v="1719"/>
    <d v="2015-07-08T12:30:00"/>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x v="5"/>
    <x v="8"/>
    <x v="5"/>
    <s v="photobooks"/>
    <x v="1720"/>
    <d v="2015-04-16T05:27:36"/>
  </r>
  <r>
    <n v="1201"/>
    <s v="Invisible People of Belarus"/>
    <s v="Documentary book about the lives of disabled people and Chernobyl victims living in governmental institutions called Internats"/>
    <n v="6000"/>
    <n v="6146.27"/>
    <x v="1"/>
    <x v="1"/>
    <s v="GBP"/>
    <n v="1468593246"/>
    <n v="1466001246"/>
    <b v="0"/>
    <n v="111"/>
    <b v="1"/>
    <s v="photography/photobooks"/>
    <n v="1.0243783333333334"/>
    <n v="55.371801801801809"/>
    <x v="5"/>
    <x v="8"/>
    <x v="5"/>
    <s v="photobooks"/>
    <x v="1721"/>
    <d v="2016-07-15T08:34:06"/>
  </r>
  <r>
    <n v="1202"/>
    <s v="&quot;Angus O'Callaghan. Melbourne.&quot; 1968 - 1971"/>
    <s v="This coffee table book features Melbourne as never seen before through the eyes of an artist now 93 years old. Melbourne from 1968-1971"/>
    <n v="25000"/>
    <n v="49811"/>
    <x v="1"/>
    <x v="4"/>
    <s v="AUD"/>
    <n v="1435388154"/>
    <n v="1432796154"/>
    <b v="0"/>
    <n v="271"/>
    <b v="1"/>
    <s v="photography/photobooks"/>
    <n v="1.99244"/>
    <n v="183.80442804428046"/>
    <x v="5"/>
    <x v="8"/>
    <x v="5"/>
    <s v="photobooks"/>
    <x v="1722"/>
    <d v="2015-06-27T00:55:54"/>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x v="5"/>
    <x v="8"/>
    <x v="5"/>
    <s v="photobooks"/>
    <x v="1723"/>
    <d v="2015-05-31T08:45:27"/>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4"/>
    <n v="234.78947368421052"/>
    <x v="5"/>
    <x v="8"/>
    <x v="5"/>
    <s v="photobooks"/>
    <x v="1724"/>
    <d v="2015-12-03T23:00:00"/>
  </r>
  <r>
    <n v="1205"/>
    <s v="Afro-Iran:Â The Unknown Minority"/>
    <s v="A photo book by photographer Mahdi Ehsaei depicting the little known minority of Afro-Iranians in South Iran in fascinating portraits."/>
    <n v="13000"/>
    <n v="13112"/>
    <x v="1"/>
    <x v="3"/>
    <s v="EUR"/>
    <n v="1434197351"/>
    <n v="1431605351"/>
    <b v="0"/>
    <n v="62"/>
    <b v="1"/>
    <s v="photography/photobooks"/>
    <n v="1.0086153846153847"/>
    <n v="211.48387096774192"/>
    <x v="5"/>
    <x v="8"/>
    <x v="5"/>
    <s v="photobooks"/>
    <x v="1725"/>
    <d v="2015-06-13T06:09:11"/>
  </r>
  <r>
    <n v="1206"/>
    <s v="Until I Gush Forth / Limited Edition Zine by Esthaem"/>
    <s v="Limited edition zine by photographic artist Esthaem, signed and hand-numbered including a screen printed banderole. Edition of 100."/>
    <n v="900"/>
    <n v="1035"/>
    <x v="1"/>
    <x v="14"/>
    <s v="EUR"/>
    <n v="1489238940"/>
    <n v="1486406253"/>
    <b v="0"/>
    <n v="32"/>
    <b v="1"/>
    <s v="photography/photobooks"/>
    <n v="1.1499999999999999"/>
    <n v="32.34375"/>
    <x v="5"/>
    <x v="8"/>
    <x v="5"/>
    <s v="photobooks"/>
    <x v="1726"/>
    <d v="2017-03-11T07:29:00"/>
  </r>
  <r>
    <n v="1207"/>
    <s v="ITALIANA"/>
    <s v="A humanistic photo book about ancestral &amp; post-modern Italy."/>
    <n v="16700"/>
    <n v="17396"/>
    <x v="1"/>
    <x v="16"/>
    <s v="EUR"/>
    <n v="1459418400"/>
    <n v="1456827573"/>
    <b v="0"/>
    <n v="141"/>
    <b v="1"/>
    <s v="photography/photobooks"/>
    <n v="1.0416766467065868"/>
    <n v="123.37588652482269"/>
    <x v="5"/>
    <x v="8"/>
    <x v="5"/>
    <s v="photobooks"/>
    <x v="1727"/>
    <d v="2016-03-31T04:00:00"/>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9"/>
    <n v="207.06666666666666"/>
    <x v="5"/>
    <x v="8"/>
    <x v="5"/>
    <s v="photobooks"/>
    <x v="1728"/>
    <d v="2016-03-24T10:01:04"/>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x v="5"/>
    <x v="8"/>
    <x v="5"/>
    <s v="photobooks"/>
    <x v="1729"/>
    <d v="2017-02-25T14:18:25"/>
  </r>
  <r>
    <n v="1210"/>
    <s v="Det Andra GÃ¶teborg"/>
    <s v="En fotobok om livet i det enda andra GÃ¶teborg i vÃ¤rlden"/>
    <n v="20000"/>
    <n v="50863"/>
    <x v="1"/>
    <x v="5"/>
    <s v="SEK"/>
    <n v="1433106000"/>
    <n v="1431124572"/>
    <b v="0"/>
    <n v="103"/>
    <b v="1"/>
    <s v="photography/photobooks"/>
    <n v="2.5431499999999998"/>
    <n v="493.81553398058253"/>
    <x v="5"/>
    <x v="8"/>
    <x v="5"/>
    <s v="photobooks"/>
    <x v="1730"/>
    <d v="2015-05-31T15:00:00"/>
  </r>
  <r>
    <n v="1211"/>
    <s v="500 Views of Japan"/>
    <s v="From 2010 to 2015, I took over 15 000 photos in Japan. Here's 500 of them. Landscape, city view, people and so much more!"/>
    <n v="1000"/>
    <n v="1011"/>
    <x v="1"/>
    <x v="2"/>
    <s v="CAD"/>
    <n v="1465505261"/>
    <n v="1464209261"/>
    <b v="0"/>
    <n v="6"/>
    <b v="1"/>
    <s v="photography/photobooks"/>
    <n v="1.0109999999999999"/>
    <n v="168.5"/>
    <x v="5"/>
    <x v="8"/>
    <x v="5"/>
    <s v="photobooks"/>
    <x v="1731"/>
    <d v="2016-06-09T14:47:41"/>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x v="5"/>
    <x v="8"/>
    <x v="5"/>
    <s v="photobooks"/>
    <x v="1732"/>
    <d v="2015-11-26T19:00:00"/>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s v="photography/photobooks"/>
    <n v="1.0223076923076924"/>
    <n v="61.527777777777779"/>
    <x v="5"/>
    <x v="8"/>
    <x v="5"/>
    <s v="photobooks"/>
    <x v="1733"/>
    <d v="2017-01-31T12:08:20"/>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x v="5"/>
    <x v="8"/>
    <x v="5"/>
    <s v="photobooks"/>
    <x v="1734"/>
    <d v="2015-06-09T14:10:05"/>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05"/>
    <n v="71.592003642987251"/>
    <x v="5"/>
    <x v="8"/>
    <x v="5"/>
    <s v="photobooks"/>
    <x v="1735"/>
    <d v="2014-05-30T16:09:16"/>
  </r>
  <r>
    <n v="1216"/>
    <s v="In Training: a book of Bonsai photographs"/>
    <s v="A fine art photography book taking a new look at the art of bonsai."/>
    <n v="14000"/>
    <n v="20398"/>
    <x v="1"/>
    <x v="0"/>
    <s v="USD"/>
    <n v="1443826980"/>
    <n v="1441032457"/>
    <b v="0"/>
    <n v="222"/>
    <b v="1"/>
    <s v="photography/photobooks"/>
    <n v="1.4570000000000001"/>
    <n v="91.882882882882882"/>
    <x v="5"/>
    <x v="8"/>
    <x v="5"/>
    <s v="photobooks"/>
    <x v="1736"/>
    <d v="2015-10-02T17:03:00"/>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
    <n v="148.57377049180329"/>
    <x v="5"/>
    <x v="8"/>
    <x v="5"/>
    <s v="photobooks"/>
    <x v="1737"/>
    <d v="2016-07-14T13:25:40"/>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x v="5"/>
    <x v="8"/>
    <x v="5"/>
    <s v="photobooks"/>
    <x v="1738"/>
    <d v="2015-10-31T21:00:00"/>
  </r>
  <r>
    <n v="1219"/>
    <s v="The Box"/>
    <s v="The Box is a fine art book of Ron Amato's innovative and seductive photography project."/>
    <n v="16350"/>
    <n v="26024"/>
    <x v="1"/>
    <x v="0"/>
    <s v="USD"/>
    <n v="1476961513"/>
    <n v="1474369513"/>
    <b v="0"/>
    <n v="253"/>
    <b v="1"/>
    <s v="photography/photobooks"/>
    <n v="1.5916819571865444"/>
    <n v="102.86166007905139"/>
    <x v="5"/>
    <x v="8"/>
    <x v="5"/>
    <s v="photobooks"/>
    <x v="1739"/>
    <d v="2016-10-20T05:05:13"/>
  </r>
  <r>
    <n v="1220"/>
    <s v="All The People"/>
    <s v="A beautiful photo art book of portraits and conversations with people that may expand your idea of gender."/>
    <n v="15000"/>
    <n v="15565"/>
    <x v="1"/>
    <x v="3"/>
    <s v="EUR"/>
    <n v="1440515112"/>
    <n v="1437923112"/>
    <b v="0"/>
    <n v="140"/>
    <b v="1"/>
    <s v="photography/photobooks"/>
    <n v="1.0376666666666667"/>
    <n v="111.17857142857143"/>
    <x v="5"/>
    <x v="8"/>
    <x v="5"/>
    <s v="photobooks"/>
    <x v="1740"/>
    <d v="2015-08-25T09:05:12"/>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s v="photography/photobooks"/>
    <n v="1.1140954545454547"/>
    <n v="23.796213592233013"/>
    <x v="5"/>
    <x v="8"/>
    <x v="5"/>
    <s v="photobooks"/>
    <x v="1741"/>
    <d v="2016-12-03T18:00:00"/>
  </r>
  <r>
    <n v="1222"/>
    <s v="Project Pilgrim"/>
    <s v="Project Pilgrim is my effort to work towards normalizing mental health."/>
    <n v="4000"/>
    <n v="11215"/>
    <x v="1"/>
    <x v="2"/>
    <s v="CAD"/>
    <n v="1459483200"/>
    <n v="1456852647"/>
    <b v="0"/>
    <n v="138"/>
    <b v="1"/>
    <s v="photography/photobooks"/>
    <n v="2.80375"/>
    <n v="81.268115942028984"/>
    <x v="5"/>
    <x v="8"/>
    <x v="5"/>
    <s v="photobooks"/>
    <x v="1742"/>
    <d v="2016-03-31T22:00:00"/>
  </r>
  <r>
    <n v="1223"/>
    <s v="YOSEMITE PEOPLE"/>
    <s v="A photography book focusing on the people rather than the nature at Yosemite National Park."/>
    <n v="19800"/>
    <n v="22197"/>
    <x v="1"/>
    <x v="0"/>
    <s v="USD"/>
    <n v="1478754909"/>
    <n v="1476159309"/>
    <b v="0"/>
    <n v="191"/>
    <b v="1"/>
    <s v="photography/photobooks"/>
    <n v="1.1210606060606061"/>
    <n v="116.21465968586388"/>
    <x v="5"/>
    <x v="8"/>
    <x v="5"/>
    <s v="photobooks"/>
    <x v="1743"/>
    <d v="2016-11-09T23:15:09"/>
  </r>
  <r>
    <n v="1501"/>
    <s v="This is Nowhere"/>
    <s v="A hardcover book of surf, outdoor and nature photos from the British Columbia coast."/>
    <n v="52000"/>
    <n v="86492"/>
    <x v="1"/>
    <x v="2"/>
    <s v="CAD"/>
    <n v="1436364023"/>
    <n v="1433772023"/>
    <b v="1"/>
    <n v="885"/>
    <b v="1"/>
    <s v="photography/photobooks"/>
    <n v="1.6633076923076924"/>
    <n v="97.731073446327684"/>
    <x v="5"/>
    <x v="8"/>
    <x v="5"/>
    <s v="photobooks"/>
    <x v="1744"/>
    <d v="2015-07-08T08:00:23"/>
  </r>
  <r>
    <n v="1502"/>
    <s v="Cosmic Surgery"/>
    <s v="Cosmic Surgery is a photo book, set in the not too distant future where the world of cosmetic surgery is about to be transformed"/>
    <n v="22000"/>
    <n v="22318"/>
    <x v="1"/>
    <x v="1"/>
    <s v="GBP"/>
    <n v="1458943200"/>
    <n v="1456491680"/>
    <b v="1"/>
    <n v="329"/>
    <b v="1"/>
    <s v="photography/photobooks"/>
    <n v="1.0144545454545455"/>
    <n v="67.835866261398181"/>
    <x v="5"/>
    <x v="8"/>
    <x v="5"/>
    <s v="photobooks"/>
    <x v="1745"/>
    <d v="2016-03-25T16:00:00"/>
  </r>
  <r>
    <n v="1503"/>
    <s v="&quot;Iconic Sea Birds&quot; a photobook project"/>
    <s v="A self-published photobook starring the Puffin and the Gannet and the islands they live on; Skokholm Island (Wales) and Helgoland."/>
    <n v="3750"/>
    <n v="4045.93"/>
    <x v="1"/>
    <x v="13"/>
    <s v="EUR"/>
    <n v="1477210801"/>
    <n v="1472026801"/>
    <b v="1"/>
    <n v="71"/>
    <b v="1"/>
    <s v="photography/photobooks"/>
    <n v="1.0789146666666667"/>
    <n v="56.98492957746479"/>
    <x v="5"/>
    <x v="8"/>
    <x v="5"/>
    <s v="photobooks"/>
    <x v="1746"/>
    <d v="2016-10-23T02:20:01"/>
  </r>
  <r>
    <n v="1504"/>
    <s v="RYU X RIO"/>
    <s v="A football photography book like no other about the 2014 World Cup in Brazil, by Ryu Voelkel."/>
    <n v="6500"/>
    <n v="18066"/>
    <x v="1"/>
    <x v="1"/>
    <s v="GBP"/>
    <n v="1402389180"/>
    <n v="1399996024"/>
    <b v="1"/>
    <n v="269"/>
    <b v="1"/>
    <s v="photography/photobooks"/>
    <n v="2.7793846153846156"/>
    <n v="67.159851301115239"/>
    <x v="5"/>
    <x v="8"/>
    <x v="5"/>
    <s v="photobooks"/>
    <x v="1747"/>
    <d v="2014-06-10T02:33:00"/>
  </r>
  <r>
    <n v="1505"/>
    <s v="Clear of People â€” A photobook by Michal Iwanowski"/>
    <s v="Michal Iwanowskiâ€™s photobook documents a 2,200 km solitary journey that echoes his grandfatherâ€™s daring escape from a PoW camp."/>
    <n v="16000"/>
    <n v="16573"/>
    <x v="1"/>
    <x v="3"/>
    <s v="EUR"/>
    <n v="1458676860"/>
    <n v="1455446303"/>
    <b v="1"/>
    <n v="345"/>
    <b v="1"/>
    <s v="photography/photobooks"/>
    <n v="1.0358125"/>
    <n v="48.037681159420288"/>
    <x v="5"/>
    <x v="8"/>
    <x v="5"/>
    <s v="photobooks"/>
    <x v="1748"/>
    <d v="2016-03-22T14:01:00"/>
  </r>
  <r>
    <n v="1506"/>
    <s v="Holden Lane High School photobook"/>
    <s v="A photographic book consisting of 36 colour photographs that explore Holden Lane High School in its final state."/>
    <n v="1500"/>
    <n v="1671"/>
    <x v="1"/>
    <x v="1"/>
    <s v="GBP"/>
    <n v="1406227904"/>
    <n v="1403635904"/>
    <b v="1"/>
    <n v="43"/>
    <b v="1"/>
    <s v="photography/photobooks"/>
    <n v="1.1140000000000001"/>
    <n v="38.860465116279073"/>
    <x v="5"/>
    <x v="8"/>
    <x v="5"/>
    <s v="photobooks"/>
    <x v="1749"/>
    <d v="2014-07-24T12:51:44"/>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x v="5"/>
    <x v="8"/>
    <x v="5"/>
    <s v="photobooks"/>
    <x v="1750"/>
    <d v="2010-05-15T02:10:00"/>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x v="5"/>
    <x v="8"/>
    <x v="5"/>
    <s v="photobooks"/>
    <x v="1751"/>
    <d v="2014-06-27T08:44:41"/>
  </r>
  <r>
    <n v="1509"/>
    <s v="Claudius Schulze: STATE OF NATURE"/>
    <s v="A photobook about climate change, natural catastrophes, and to what extent disaster management became part of our landscape."/>
    <n v="17500"/>
    <n v="21637.22"/>
    <x v="1"/>
    <x v="3"/>
    <s v="EUR"/>
    <n v="1487113140"/>
    <n v="1484570885"/>
    <b v="1"/>
    <n v="196"/>
    <b v="1"/>
    <s v="photography/photobooks"/>
    <n v="1.2364125714285714"/>
    <n v="110.39397959183674"/>
    <x v="5"/>
    <x v="8"/>
    <x v="5"/>
    <s v="photobooks"/>
    <x v="1752"/>
    <d v="2017-02-14T16:59:00"/>
  </r>
  <r>
    <n v="1510"/>
    <s v="OUT OF ORDER - NEW REVISED EDITION"/>
    <s v="A unique insider 10-year photo-diary of rave culture-people-places. 1st edition sold out; new edition available in the USA &amp; Europe."/>
    <n v="16000"/>
    <n v="16165.6"/>
    <x v="1"/>
    <x v="1"/>
    <s v="GBP"/>
    <n v="1405761278"/>
    <n v="1403169278"/>
    <b v="1"/>
    <n v="405"/>
    <b v="1"/>
    <s v="photography/photobooks"/>
    <n v="1.0103500000000001"/>
    <n v="39.91506172839506"/>
    <x v="5"/>
    <x v="8"/>
    <x v="5"/>
    <s v="photobooks"/>
    <x v="1753"/>
    <d v="2014-07-19T03:14:38"/>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x v="5"/>
    <x v="8"/>
    <x v="5"/>
    <s v="photobooks"/>
    <x v="1754"/>
    <d v="2015-11-18T09:00:04"/>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1"/>
    <n v="58.379104477611939"/>
    <x v="5"/>
    <x v="8"/>
    <x v="5"/>
    <s v="photobooks"/>
    <x v="1755"/>
    <d v="2017-02-05T10:25:39"/>
  </r>
  <r>
    <n v="1513"/>
    <s v="Russian Interiors"/>
    <s v="An intimate portrait of Russian women in their private spaces by late photographer Andy Rocchelli published by Cesura."/>
    <n v="8000"/>
    <n v="12001.5"/>
    <x v="1"/>
    <x v="1"/>
    <s v="GBP"/>
    <n v="1405523866"/>
    <n v="1402931866"/>
    <b v="1"/>
    <n v="215"/>
    <b v="1"/>
    <s v="photography/photobooks"/>
    <n v="1.5001875"/>
    <n v="55.82093023255814"/>
    <x v="5"/>
    <x v="8"/>
    <x v="5"/>
    <s v="photobooks"/>
    <x v="1756"/>
    <d v="2014-07-16T09:17:46"/>
  </r>
  <r>
    <n v="1514"/>
    <s v="Racing Age"/>
    <s v="Racing Age is a documentary photography book about masters track &amp; field athletes of retirement age and older."/>
    <n v="25000"/>
    <n v="26619"/>
    <x v="1"/>
    <x v="0"/>
    <s v="USD"/>
    <n v="1443363640"/>
    <n v="1439907640"/>
    <b v="1"/>
    <n v="176"/>
    <b v="1"/>
    <s v="photography/photobooks"/>
    <n v="1.0647599999999999"/>
    <n v="151.24431818181819"/>
    <x v="5"/>
    <x v="8"/>
    <x v="5"/>
    <s v="photobooks"/>
    <x v="1757"/>
    <d v="2015-09-27T08:20:40"/>
  </r>
  <r>
    <n v="1515"/>
    <s v="Eyes as Big as Plates"/>
    <s v="Eyes as Big as Plates - The book! Featuring over 50 portraits, field notes and behind the scenes stories from seniors around the world."/>
    <n v="300000"/>
    <n v="471567"/>
    <x v="1"/>
    <x v="8"/>
    <s v="NOK"/>
    <n v="1458104697"/>
    <n v="1455516297"/>
    <b v="1"/>
    <n v="555"/>
    <b v="1"/>
    <s v="photography/photobooks"/>
    <n v="1.57189"/>
    <n v="849.67027027027029"/>
    <x v="5"/>
    <x v="8"/>
    <x v="5"/>
    <s v="photobooks"/>
    <x v="1758"/>
    <d v="2016-03-15T23:04:57"/>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x v="5"/>
    <x v="8"/>
    <x v="5"/>
    <s v="photobooks"/>
    <x v="1759"/>
    <d v="2016-10-06T08:00:00"/>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x v="5"/>
    <x v="8"/>
    <x v="5"/>
    <s v="photobooks"/>
    <x v="1760"/>
    <d v="2014-12-06T00:00:00"/>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x v="5"/>
    <x v="8"/>
    <x v="5"/>
    <s v="photobooks"/>
    <x v="1761"/>
    <d v="2014-05-31T13:40:52"/>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9"/>
    <n v="64.156896551724131"/>
    <x v="5"/>
    <x v="8"/>
    <x v="5"/>
    <s v="photobooks"/>
    <x v="1762"/>
    <d v="2014-06-20T15:59:00"/>
  </r>
  <r>
    <n v="1520"/>
    <s v="TULIPS"/>
    <s v="A self-published photography book by Andrew Miksys from his new series about Belarus"/>
    <n v="18000"/>
    <n v="18625"/>
    <x v="1"/>
    <x v="0"/>
    <s v="USD"/>
    <n v="1418961600"/>
    <n v="1415824513"/>
    <b v="1"/>
    <n v="167"/>
    <b v="1"/>
    <s v="photography/photobooks"/>
    <n v="1.0347222222222223"/>
    <n v="111.52694610778443"/>
    <x v="5"/>
    <x v="8"/>
    <x v="5"/>
    <s v="photobooks"/>
    <x v="1763"/>
    <d v="2014-12-18T22:00:00"/>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4"/>
    <n v="170.44680851063831"/>
    <x v="5"/>
    <x v="8"/>
    <x v="5"/>
    <s v="photobooks"/>
    <x v="1764"/>
    <d v="2016-06-06T22:01:31"/>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7"/>
    <n v="133.7391592920354"/>
    <x v="5"/>
    <x v="8"/>
    <x v="5"/>
    <s v="photobooks"/>
    <x v="1765"/>
    <d v="2014-10-17T13:55:39"/>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x v="5"/>
    <x v="8"/>
    <x v="5"/>
    <s v="photobooks"/>
    <x v="1766"/>
    <d v="2014-12-22T18:00:00"/>
  </r>
  <r>
    <n v="1524"/>
    <s v="Heath - Limited Edition Split Zine - Make 100"/>
    <s v="Limited edition split zine by photographers AdeY and Kersti K. 100 signed and hand numbered copies!"/>
    <n v="3000"/>
    <n v="6210"/>
    <x v="1"/>
    <x v="5"/>
    <s v="SEK"/>
    <n v="1487592090"/>
    <n v="1485000090"/>
    <b v="1"/>
    <n v="28"/>
    <b v="1"/>
    <s v="photography/photobooks"/>
    <n v="2.0699999999999998"/>
    <n v="221.78571428571428"/>
    <x v="5"/>
    <x v="8"/>
    <x v="5"/>
    <s v="photobooks"/>
    <x v="1767"/>
    <d v="2017-02-20T06:01:30"/>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2"/>
    <n v="32.315357142857138"/>
    <x v="5"/>
    <x v="8"/>
    <x v="5"/>
    <s v="photobooks"/>
    <x v="1768"/>
    <d v="2016-08-18T10:52:18"/>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4"/>
    <n v="98.839285714285708"/>
    <x v="5"/>
    <x v="8"/>
    <x v="5"/>
    <s v="photobooks"/>
    <x v="1769"/>
    <d v="2016-01-19T00:37:27"/>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x v="5"/>
    <x v="8"/>
    <x v="5"/>
    <s v="photobooks"/>
    <x v="1770"/>
    <d v="2017-03-14T07:24:46"/>
  </r>
  <r>
    <n v="1528"/>
    <s v="Don't Go Outside: Tokyo Street Photos"/>
    <s v="A book of street photos from around Shibuya that I've made between 2011-2016."/>
    <n v="3000"/>
    <n v="8447"/>
    <x v="1"/>
    <x v="0"/>
    <s v="USD"/>
    <n v="1485907200"/>
    <n v="1483292122"/>
    <b v="1"/>
    <n v="160"/>
    <b v="1"/>
    <s v="photography/photobooks"/>
    <n v="2.8156666666666665"/>
    <n v="52.793750000000003"/>
    <x v="5"/>
    <x v="8"/>
    <x v="5"/>
    <s v="photobooks"/>
    <x v="1771"/>
    <d v="2017-01-31T18:00:00"/>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x v="5"/>
    <x v="8"/>
    <x v="5"/>
    <s v="photobooks"/>
    <x v="1772"/>
    <d v="2015-03-19T08:05:20"/>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8"/>
    <n v="53.991990846681922"/>
    <x v="5"/>
    <x v="8"/>
    <x v="5"/>
    <s v="photobooks"/>
    <x v="1773"/>
    <d v="2015-10-23T12:24:55"/>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x v="5"/>
    <x v="8"/>
    <x v="5"/>
    <s v="photobooks"/>
    <x v="1774"/>
    <d v="2014-11-30T21:00:00"/>
  </r>
  <r>
    <n v="1532"/>
    <s v="Geiko and Maiko of Kyoto"/>
    <s v="Award winning photography celebrating the artistry of geiko and maiko and the exquisite traditions of their Kyoto communities."/>
    <n v="5000"/>
    <n v="24201"/>
    <x v="1"/>
    <x v="4"/>
    <s v="AUD"/>
    <n v="1455548400"/>
    <n v="1453461865"/>
    <b v="1"/>
    <n v="294"/>
    <b v="1"/>
    <s v="photography/photobooks"/>
    <n v="4.8402000000000003"/>
    <n v="82.316326530612244"/>
    <x v="5"/>
    <x v="8"/>
    <x v="5"/>
    <s v="photobooks"/>
    <x v="1775"/>
    <d v="2016-02-15T09:00:00"/>
  </r>
  <r>
    <n v="1533"/>
    <s v="The Cancer Family Book Project"/>
    <s v="This is an intimate story about a family, focusing on their love and strength in the face of mortality."/>
    <n v="45000"/>
    <n v="65313"/>
    <x v="1"/>
    <x v="0"/>
    <s v="USD"/>
    <n v="1462161540"/>
    <n v="1457913777"/>
    <b v="1"/>
    <n v="740"/>
    <b v="1"/>
    <s v="photography/photobooks"/>
    <n v="1.4514"/>
    <n v="88.26081081081081"/>
    <x v="5"/>
    <x v="8"/>
    <x v="5"/>
    <s v="photobooks"/>
    <x v="1776"/>
    <d v="2016-05-01T21:59:00"/>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3"/>
    <n v="84.905149051490511"/>
    <x v="5"/>
    <x v="8"/>
    <x v="5"/>
    <s v="photobooks"/>
    <x v="1777"/>
    <d v="2015-09-04T10:11:02"/>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9"/>
    <n v="48.154545454545456"/>
    <x v="5"/>
    <x v="8"/>
    <x v="5"/>
    <s v="photobooks"/>
    <x v="1778"/>
    <d v="2016-05-23T16:00:00"/>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x v="5"/>
    <x v="8"/>
    <x v="5"/>
    <s v="photobooks"/>
    <x v="1779"/>
    <d v="2015-08-27T13:15:10"/>
  </r>
  <r>
    <n v="1537"/>
    <s v="FACE TO FAITH | MOUNT KAILASH | TIBET photobook"/>
    <s v="A Photobook about one of the most fascinating places on earth -     the sacred Mount Kailash in Tibet."/>
    <n v="12000"/>
    <n v="21588"/>
    <x v="1"/>
    <x v="3"/>
    <s v="EUR"/>
    <n v="1470506400"/>
    <n v="1467358427"/>
    <b v="1"/>
    <n v="224"/>
    <b v="1"/>
    <s v="photography/photobooks"/>
    <n v="1.7989999999999999"/>
    <n v="96.375"/>
    <x v="5"/>
    <x v="8"/>
    <x v="5"/>
    <s v="photobooks"/>
    <x v="1780"/>
    <d v="2016-08-06T12:00:00"/>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x v="5"/>
    <x v="8"/>
    <x v="5"/>
    <s v="photobooks"/>
    <x v="1781"/>
    <d v="2015-01-22T12:46:10"/>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1"/>
    <n v="95.764859154929582"/>
    <x v="5"/>
    <x v="8"/>
    <x v="5"/>
    <s v="photobooks"/>
    <x v="1782"/>
    <d v="2017-01-03T16:03:39"/>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8"/>
    <n v="180.40816326530611"/>
    <x v="5"/>
    <x v="8"/>
    <x v="5"/>
    <s v="photobooks"/>
    <x v="1783"/>
    <d v="2014-11-25T19:15:00"/>
  </r>
  <r>
    <n v="1741"/>
    <s v="Caught off Guard"/>
    <s v="A photo journal documenting my experiences and travels across New Zealand"/>
    <n v="1200"/>
    <n v="1330"/>
    <x v="1"/>
    <x v="1"/>
    <s v="GBP"/>
    <n v="1433948671"/>
    <n v="1430060671"/>
    <b v="0"/>
    <n v="52"/>
    <b v="1"/>
    <s v="photography/photobooks"/>
    <n v="1.1083333333333334"/>
    <n v="25.576923076923077"/>
    <x v="5"/>
    <x v="8"/>
    <x v="5"/>
    <s v="photobooks"/>
    <x v="1784"/>
    <d v="2015-06-10T09:04:31"/>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x v="5"/>
    <x v="8"/>
    <x v="5"/>
    <s v="photobooks"/>
    <x v="1785"/>
    <d v="2017-01-07T15:00:00"/>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x v="5"/>
    <x v="8"/>
    <x v="5"/>
    <s v="photobooks"/>
    <x v="1786"/>
    <d v="2016-08-26T21:59:00"/>
  </r>
  <r>
    <n v="1744"/>
    <s v="Water World"/>
    <s v="This book is the embodiment of my passion for water &amp; photography, which I hope will inspire you to pick up your camera and explore."/>
    <n v="5500"/>
    <n v="6515"/>
    <x v="1"/>
    <x v="1"/>
    <s v="GBP"/>
    <n v="1425821477"/>
    <n v="1421937077"/>
    <b v="0"/>
    <n v="70"/>
    <b v="1"/>
    <s v="photography/photobooks"/>
    <n v="1.1845454545454546"/>
    <n v="93.071428571428569"/>
    <x v="5"/>
    <x v="8"/>
    <x v="5"/>
    <s v="photobooks"/>
    <x v="1787"/>
    <d v="2015-03-08T07:31:17"/>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x v="5"/>
    <x v="8"/>
    <x v="5"/>
    <s v="photobooks"/>
    <x v="1788"/>
    <d v="2016-12-21T20:00:00"/>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1"/>
    <n v="207.61682242990653"/>
    <x v="5"/>
    <x v="8"/>
    <x v="5"/>
    <s v="photobooks"/>
    <x v="1789"/>
    <d v="2016-11-23T20:00:00"/>
  </r>
  <r>
    <n v="1747"/>
    <s v="'Tulip, my mother's favourite flower' - A Photo Book."/>
    <s v="A beautiful, limited edition, photobook about the story of the last year of my mother's life, to be published by Dewi Lewis."/>
    <n v="9000"/>
    <n v="9446"/>
    <x v="1"/>
    <x v="1"/>
    <s v="GBP"/>
    <n v="1447426800"/>
    <n v="1444904830"/>
    <b v="0"/>
    <n v="159"/>
    <b v="1"/>
    <s v="photography/photobooks"/>
    <n v="1.0495555555555556"/>
    <n v="59.408805031446541"/>
    <x v="5"/>
    <x v="8"/>
    <x v="5"/>
    <s v="photobooks"/>
    <x v="1790"/>
    <d v="2015-11-13T09:00:00"/>
  </r>
  <r>
    <n v="1748"/>
    <s v="So It Is: Vancouver"/>
    <s v="Telling the story of the city through remarkable people who live in Vancouver today."/>
    <n v="50000"/>
    <n v="64974"/>
    <x v="1"/>
    <x v="2"/>
    <s v="CAD"/>
    <n v="1441234143"/>
    <n v="1438642143"/>
    <b v="0"/>
    <n v="181"/>
    <b v="1"/>
    <s v="photography/photobooks"/>
    <n v="1.29948"/>
    <n v="358.97237569060775"/>
    <x v="5"/>
    <x v="8"/>
    <x v="5"/>
    <s v="photobooks"/>
    <x v="1791"/>
    <d v="2015-09-02T16:49:03"/>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2"/>
    <n v="94.736641221374043"/>
    <x v="5"/>
    <x v="8"/>
    <x v="5"/>
    <s v="photobooks"/>
    <x v="1792"/>
    <d v="2017-03-01T13:00:00"/>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x v="5"/>
    <x v="8"/>
    <x v="5"/>
    <s v="photobooks"/>
    <x v="1793"/>
    <d v="2016-04-19T14:05:04"/>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x v="5"/>
    <x v="8"/>
    <x v="5"/>
    <s v="photobooks"/>
    <x v="1794"/>
    <d v="2015-03-19T11:45:23"/>
  </r>
  <r>
    <n v="1752"/>
    <s v="Adfectus Book"/>
    <s v="A little book of calm, in picture form, that will soothe the soul and un-furrow the brow."/>
    <n v="1200"/>
    <n v="3122"/>
    <x v="1"/>
    <x v="1"/>
    <s v="GBP"/>
    <n v="1476425082"/>
    <n v="1473833082"/>
    <b v="0"/>
    <n v="90"/>
    <b v="1"/>
    <s v="photography/photobooks"/>
    <n v="2.6016666666666666"/>
    <n v="34.68888888888889"/>
    <x v="5"/>
    <x v="8"/>
    <x v="5"/>
    <s v="photobooks"/>
    <x v="1795"/>
    <d v="2016-10-14T00:04:42"/>
  </r>
  <r>
    <n v="1753"/>
    <s v="The Hero-In Me // Heroinmaleren - en mÃ¥de at leve pÃ¥"/>
    <s v="A friend or fiend? To me he is both, this is his story - in his words, out of his mind, in my photos and straight in to your hearts!"/>
    <n v="15000"/>
    <n v="16200"/>
    <x v="1"/>
    <x v="10"/>
    <s v="DKK"/>
    <n v="1458579568"/>
    <n v="1455991168"/>
    <b v="0"/>
    <n v="35"/>
    <b v="1"/>
    <s v="photography/photobooks"/>
    <n v="1.08"/>
    <n v="462.85714285714283"/>
    <x v="5"/>
    <x v="8"/>
    <x v="5"/>
    <s v="photobooks"/>
    <x v="1796"/>
    <d v="2016-03-21T10:59:28"/>
  </r>
  <r>
    <n v="1754"/>
    <s v="OFFICIAL OTTAWA (an unofficial portrait)"/>
    <s v="A photography publication that looks behind the myths, clichÃ©s and fairytales that surround Ottawa, the capital of Canada."/>
    <n v="8500"/>
    <n v="9395"/>
    <x v="1"/>
    <x v="2"/>
    <s v="CAD"/>
    <n v="1428091353"/>
    <n v="1425502953"/>
    <b v="0"/>
    <n v="90"/>
    <b v="1"/>
    <s v="photography/photobooks"/>
    <n v="1.1052941176470588"/>
    <n v="104.38888888888889"/>
    <x v="5"/>
    <x v="8"/>
    <x v="5"/>
    <s v="photobooks"/>
    <x v="1797"/>
    <d v="2015-04-03T14:02:33"/>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
    <n v="7.5"/>
    <x v="5"/>
    <x v="8"/>
    <x v="5"/>
    <s v="photobooks"/>
    <x v="1798"/>
    <d v="2015-10-05T12:56:01"/>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x v="5"/>
    <x v="8"/>
    <x v="5"/>
    <s v="photobooks"/>
    <x v="1799"/>
    <d v="2016-08-28T22:01:09"/>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x v="5"/>
    <x v="8"/>
    <x v="5"/>
    <s v="photobooks"/>
    <x v="1800"/>
    <d v="2017-01-28T13:29:00"/>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x v="5"/>
    <x v="8"/>
    <x v="5"/>
    <s v="photobooks"/>
    <x v="1801"/>
    <d v="2016-07-14T16:56:32"/>
  </r>
  <r>
    <n v="1759"/>
    <s v="Death Valley"/>
    <s v="Death Valley will be the first photo book of Andi State"/>
    <n v="5000"/>
    <n v="5330"/>
    <x v="1"/>
    <x v="0"/>
    <s v="USD"/>
    <n v="1427309629"/>
    <n v="1425585229"/>
    <b v="0"/>
    <n v="49"/>
    <b v="1"/>
    <s v="photography/photobooks"/>
    <n v="1.0660000000000001"/>
    <n v="108.77551020408163"/>
    <x v="5"/>
    <x v="8"/>
    <x v="5"/>
    <s v="photobooks"/>
    <x v="1802"/>
    <d v="2015-03-25T12:53:49"/>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000000000001"/>
    <n v="81.098039215686271"/>
    <x v="5"/>
    <x v="8"/>
    <x v="5"/>
    <s v="photobooks"/>
    <x v="1803"/>
    <d v="2016-02-25T10:08:33"/>
  </r>
  <r>
    <n v="1761"/>
    <s v="I Wanted To See Boobs"/>
    <s v="A hardcover photobook telling the naked truth of a young photographers journey."/>
    <n v="100"/>
    <n v="155"/>
    <x v="1"/>
    <x v="1"/>
    <s v="GBP"/>
    <n v="1442065060"/>
    <n v="1437745060"/>
    <b v="0"/>
    <n v="3"/>
    <b v="1"/>
    <s v="photography/photobooks"/>
    <n v="1.55"/>
    <n v="51.666666666666664"/>
    <x v="5"/>
    <x v="8"/>
    <x v="5"/>
    <s v="photobooks"/>
    <x v="1804"/>
    <d v="2015-09-12T07:37:40"/>
  </r>
  <r>
    <n v="1762"/>
    <s v="&quot;The Naked Pixel&quot; Ali Pakele"/>
    <s v="Project rewards $25 gets you 190+ digital images"/>
    <n v="100"/>
    <n v="885"/>
    <x v="1"/>
    <x v="0"/>
    <s v="USD"/>
    <n v="1457739245"/>
    <n v="1455147245"/>
    <b v="0"/>
    <n v="25"/>
    <b v="1"/>
    <s v="photography/photobooks"/>
    <n v="8.85"/>
    <n v="35.4"/>
    <x v="5"/>
    <x v="8"/>
    <x v="5"/>
    <s v="photobooks"/>
    <x v="1805"/>
    <d v="2016-03-11T17:34:05"/>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x v="5"/>
    <x v="8"/>
    <x v="5"/>
    <s v="photobooks"/>
    <x v="1806"/>
    <d v="2016-10-23T14:50:40"/>
  </r>
  <r>
    <n v="1764"/>
    <s v="Blood, Sweat &amp; Tears - Photobook"/>
    <s v="Individual sportspeople are masters of their own destiny. This book is a gritty behind the scenes look at boxers striving for success"/>
    <n v="11000"/>
    <n v="2156"/>
    <x v="0"/>
    <x v="1"/>
    <s v="GBP"/>
    <n v="1407065979"/>
    <n v="1404560379"/>
    <b v="1"/>
    <n v="39"/>
    <b v="0"/>
    <s v="photography/photobooks"/>
    <n v="0.19600000000000001"/>
    <n v="55.282051282051285"/>
    <x v="5"/>
    <x v="8"/>
    <x v="5"/>
    <s v="photobooks"/>
    <x v="1807"/>
    <d v="2014-08-03T05:39:39"/>
  </r>
  <r>
    <n v="1765"/>
    <s v="Oklahoma, The Way I See It; The Book"/>
    <s v="Everyday I meet new people and everyday I learn a new story. These are the most popular of those stories from the first year of OTWISI."/>
    <n v="12500"/>
    <n v="7433.48"/>
    <x v="0"/>
    <x v="0"/>
    <s v="USD"/>
    <n v="1407972712"/>
    <n v="1405380712"/>
    <b v="1"/>
    <n v="103"/>
    <b v="0"/>
    <s v="photography/photobooks"/>
    <n v="0.59467839999999994"/>
    <n v="72.16970873786407"/>
    <x v="5"/>
    <x v="8"/>
    <x v="5"/>
    <s v="photobooks"/>
    <x v="1808"/>
    <d v="2014-08-13T17:31:52"/>
  </r>
  <r>
    <n v="1766"/>
    <s v="Photographic book on Melbourne's music scene"/>
    <s v="I want to create a beautiful book which documents the Melbourne music scene."/>
    <n v="1500"/>
    <n v="0"/>
    <x v="0"/>
    <x v="4"/>
    <s v="AUD"/>
    <n v="1408999088"/>
    <n v="1407184688"/>
    <b v="1"/>
    <n v="0"/>
    <b v="0"/>
    <s v="photography/photobooks"/>
    <n v="0"/>
    <n v="0"/>
    <x v="5"/>
    <x v="8"/>
    <x v="5"/>
    <s v="photobooks"/>
    <x v="1809"/>
    <d v="2014-08-25T14:38:08"/>
  </r>
  <r>
    <n v="1767"/>
    <s v="OR-GÃ“L-HO -A search for meaning during the World Cup"/>
    <s v="A photographic search for the true meaning of pride for ones country during the World Cup"/>
    <n v="5000"/>
    <n v="2286"/>
    <x v="0"/>
    <x v="0"/>
    <s v="USD"/>
    <n v="1407080884"/>
    <n v="1404488884"/>
    <b v="1"/>
    <n v="39"/>
    <b v="0"/>
    <s v="photography/photobooks"/>
    <n v="0.4572"/>
    <n v="58.615384615384613"/>
    <x v="5"/>
    <x v="8"/>
    <x v="5"/>
    <s v="photobooks"/>
    <x v="1810"/>
    <d v="2014-08-03T09:48:04"/>
  </r>
  <r>
    <n v="1768"/>
    <s v="SWFTTR: Southwest Farm-to-Table Recipes"/>
    <s v="My goal is to create a catalog of farm-to-table recipes with stunning images from restaurants and farms in the southwest."/>
    <n v="5000"/>
    <n v="187"/>
    <x v="0"/>
    <x v="0"/>
    <s v="USD"/>
    <n v="1411824444"/>
    <n v="1406640444"/>
    <b v="1"/>
    <n v="15"/>
    <b v="0"/>
    <s v="photography/photobooks"/>
    <n v="3.7400000000000003E-2"/>
    <n v="12.466666666666667"/>
    <x v="5"/>
    <x v="8"/>
    <x v="5"/>
    <s v="photobooks"/>
    <x v="1811"/>
    <d v="2014-09-27T07:27:24"/>
  </r>
  <r>
    <n v="1769"/>
    <s v="Navajo Textile Project"/>
    <s v="To create a publication, and exhibition documenting the collection of Jamie Ross, longtime collector of Navajo Textiles"/>
    <n v="40000"/>
    <n v="1081"/>
    <x v="0"/>
    <x v="0"/>
    <s v="USD"/>
    <n v="1421177959"/>
    <n v="1418585959"/>
    <b v="1"/>
    <n v="22"/>
    <b v="0"/>
    <s v="photography/photobooks"/>
    <n v="2.7025E-2"/>
    <n v="49.136363636363633"/>
    <x v="5"/>
    <x v="8"/>
    <x v="5"/>
    <s v="photobooks"/>
    <x v="1812"/>
    <d v="2015-01-13T13:39:19"/>
  </r>
  <r>
    <n v="1770"/>
    <s v="Pit &amp; Paddock: Unseen 60s &amp; 70s European Motor Racing Images"/>
    <s v="Auto-Archives non-profit library will publish a book of previously unseen 60s and 70s motor racing images by photographer Peter Darley."/>
    <n v="24500"/>
    <n v="13846"/>
    <x v="0"/>
    <x v="0"/>
    <s v="USD"/>
    <n v="1413312194"/>
    <n v="1410288194"/>
    <b v="1"/>
    <n v="92"/>
    <b v="0"/>
    <s v="photography/photobooks"/>
    <n v="0.56514285714285717"/>
    <n v="150.5"/>
    <x v="5"/>
    <x v="8"/>
    <x v="5"/>
    <s v="photobooks"/>
    <x v="1813"/>
    <d v="2014-10-14T12:43:14"/>
  </r>
  <r>
    <n v="1771"/>
    <s v="&quot;Drakes Folly&quot;"/>
    <s v="Photographic book on the historic oil region of Pennsylvania where Edwin Drake drilled the well that started the modern oil industry."/>
    <n v="4200"/>
    <n v="895"/>
    <x v="0"/>
    <x v="1"/>
    <s v="GBP"/>
    <n v="1414107040"/>
    <n v="1411515040"/>
    <b v="1"/>
    <n v="25"/>
    <b v="0"/>
    <s v="photography/photobooks"/>
    <n v="0.21309523809523809"/>
    <n v="35.799999999999997"/>
    <x v="5"/>
    <x v="8"/>
    <x v="5"/>
    <s v="photobooks"/>
    <x v="1814"/>
    <d v="2014-10-23T17:30:40"/>
  </r>
  <r>
    <n v="1772"/>
    <s v="White Mountain"/>
    <s v="A photobook and a short documentary film telling the story of Holocaust in Northwestern Lithuania"/>
    <n v="5500"/>
    <n v="858"/>
    <x v="0"/>
    <x v="1"/>
    <s v="GBP"/>
    <n v="1404666836"/>
    <n v="1399482836"/>
    <b v="1"/>
    <n v="19"/>
    <b v="0"/>
    <s v="photography/photobooks"/>
    <n v="0.156"/>
    <n v="45.157894736842103"/>
    <x v="5"/>
    <x v="8"/>
    <x v="5"/>
    <s v="photobooks"/>
    <x v="1815"/>
    <d v="2014-07-06T11:13:56"/>
  </r>
  <r>
    <n v="1773"/>
    <s v="True Faith : A Guitar Makers Promise to God by Tim Hawley"/>
    <s v="True Faith is a book about the true story of Ed Stilley and his promise to God to make instruments and give them to children for free."/>
    <n v="30000"/>
    <n v="1877"/>
    <x v="0"/>
    <x v="0"/>
    <s v="USD"/>
    <n v="1421691298"/>
    <n v="1417803298"/>
    <b v="1"/>
    <n v="19"/>
    <b v="0"/>
    <s v="photography/photobooks"/>
    <n v="6.2566666666666673E-2"/>
    <n v="98.78947368421052"/>
    <x v="5"/>
    <x v="8"/>
    <x v="5"/>
    <s v="photobooks"/>
    <x v="1816"/>
    <d v="2015-01-19T12:14:58"/>
  </r>
  <r>
    <n v="1774"/>
    <s v="The World Upside Down: Portraits"/>
    <s v="A photo book of the artist's present and future portraits from 2013 to 2015, including actor and human rights activist George Takei."/>
    <n v="2500"/>
    <n v="1148"/>
    <x v="0"/>
    <x v="0"/>
    <s v="USD"/>
    <n v="1417273140"/>
    <n v="1413609292"/>
    <b v="1"/>
    <n v="13"/>
    <b v="0"/>
    <s v="photography/photobooks"/>
    <n v="0.4592"/>
    <n v="88.307692307692307"/>
    <x v="5"/>
    <x v="8"/>
    <x v="5"/>
    <s v="photobooks"/>
    <x v="1817"/>
    <d v="2014-11-29T08:59:00"/>
  </r>
  <r>
    <n v="1775"/>
    <s v="Muhammad Ali - The Comeback"/>
    <s v="Rarely seen images of Muhammad Ali in his prime as he trained in Miami Beach at the famous 5th Street Gym in the early 70s"/>
    <n v="32500"/>
    <n v="21158"/>
    <x v="0"/>
    <x v="0"/>
    <s v="USD"/>
    <n v="1414193160"/>
    <n v="1410305160"/>
    <b v="1"/>
    <n v="124"/>
    <b v="0"/>
    <s v="photography/photobooks"/>
    <n v="0.65101538461538466"/>
    <n v="170.62903225806451"/>
    <x v="5"/>
    <x v="8"/>
    <x v="5"/>
    <s v="photobooks"/>
    <x v="1818"/>
    <d v="2014-10-24T17:26:00"/>
  </r>
  <r>
    <n v="1776"/>
    <s v="Dubai: A Synthetic City - Photobook &amp; Journal"/>
    <s v="A documentation of the implications of hedonistic architectural ventures in Dubai, the fastest growing city on the planet."/>
    <n v="5000"/>
    <n v="335"/>
    <x v="0"/>
    <x v="1"/>
    <s v="GBP"/>
    <n v="1414623471"/>
    <n v="1411513071"/>
    <b v="1"/>
    <n v="4"/>
    <b v="0"/>
    <s v="photography/photobooks"/>
    <n v="6.7000000000000004E-2"/>
    <n v="83.75"/>
    <x v="5"/>
    <x v="8"/>
    <x v="5"/>
    <s v="photobooks"/>
    <x v="1819"/>
    <d v="2014-10-29T16:57:51"/>
  </r>
  <r>
    <n v="1777"/>
    <s v="All along the Control Tower"/>
    <s v="Photobook â€˜All along the Control Towerâ€™ by Theo and Frans Barten. Photos of more than 50 disused WW2 Control Towers in the UK."/>
    <n v="4800"/>
    <n v="651"/>
    <x v="0"/>
    <x v="7"/>
    <s v="EUR"/>
    <n v="1424421253"/>
    <n v="1421829253"/>
    <b v="1"/>
    <n v="10"/>
    <b v="0"/>
    <s v="photography/photobooks"/>
    <n v="0.135625"/>
    <n v="65.099999999999994"/>
    <x v="5"/>
    <x v="8"/>
    <x v="5"/>
    <s v="photobooks"/>
    <x v="1820"/>
    <d v="2015-02-20T02:34:13"/>
  </r>
  <r>
    <n v="1778"/>
    <s v="Portrait of Cuban Resilience: Faces and Voices of a Blockade"/>
    <s v="This book combines portraits of Cuban life and and society with quotes from a diverse group of Cubans that live in Cuba now."/>
    <n v="50000"/>
    <n v="995"/>
    <x v="0"/>
    <x v="0"/>
    <s v="USD"/>
    <n v="1427485395"/>
    <n v="1423600995"/>
    <b v="1"/>
    <n v="15"/>
    <b v="0"/>
    <s v="photography/photobooks"/>
    <n v="1.9900000000000001E-2"/>
    <n v="66.333333333333329"/>
    <x v="5"/>
    <x v="8"/>
    <x v="5"/>
    <s v="photobooks"/>
    <x v="1821"/>
    <d v="2015-03-27T13:43:15"/>
  </r>
  <r>
    <n v="1779"/>
    <s v="Ozymandias : a photo book"/>
    <s v="Publication of an award-winning photographic series that explores the endless and beautiful dance between creation and destruction."/>
    <n v="11000"/>
    <n v="3986"/>
    <x v="0"/>
    <x v="0"/>
    <s v="USD"/>
    <n v="1472834180"/>
    <n v="1470242180"/>
    <b v="1"/>
    <n v="38"/>
    <b v="0"/>
    <s v="photography/photobooks"/>
    <n v="0.36236363636363639"/>
    <n v="104.89473684210526"/>
    <x v="5"/>
    <x v="8"/>
    <x v="5"/>
    <s v="photobooks"/>
    <x v="1822"/>
    <d v="2016-09-02T10:36:20"/>
  </r>
  <r>
    <n v="1780"/>
    <s v="Native Nation"/>
    <s v="It is time to recognize and give to the indigenus groups the credit they deserve. It is time to understand where we come from."/>
    <n v="30000"/>
    <n v="11923"/>
    <x v="0"/>
    <x v="0"/>
    <s v="USD"/>
    <n v="1467469510"/>
    <n v="1462285510"/>
    <b v="1"/>
    <n v="152"/>
    <b v="0"/>
    <s v="photography/photobooks"/>
    <n v="0.39743333333333336"/>
    <n v="78.440789473684205"/>
    <x v="5"/>
    <x v="8"/>
    <x v="5"/>
    <s v="photobooks"/>
    <x v="1823"/>
    <d v="2016-07-02T08:25:10"/>
  </r>
  <r>
    <n v="1781"/>
    <s v="Political Views: 2016 US Presidential Election Photography"/>
    <s v="A photobook of the US presidential election from a citizen's point of view, showing the major conventions, rallies, and election day."/>
    <n v="5500"/>
    <n v="1417"/>
    <x v="0"/>
    <x v="0"/>
    <s v="USD"/>
    <n v="1473950945"/>
    <n v="1471272545"/>
    <b v="1"/>
    <n v="24"/>
    <b v="0"/>
    <s v="photography/photobooks"/>
    <n v="0.25763636363636366"/>
    <n v="59.041666666666664"/>
    <x v="5"/>
    <x v="8"/>
    <x v="5"/>
    <s v="photobooks"/>
    <x v="1824"/>
    <d v="2016-09-15T08:49:05"/>
  </r>
  <r>
    <n v="1782"/>
    <s v="Keepers Of The Craft: Cocktails Across America. A Photobook"/>
    <s v="I am traveling across the entire USA documenting cocktail culture to publish a stunning hard cover photo book of the resulting work."/>
    <n v="35000"/>
    <n v="5422"/>
    <x v="0"/>
    <x v="0"/>
    <s v="USD"/>
    <n v="1456062489"/>
    <n v="1453211289"/>
    <b v="1"/>
    <n v="76"/>
    <b v="0"/>
    <s v="photography/photobooks"/>
    <n v="0.15491428571428573"/>
    <n v="71.34210526315789"/>
    <x v="5"/>
    <x v="8"/>
    <x v="5"/>
    <s v="photobooks"/>
    <x v="1825"/>
    <d v="2016-02-21T07:48:09"/>
  </r>
  <r>
    <n v="1783"/>
    <s v="Hues of my Vision"/>
    <s v="My Buddy Spirit and I, Ara, camping full time camera on hand for a bit over nine years. &quot;Hue of my Vision&quot; is our Photo Book."/>
    <n v="40000"/>
    <n v="9477"/>
    <x v="0"/>
    <x v="0"/>
    <s v="USD"/>
    <n v="1432248478"/>
    <n v="1429656478"/>
    <b v="1"/>
    <n v="185"/>
    <b v="0"/>
    <s v="photography/photobooks"/>
    <n v="0.236925"/>
    <n v="51.227027027027027"/>
    <x v="5"/>
    <x v="8"/>
    <x v="5"/>
    <s v="photobooks"/>
    <x v="1826"/>
    <d v="2015-05-21T16:47:58"/>
  </r>
  <r>
    <n v="1784"/>
    <s v="Vantage Point: Photographs of Milwaukee from on high"/>
    <s v="I want to publish my first photo book and make prints based on a series of rooftop cityscapes I took in 2014 of the city that I love."/>
    <n v="5000"/>
    <n v="1988"/>
    <x v="0"/>
    <x v="0"/>
    <s v="USD"/>
    <n v="1422674700"/>
    <n v="1419954240"/>
    <b v="1"/>
    <n v="33"/>
    <b v="0"/>
    <s v="photography/photobooks"/>
    <n v="0.39760000000000001"/>
    <n v="60.242424242424242"/>
    <x v="5"/>
    <x v="8"/>
    <x v="5"/>
    <s v="photobooks"/>
    <x v="1827"/>
    <d v="2015-01-30T21:25:00"/>
  </r>
  <r>
    <n v="1785"/>
    <s v="Hank Bought A Bus - A photobook of our bus and adventure."/>
    <s v="A book about a school bus converted into a living space, and the adventure shared by friends on its maiden voyage."/>
    <n v="24000"/>
    <n v="4853"/>
    <x v="0"/>
    <x v="0"/>
    <s v="USD"/>
    <n v="1413417600"/>
    <n v="1410750855"/>
    <b v="1"/>
    <n v="108"/>
    <b v="0"/>
    <s v="photography/photobooks"/>
    <n v="0.20220833333333332"/>
    <n v="44.935185185185183"/>
    <x v="5"/>
    <x v="8"/>
    <x v="5"/>
    <s v="photobooks"/>
    <x v="1828"/>
    <d v="2014-10-15T18:00:00"/>
  </r>
  <r>
    <n v="1786"/>
    <s v="Observations in 6x6"/>
    <s v="A photo book that shows a timeless trip from Portugal to Sri Lanka in a subjective point of view through an old Hasselblad objective."/>
    <n v="1900"/>
    <n v="905"/>
    <x v="0"/>
    <x v="7"/>
    <s v="EUR"/>
    <n v="1418649177"/>
    <n v="1416057177"/>
    <b v="1"/>
    <n v="29"/>
    <b v="0"/>
    <s v="photography/photobooks"/>
    <n v="0.47631578947368419"/>
    <n v="31.206896551724139"/>
    <x v="5"/>
    <x v="8"/>
    <x v="5"/>
    <s v="photobooks"/>
    <x v="1829"/>
    <d v="2014-12-15T07:12:57"/>
  </r>
  <r>
    <n v="1787"/>
    <s v="Alpamayo to Yerupaja"/>
    <s v="Raising awareness to the effects of global warming through photographs of the high mountains of Peru."/>
    <n v="10000"/>
    <n v="1533"/>
    <x v="0"/>
    <x v="0"/>
    <s v="USD"/>
    <n v="1428158637"/>
    <n v="1425570237"/>
    <b v="1"/>
    <n v="24"/>
    <b v="0"/>
    <s v="photography/photobooks"/>
    <n v="0.15329999999999999"/>
    <n v="63.875"/>
    <x v="5"/>
    <x v="8"/>
    <x v="5"/>
    <s v="photobooks"/>
    <x v="1830"/>
    <d v="2015-04-04T08:43:57"/>
  </r>
  <r>
    <n v="1788"/>
    <s v="Beyond the Pale"/>
    <s v="A photo book celebrating Goths, exploring their lives and giving an insight into what Goth is for them."/>
    <n v="5500"/>
    <n v="76"/>
    <x v="0"/>
    <x v="1"/>
    <s v="GBP"/>
    <n v="1414795542"/>
    <n v="1412203542"/>
    <b v="1"/>
    <n v="4"/>
    <b v="0"/>
    <s v="photography/photobooks"/>
    <n v="1.3818181818181818E-2"/>
    <n v="19"/>
    <x v="5"/>
    <x v="8"/>
    <x v="5"/>
    <s v="photobooks"/>
    <x v="1831"/>
    <d v="2014-10-31T16:45:42"/>
  </r>
  <r>
    <n v="1789"/>
    <s v="Paintball: Beyond The Paint"/>
    <s v="I want to create a portfolio to show all the aspects of the adrenaline filled game of paintball. Focusing on tournament players"/>
    <n v="8000"/>
    <n v="40"/>
    <x v="0"/>
    <x v="0"/>
    <s v="USD"/>
    <n v="1421042403"/>
    <n v="1415858403"/>
    <b v="1"/>
    <n v="4"/>
    <b v="0"/>
    <s v="photography/photobooks"/>
    <n v="5.0000000000000001E-3"/>
    <n v="10"/>
    <x v="5"/>
    <x v="8"/>
    <x v="5"/>
    <s v="photobooks"/>
    <x v="1832"/>
    <d v="2015-01-12T00:00:03"/>
  </r>
  <r>
    <n v="1790"/>
    <s v="Return to Relevance: The Scott Hyde Archive"/>
    <s v="70 years of incredible photography sits patiently in old film sheet boxes, waiting for a return to relevance."/>
    <n v="33000"/>
    <n v="1636"/>
    <x v="0"/>
    <x v="0"/>
    <s v="USD"/>
    <n v="1423152678"/>
    <n v="1420560678"/>
    <b v="1"/>
    <n v="15"/>
    <b v="0"/>
    <s v="photography/photobooks"/>
    <n v="4.9575757575757579E-2"/>
    <n v="109.06666666666666"/>
    <x v="5"/>
    <x v="8"/>
    <x v="5"/>
    <s v="photobooks"/>
    <x v="1833"/>
    <d v="2015-02-05T10:11:18"/>
  </r>
  <r>
    <n v="1791"/>
    <s v="disCover: Napoli"/>
    <s v="For the love of street photography and the beauty of traditional cultures in southern Italy."/>
    <n v="3000"/>
    <n v="107"/>
    <x v="0"/>
    <x v="1"/>
    <s v="GBP"/>
    <n v="1422553565"/>
    <n v="1417369565"/>
    <b v="1"/>
    <n v="4"/>
    <b v="0"/>
    <s v="photography/photobooks"/>
    <n v="3.5666666666666666E-2"/>
    <n v="26.75"/>
    <x v="5"/>
    <x v="8"/>
    <x v="5"/>
    <s v="photobooks"/>
    <x v="1834"/>
    <d v="2015-01-29T11:46:05"/>
  </r>
  <r>
    <n v="1792"/>
    <s v="Bensinger's: Photographs by Helaine Garren"/>
    <s v="In 1970 Helaine Garren shot a series of images at Bensingerâ€™s Pool Hall in Chicago, Illinois."/>
    <n v="25000"/>
    <n v="15281"/>
    <x v="0"/>
    <x v="0"/>
    <s v="USD"/>
    <n v="1439189940"/>
    <n v="1435970682"/>
    <b v="1"/>
    <n v="139"/>
    <b v="0"/>
    <s v="photography/photobooks"/>
    <n v="0.61124000000000001"/>
    <n v="109.93525179856115"/>
    <x v="5"/>
    <x v="8"/>
    <x v="5"/>
    <s v="photobooks"/>
    <x v="1835"/>
    <d v="2015-08-10T00:59:00"/>
  </r>
  <r>
    <n v="1793"/>
    <s v="Live to Learn, Learn to Fight, Fight to Live - The Karen"/>
    <s v="The beginning of a long term project to document life of the Karen ethnic group on the border of Thailand and Burma."/>
    <n v="3000"/>
    <n v="40"/>
    <x v="0"/>
    <x v="4"/>
    <s v="AUD"/>
    <n v="1417127040"/>
    <n v="1414531440"/>
    <b v="1"/>
    <n v="2"/>
    <b v="0"/>
    <s v="photography/photobooks"/>
    <n v="1.3333333333333334E-2"/>
    <n v="20"/>
    <x v="5"/>
    <x v="8"/>
    <x v="5"/>
    <s v="photobooks"/>
    <x v="1836"/>
    <d v="2014-11-27T16:24:00"/>
  </r>
  <r>
    <n v="1794"/>
    <s v="Venus as Men"/>
    <s v="&quot;Venus as Menâ€ is a book about beauty of masculine nude. Is a reflection about men as a sensitive and sensual being and gender equity."/>
    <n v="9000"/>
    <n v="997"/>
    <x v="0"/>
    <x v="0"/>
    <s v="USD"/>
    <n v="1423660422"/>
    <n v="1420636422"/>
    <b v="1"/>
    <n v="18"/>
    <b v="0"/>
    <s v="photography/photobooks"/>
    <n v="0.11077777777777778"/>
    <n v="55.388888888888886"/>
    <x v="5"/>
    <x v="8"/>
    <x v="5"/>
    <s v="photobooks"/>
    <x v="1837"/>
    <d v="2015-02-11T07:13:42"/>
  </r>
  <r>
    <n v="1795"/>
    <s v="THE AFGHANS - A Photo Book"/>
    <s v="A photography book documenting the impact of the ISAF mission on the Afghan people of Mazar-e Sharif."/>
    <n v="28000"/>
    <n v="10846"/>
    <x v="0"/>
    <x v="3"/>
    <s v="EUR"/>
    <n v="1476460800"/>
    <n v="1473922541"/>
    <b v="1"/>
    <n v="81"/>
    <b v="0"/>
    <s v="photography/photobooks"/>
    <n v="0.38735714285714284"/>
    <n v="133.90123456790124"/>
    <x v="5"/>
    <x v="8"/>
    <x v="5"/>
    <s v="photobooks"/>
    <x v="1838"/>
    <d v="2016-10-14T10:00:00"/>
  </r>
  <r>
    <n v="1796"/>
    <s v="Kenema"/>
    <s v="Kenema is a stunning portrait photography book by British Photographer, Peter Dibdin, capturing community life in Kenema, Sierra Leone."/>
    <n v="19000"/>
    <n v="4190"/>
    <x v="0"/>
    <x v="1"/>
    <s v="GBP"/>
    <n v="1469356366"/>
    <n v="1464172366"/>
    <b v="1"/>
    <n v="86"/>
    <b v="0"/>
    <s v="photography/photobooks"/>
    <n v="0.22052631578947368"/>
    <n v="48.720930232558139"/>
    <x v="5"/>
    <x v="8"/>
    <x v="5"/>
    <s v="photobooks"/>
    <x v="1839"/>
    <d v="2016-07-24T04:32:46"/>
  </r>
  <r>
    <n v="1797"/>
    <s v="Remnants, A Photography Book to Send to Congress"/>
    <s v="A photography book that serves as a call to action for Congress to stand up for survivors of domestic and sexual assault."/>
    <n v="10000"/>
    <n v="6755"/>
    <x v="0"/>
    <x v="0"/>
    <s v="USD"/>
    <n v="1481809189"/>
    <n v="1479217189"/>
    <b v="1"/>
    <n v="140"/>
    <b v="0"/>
    <s v="photography/photobooks"/>
    <n v="0.67549999999999999"/>
    <n v="48.25"/>
    <x v="5"/>
    <x v="8"/>
    <x v="5"/>
    <s v="photobooks"/>
    <x v="1840"/>
    <d v="2016-12-15T07:39:49"/>
  </r>
  <r>
    <n v="1798"/>
    <s v="Amoung Charros and Poetry/Entre Charros y Poesias"/>
    <s v="A photographic series on Mexican cowboys that I want to have published as a fine art book that will also include cowboy poetry."/>
    <n v="16000"/>
    <n v="2182"/>
    <x v="0"/>
    <x v="0"/>
    <s v="USD"/>
    <n v="1454572233"/>
    <n v="1449388233"/>
    <b v="1"/>
    <n v="37"/>
    <b v="0"/>
    <s v="photography/photobooks"/>
    <n v="0.136375"/>
    <n v="58.972972972972975"/>
    <x v="5"/>
    <x v="8"/>
    <x v="5"/>
    <s v="photobooks"/>
    <x v="1841"/>
    <d v="2016-02-04T01:50:33"/>
  </r>
  <r>
    <n v="1799"/>
    <s v="The UnDiscovered Image"/>
    <s v="The UnDiscovered Image, a monthly publication dedicated to photographers."/>
    <n v="4000"/>
    <n v="69.83"/>
    <x v="0"/>
    <x v="1"/>
    <s v="GBP"/>
    <n v="1415740408"/>
    <n v="1414008808"/>
    <b v="1"/>
    <n v="6"/>
    <b v="0"/>
    <s v="photography/photobooks"/>
    <n v="1.7457500000000001E-2"/>
    <n v="11.638333333333334"/>
    <x v="5"/>
    <x v="8"/>
    <x v="5"/>
    <s v="photobooks"/>
    <x v="1842"/>
    <d v="2014-11-11T15:13:28"/>
  </r>
  <r>
    <n v="1800"/>
    <s v="The Sikh Project Book"/>
    <s v="Shot over 3 years in the U.K &amp; U.S, and featured in press worldwide, we need your help to back the highly anticipated Sikh Project book"/>
    <n v="46260"/>
    <n v="9460"/>
    <x v="0"/>
    <x v="1"/>
    <s v="GBP"/>
    <n v="1476109970"/>
    <n v="1473517970"/>
    <b v="1"/>
    <n v="113"/>
    <b v="0"/>
    <s v="photography/photobooks"/>
    <n v="0.20449632511889321"/>
    <n v="83.716814159292042"/>
    <x v="5"/>
    <x v="8"/>
    <x v="5"/>
    <s v="photobooks"/>
    <x v="1843"/>
    <d v="2016-10-10T08:32:50"/>
  </r>
  <r>
    <n v="1801"/>
    <s v="Come, Bring, Punish"/>
    <s v="Get involved in Come, Bring, Punish, a new photo book by Ewen Spencer, documenting the European Ballroom scene and the life around it"/>
    <n v="17000"/>
    <n v="2355"/>
    <x v="0"/>
    <x v="1"/>
    <s v="GBP"/>
    <n v="1450181400"/>
    <n v="1447429868"/>
    <b v="1"/>
    <n v="37"/>
    <b v="0"/>
    <s v="photography/photobooks"/>
    <n v="0.13852941176470587"/>
    <n v="63.648648648648646"/>
    <x v="5"/>
    <x v="8"/>
    <x v="5"/>
    <s v="photobooks"/>
    <x v="1844"/>
    <d v="2015-12-15T06:10:00"/>
  </r>
  <r>
    <n v="1802"/>
    <s v="Out Of The Dark"/>
    <s v="Inner Darkness turned into a photobook. Personal work i shot during my recovery...in Berlin."/>
    <n v="3500"/>
    <n v="1697"/>
    <x v="0"/>
    <x v="3"/>
    <s v="EUR"/>
    <n v="1435442340"/>
    <n v="1433416830"/>
    <b v="1"/>
    <n v="18"/>
    <b v="0"/>
    <s v="photography/photobooks"/>
    <n v="0.48485714285714288"/>
    <n v="94.277777777777771"/>
    <x v="5"/>
    <x v="8"/>
    <x v="5"/>
    <s v="photobooks"/>
    <x v="1845"/>
    <d v="2015-06-27T15:59:00"/>
  </r>
  <r>
    <n v="1803"/>
    <s v="On the Verge, the book."/>
    <s v="Photographs capture fleeting experiences, where childhood is our past and adulthood is our future. In between. On the verge."/>
    <n v="17500"/>
    <n v="5390"/>
    <x v="0"/>
    <x v="0"/>
    <s v="USD"/>
    <n v="1423878182"/>
    <n v="1421199782"/>
    <b v="1"/>
    <n v="75"/>
    <b v="0"/>
    <s v="photography/photobooks"/>
    <n v="0.308"/>
    <n v="71.86666666666666"/>
    <x v="5"/>
    <x v="8"/>
    <x v="5"/>
    <s v="photobooks"/>
    <x v="1846"/>
    <d v="2015-02-13T19:43:02"/>
  </r>
  <r>
    <n v="1804"/>
    <s v="No Dar Papaya:  Photographs from Colombia 2003-2013"/>
    <s v="A beautiful book of Polaroid photographs which celebrates the beauty, diversity, and distinctive character of Colombia"/>
    <n v="15500"/>
    <n v="5452"/>
    <x v="0"/>
    <x v="0"/>
    <s v="USD"/>
    <n v="1447521404"/>
    <n v="1444061804"/>
    <b v="1"/>
    <n v="52"/>
    <b v="0"/>
    <s v="photography/photobooks"/>
    <n v="0.35174193548387095"/>
    <n v="104.84615384615384"/>
    <x v="5"/>
    <x v="8"/>
    <x v="5"/>
    <s v="photobooks"/>
    <x v="1847"/>
    <d v="2015-11-14T11:16:44"/>
  </r>
  <r>
    <n v="1805"/>
    <s v="Book &quot;The Travellers&quot;"/>
    <s v="The production of the book about my long term project &quot;The Travellers&quot;, Ireland`s biggest minority group with a nomadic origin."/>
    <n v="22500"/>
    <n v="8191"/>
    <x v="0"/>
    <x v="3"/>
    <s v="EUR"/>
    <n v="1443808800"/>
    <n v="1441048658"/>
    <b v="1"/>
    <n v="122"/>
    <b v="0"/>
    <s v="photography/photobooks"/>
    <n v="0.36404444444444445"/>
    <n v="67.139344262295083"/>
    <x v="5"/>
    <x v="8"/>
    <x v="5"/>
    <s v="photobooks"/>
    <x v="1848"/>
    <d v="2015-10-02T12:00:00"/>
  </r>
  <r>
    <n v="1806"/>
    <s v="American Presidents Naked"/>
    <s v="Join me in publishing an amazing and unprecedented book with full frontal photopraphs of 8 American Presidents Naked"/>
    <n v="20000"/>
    <n v="591"/>
    <x v="0"/>
    <x v="1"/>
    <s v="GBP"/>
    <n v="1412090349"/>
    <n v="1409066349"/>
    <b v="1"/>
    <n v="8"/>
    <b v="0"/>
    <s v="photography/photobooks"/>
    <n v="2.955E-2"/>
    <n v="73.875"/>
    <x v="5"/>
    <x v="8"/>
    <x v="5"/>
    <s v="photobooks"/>
    <x v="1849"/>
    <d v="2014-09-30T09:19:09"/>
  </r>
  <r>
    <n v="1807"/>
    <s v="Anywhere but Here"/>
    <s v="I want to explore alternative cultures and lifestyles in America."/>
    <n v="5000"/>
    <n v="553"/>
    <x v="0"/>
    <x v="0"/>
    <s v="USD"/>
    <n v="1411868313"/>
    <n v="1409276313"/>
    <b v="1"/>
    <n v="8"/>
    <b v="0"/>
    <s v="photography/photobooks"/>
    <n v="0.1106"/>
    <n v="69.125"/>
    <x v="5"/>
    <x v="8"/>
    <x v="5"/>
    <s v="photobooks"/>
    <x v="1850"/>
    <d v="2014-09-27T19:38:33"/>
  </r>
  <r>
    <n v="1808"/>
    <s v="An Iranian Journey"/>
    <s v="An Iranian Journey exposes the duality of life in modern Iran where youth navigate a thicket of Islamic laws and customs to live freely"/>
    <n v="28000"/>
    <n v="11594"/>
    <x v="0"/>
    <x v="0"/>
    <s v="USD"/>
    <n v="1486830030"/>
    <n v="1483806030"/>
    <b v="1"/>
    <n v="96"/>
    <b v="0"/>
    <s v="photography/photobooks"/>
    <n v="0.41407142857142859"/>
    <n v="120.77083333333333"/>
    <x v="5"/>
    <x v="8"/>
    <x v="5"/>
    <s v="photobooks"/>
    <x v="1851"/>
    <d v="2017-02-11T10:20:30"/>
  </r>
  <r>
    <n v="1809"/>
    <s v="Hamilton: A Different Perspective"/>
    <s v="A stunning photo book highlighting the visual diversity of the City of Hamilton and showcasing it in a new light."/>
    <n v="3500"/>
    <n v="380"/>
    <x v="0"/>
    <x v="2"/>
    <s v="CAD"/>
    <n v="1425246439"/>
    <n v="1422222439"/>
    <b v="1"/>
    <n v="9"/>
    <b v="0"/>
    <s v="photography/photobooks"/>
    <n v="0.10857142857142857"/>
    <n v="42.222222222222221"/>
    <x v="5"/>
    <x v="8"/>
    <x v="5"/>
    <s v="photobooks"/>
    <x v="1852"/>
    <d v="2015-03-01T15:47:19"/>
  </r>
  <r>
    <n v="1810"/>
    <s v="Film Speed"/>
    <s v="Film Speed is a series of Zines focusing on architecture shot completely on 35 and 120mm film."/>
    <n v="450"/>
    <n v="15"/>
    <x v="0"/>
    <x v="0"/>
    <s v="USD"/>
    <n v="1408657826"/>
    <n v="1407621026"/>
    <b v="0"/>
    <n v="2"/>
    <b v="0"/>
    <s v="photography/photobooks"/>
    <n v="3.3333333333333333E-2"/>
    <n v="7.5"/>
    <x v="5"/>
    <x v="8"/>
    <x v="5"/>
    <s v="photobooks"/>
    <x v="1853"/>
    <d v="2014-08-21T15:50:26"/>
  </r>
  <r>
    <n v="1811"/>
    <s v="The Year of Sunsets"/>
    <s v="A collection of 365 color photographs of sunsets in 2014, beautifully presented in a hardcover book."/>
    <n v="54000"/>
    <n v="40"/>
    <x v="0"/>
    <x v="0"/>
    <s v="USD"/>
    <n v="1414123200"/>
    <n v="1408962270"/>
    <b v="0"/>
    <n v="26"/>
    <b v="0"/>
    <s v="photography/photobooks"/>
    <n v="7.407407407407407E-4"/>
    <n v="1.5384615384615385"/>
    <x v="5"/>
    <x v="8"/>
    <x v="5"/>
    <s v="photobooks"/>
    <x v="1854"/>
    <d v="2014-10-23T22:00:00"/>
  </r>
  <r>
    <n v="1812"/>
    <s v="Run Rwanda: A Photo Book showcasing contemporary Rwanda"/>
    <s v="Run Rwanda - 211 miles, 100 photos:  An intimate visual documentation  of the inspiring and innovative reality of modern day Rwanda"/>
    <n v="6500"/>
    <n v="865"/>
    <x v="0"/>
    <x v="1"/>
    <s v="GBP"/>
    <n v="1467531536"/>
    <n v="1464939536"/>
    <b v="0"/>
    <n v="23"/>
    <b v="0"/>
    <s v="photography/photobooks"/>
    <n v="0.13307692307692306"/>
    <n v="37.608695652173914"/>
    <x v="5"/>
    <x v="8"/>
    <x v="5"/>
    <s v="photobooks"/>
    <x v="1855"/>
    <d v="2016-07-03T01:38:56"/>
  </r>
  <r>
    <n v="1813"/>
    <s v="Libya : The Lost Days"/>
    <s v="This project aims to document, Libyan photographic history; through both print and artisan mediums ."/>
    <n v="8750"/>
    <n v="0"/>
    <x v="0"/>
    <x v="1"/>
    <s v="GBP"/>
    <n v="1407532812"/>
    <n v="1404940812"/>
    <b v="0"/>
    <n v="0"/>
    <b v="0"/>
    <s v="photography/photobooks"/>
    <n v="0"/>
    <n v="0"/>
    <x v="5"/>
    <x v="8"/>
    <x v="5"/>
    <s v="photobooks"/>
    <x v="1856"/>
    <d v="2014-08-08T15:20:12"/>
  </r>
  <r>
    <n v="1814"/>
    <s v="My Favourite Colour Was Yellow"/>
    <s v="A self published photo book documenting the overwhelming presence of the colour pink, in young girls lives here in the UK."/>
    <n v="12000"/>
    <n v="5902"/>
    <x v="0"/>
    <x v="1"/>
    <s v="GBP"/>
    <n v="1425108736"/>
    <n v="1422516736"/>
    <b v="0"/>
    <n v="140"/>
    <b v="0"/>
    <s v="photography/photobooks"/>
    <n v="0.49183333333333334"/>
    <n v="42.157142857142858"/>
    <x v="5"/>
    <x v="8"/>
    <x v="5"/>
    <s v="photobooks"/>
    <x v="1857"/>
    <d v="2015-02-28T01:32:16"/>
  </r>
  <r>
    <n v="1815"/>
    <s v="Texas to Florida"/>
    <s v="Photographic roadtrip from Dallas/Ft Worth, Texas to Florida's beaches. A summer photography roadtrip project to include 5 states."/>
    <n v="3000"/>
    <n v="0"/>
    <x v="0"/>
    <x v="0"/>
    <s v="USD"/>
    <n v="1435787137"/>
    <n v="1434577537"/>
    <b v="0"/>
    <n v="0"/>
    <b v="0"/>
    <s v="photography/photobooks"/>
    <n v="0"/>
    <n v="0"/>
    <x v="5"/>
    <x v="8"/>
    <x v="5"/>
    <s v="photobooks"/>
    <x v="1858"/>
    <d v="2015-07-01T15:45:37"/>
  </r>
  <r>
    <n v="1816"/>
    <s v="Moments of Passion"/>
    <s v="A unique Photographic Book Project about the Passionate Moments and Strong Emotions that lie within Karate"/>
    <n v="25000"/>
    <n v="509"/>
    <x v="0"/>
    <x v="17"/>
    <s v="CHF"/>
    <n v="1469473200"/>
    <n v="1467061303"/>
    <b v="0"/>
    <n v="6"/>
    <b v="0"/>
    <s v="photography/photobooks"/>
    <n v="2.036E-2"/>
    <n v="84.833333333333329"/>
    <x v="5"/>
    <x v="8"/>
    <x v="5"/>
    <s v="photobooks"/>
    <x v="1859"/>
    <d v="2016-07-25T13:00:00"/>
  </r>
  <r>
    <n v="1817"/>
    <s v="Through the Lens of Jerry Gustafson"/>
    <s v="Hundreds of breathtaking rodeo photographs collected in a beautiful coffee table book."/>
    <n v="18000"/>
    <n v="9419"/>
    <x v="0"/>
    <x v="0"/>
    <s v="USD"/>
    <n v="1485759540"/>
    <n v="1480607607"/>
    <b v="0"/>
    <n v="100"/>
    <b v="0"/>
    <s v="photography/photobooks"/>
    <n v="0.52327777777777773"/>
    <n v="94.19"/>
    <x v="5"/>
    <x v="8"/>
    <x v="5"/>
    <s v="photobooks"/>
    <x v="1860"/>
    <d v="2017-01-30T00:59:00"/>
  </r>
  <r>
    <n v="1818"/>
    <s v="Give Me Your Goofy-ist"/>
    <s v="We are all different, this is a way to honor and celebrate the authenticity in being different."/>
    <n v="15000"/>
    <n v="0"/>
    <x v="0"/>
    <x v="0"/>
    <s v="USD"/>
    <n v="1428035850"/>
    <n v="1425447450"/>
    <b v="0"/>
    <n v="0"/>
    <b v="0"/>
    <s v="photography/photobooks"/>
    <n v="0"/>
    <n v="0"/>
    <x v="5"/>
    <x v="8"/>
    <x v="5"/>
    <s v="photobooks"/>
    <x v="1861"/>
    <d v="2015-04-02T22:37:30"/>
  </r>
  <r>
    <n v="1819"/>
    <s v="Claim Your Glacier: What's your legacy? Denali, AK"/>
    <s v="Reach the ends of the earth! Claim a piece of alaskan wilderness- your name in a glacier and receive photo book our Denali Expedition"/>
    <n v="1200"/>
    <n v="25"/>
    <x v="0"/>
    <x v="0"/>
    <s v="USD"/>
    <n v="1406743396"/>
    <n v="1404151396"/>
    <b v="0"/>
    <n v="4"/>
    <b v="0"/>
    <s v="photography/photobooks"/>
    <n v="2.0833333333333332E-2"/>
    <n v="6.25"/>
    <x v="5"/>
    <x v="8"/>
    <x v="5"/>
    <s v="photobooks"/>
    <x v="1862"/>
    <d v="2014-07-30T12:03:16"/>
  </r>
  <r>
    <n v="1820"/>
    <s v="From Box to Book: 34Â° 16' 28&quot;N - &quot;119Â° 13' 44&quot;W"/>
    <s v="An Iconic look at one of California's oldest beach communities, photographed in Monochrome, on a c1947 medium format 6x6cm Box Camera."/>
    <n v="26000"/>
    <n v="1707"/>
    <x v="0"/>
    <x v="0"/>
    <s v="USD"/>
    <n v="1427850090"/>
    <n v="1425261690"/>
    <b v="0"/>
    <n v="8"/>
    <b v="0"/>
    <s v="photography/photobooks"/>
    <n v="6.565384615384616E-2"/>
    <n v="213.375"/>
    <x v="5"/>
    <x v="8"/>
    <x v="5"/>
    <s v="photobooks"/>
    <x v="1863"/>
    <d v="2015-03-31T19:01:30"/>
  </r>
  <r>
    <n v="1581"/>
    <s v="The Sharper Image"/>
    <s v="Photographic canvas prints depicting different scenes from around the globe, including local images taken in Sussex England."/>
    <n v="1000"/>
    <n v="5"/>
    <x v="0"/>
    <x v="1"/>
    <s v="GBP"/>
    <n v="1450521990"/>
    <n v="1447757190"/>
    <b v="0"/>
    <n v="1"/>
    <b v="0"/>
    <s v="photography/places"/>
    <n v="5.0000000000000001E-3"/>
    <n v="5"/>
    <x v="5"/>
    <x v="8"/>
    <x v="5"/>
    <s v="places"/>
    <x v="1864"/>
    <d v="2015-12-19T04:46:30"/>
  </r>
  <r>
    <n v="1582"/>
    <s v="Scenes from New Orleans"/>
    <s v="I create canvas prints of images from in and around New Orleans"/>
    <n v="1000"/>
    <n v="93"/>
    <x v="0"/>
    <x v="0"/>
    <s v="USD"/>
    <n v="1445894400"/>
    <n v="1440961053"/>
    <b v="0"/>
    <n v="3"/>
    <b v="0"/>
    <s v="photography/places"/>
    <n v="9.2999999999999999E-2"/>
    <n v="31"/>
    <x v="5"/>
    <x v="8"/>
    <x v="5"/>
    <s v="places"/>
    <x v="1865"/>
    <d v="2015-10-26T15:20:00"/>
  </r>
  <r>
    <n v="1583"/>
    <s v="Follow in footsteps an awesome book adventure"/>
    <s v="I am a photographer who is inspired by the original Jules Verne story. I will make a thousands of photo and video materials for You."/>
    <n v="20000"/>
    <n v="15"/>
    <x v="0"/>
    <x v="1"/>
    <s v="GBP"/>
    <n v="1411681391"/>
    <n v="1409089391"/>
    <b v="0"/>
    <n v="1"/>
    <b v="0"/>
    <s v="photography/places"/>
    <n v="7.5000000000000002E-4"/>
    <n v="15"/>
    <x v="5"/>
    <x v="8"/>
    <x v="5"/>
    <s v="places"/>
    <x v="1866"/>
    <d v="2014-09-25T15:43:11"/>
  </r>
  <r>
    <n v="1584"/>
    <s v="Lets see Kansas together!"/>
    <s v="25 Kansas State Parks in the next year. What a great adventure to take together. Join me. Together we can photo this beautiful state."/>
    <n v="1200"/>
    <n v="0"/>
    <x v="0"/>
    <x v="0"/>
    <s v="USD"/>
    <n v="1401464101"/>
    <n v="1400600101"/>
    <b v="0"/>
    <n v="0"/>
    <b v="0"/>
    <s v="photography/places"/>
    <n v="0"/>
    <n v="0"/>
    <x v="5"/>
    <x v="8"/>
    <x v="5"/>
    <s v="places"/>
    <x v="1867"/>
    <d v="2014-05-30T09:35:01"/>
  </r>
  <r>
    <n v="1585"/>
    <s v="Live 4 The Rush: Palooza Pics"/>
    <s v="We've explored some of the most amazing places in New Zealand and can't think of a better way to share our experiences than a photo :)"/>
    <n v="2000"/>
    <n v="1580"/>
    <x v="0"/>
    <x v="2"/>
    <s v="CAD"/>
    <n v="1482663600"/>
    <n v="1480800568"/>
    <b v="0"/>
    <n v="12"/>
    <b v="0"/>
    <s v="photography/places"/>
    <n v="0.79"/>
    <n v="131.66666666666666"/>
    <x v="5"/>
    <x v="8"/>
    <x v="5"/>
    <s v="places"/>
    <x v="1868"/>
    <d v="2016-12-25T05:00:00"/>
  </r>
  <r>
    <n v="1586"/>
    <s v="Missouri In Pictures"/>
    <s v="Show the world the beauty that is in all of our back yards!"/>
    <n v="1500"/>
    <n v="0"/>
    <x v="0"/>
    <x v="0"/>
    <s v="USD"/>
    <n v="1428197422"/>
    <n v="1425609022"/>
    <b v="0"/>
    <n v="0"/>
    <b v="0"/>
    <s v="photography/places"/>
    <n v="0"/>
    <n v="0"/>
    <x v="5"/>
    <x v="8"/>
    <x v="5"/>
    <s v="places"/>
    <x v="1869"/>
    <d v="2015-04-04T19:30:22"/>
  </r>
  <r>
    <n v="1587"/>
    <s v="Aerial Photography :  Americas Most Impressive Structures"/>
    <s v="Aerial Photographs of Historical Structures and Landmarks across the US. Experience the Antique structures from the most Unique Angles!"/>
    <n v="7500"/>
    <n v="1"/>
    <x v="0"/>
    <x v="0"/>
    <s v="USD"/>
    <n v="1418510965"/>
    <n v="1415918965"/>
    <b v="0"/>
    <n v="1"/>
    <b v="0"/>
    <s v="photography/places"/>
    <n v="1.3333333333333334E-4"/>
    <n v="1"/>
    <x v="5"/>
    <x v="8"/>
    <x v="5"/>
    <s v="places"/>
    <x v="1870"/>
    <d v="2014-12-13T16:49:25"/>
  </r>
  <r>
    <n v="1588"/>
    <s v="The Right Side of Texas"/>
    <s v="Southeast Texas as seen through the lens of a cell phone camera"/>
    <n v="516"/>
    <n v="0"/>
    <x v="0"/>
    <x v="0"/>
    <s v="USD"/>
    <n v="1422735120"/>
    <n v="1420091999"/>
    <b v="0"/>
    <n v="0"/>
    <b v="0"/>
    <s v="photography/places"/>
    <n v="0"/>
    <n v="0"/>
    <x v="5"/>
    <x v="8"/>
    <x v="5"/>
    <s v="places"/>
    <x v="1871"/>
    <d v="2015-01-31T14:12:00"/>
  </r>
  <r>
    <n v="1589"/>
    <s v="A Side Of The World In Canvas"/>
    <s v="I want to be able to have my own photography inside a canvas and have it be displayed everywhere."/>
    <n v="1200"/>
    <n v="0"/>
    <x v="0"/>
    <x v="0"/>
    <s v="USD"/>
    <n v="1444433886"/>
    <n v="1441841886"/>
    <b v="0"/>
    <n v="0"/>
    <b v="0"/>
    <s v="photography/places"/>
    <n v="0"/>
    <n v="0"/>
    <x v="5"/>
    <x v="8"/>
    <x v="5"/>
    <s v="places"/>
    <x v="1872"/>
    <d v="2015-10-09T17:38:06"/>
  </r>
  <r>
    <n v="1590"/>
    <s v="An Italian Adventure"/>
    <s v="Discover Italy through photography."/>
    <n v="60000"/>
    <n v="1020"/>
    <x v="0"/>
    <x v="16"/>
    <s v="EUR"/>
    <n v="1443040464"/>
    <n v="1440448464"/>
    <b v="0"/>
    <n v="2"/>
    <b v="0"/>
    <s v="photography/places"/>
    <n v="1.7000000000000001E-2"/>
    <n v="510"/>
    <x v="5"/>
    <x v="8"/>
    <x v="5"/>
    <s v="places"/>
    <x v="1873"/>
    <d v="2015-09-23T14:34:24"/>
  </r>
  <r>
    <n v="1591"/>
    <s v="Ireland from a Kite, a unique photographic book"/>
    <s v="Hi, my name is CiarÃ¡n May &amp; i'm a photographer from Co Fermanagh, Ireland. With your support  we can bring this wonderful book to life."/>
    <n v="14000"/>
    <n v="4092"/>
    <x v="0"/>
    <x v="1"/>
    <s v="GBP"/>
    <n v="1459700741"/>
    <n v="1457112341"/>
    <b v="0"/>
    <n v="92"/>
    <b v="0"/>
    <s v="photography/places"/>
    <n v="0.29228571428571426"/>
    <n v="44.478260869565219"/>
    <x v="5"/>
    <x v="8"/>
    <x v="5"/>
    <s v="places"/>
    <x v="1874"/>
    <d v="2016-04-03T10:25:41"/>
  </r>
  <r>
    <n v="1592"/>
    <s v="The Views of Pittsburgh"/>
    <s v="A portfolio collage of beautiful pictures of authentic Pittsburgh locations and scenery."/>
    <n v="25"/>
    <n v="0"/>
    <x v="0"/>
    <x v="0"/>
    <s v="USD"/>
    <n v="1427503485"/>
    <n v="1423619085"/>
    <b v="0"/>
    <n v="0"/>
    <b v="0"/>
    <s v="photography/places"/>
    <n v="0"/>
    <n v="0"/>
    <x v="5"/>
    <x v="8"/>
    <x v="5"/>
    <s v="places"/>
    <x v="1875"/>
    <d v="2015-03-27T18:44:45"/>
  </r>
  <r>
    <n v="1593"/>
    <s v="Picturing Italy"/>
    <s v="A trip to fulfill a dream of capturing the wonders and history of ancient Italy in person."/>
    <n v="22000"/>
    <n v="3"/>
    <x v="0"/>
    <x v="0"/>
    <s v="USD"/>
    <n v="1425154655"/>
    <n v="1422562655"/>
    <b v="0"/>
    <n v="3"/>
    <b v="0"/>
    <s v="photography/places"/>
    <n v="1.3636363636363637E-4"/>
    <n v="1"/>
    <x v="5"/>
    <x v="8"/>
    <x v="5"/>
    <s v="places"/>
    <x v="1876"/>
    <d v="2015-02-28T14:17:35"/>
  </r>
  <r>
    <n v="1594"/>
    <s v="Scenes and Things from New Orleans"/>
    <s v="I photograph my love of New Orleans, create canvases and share those memories with you."/>
    <n v="1000"/>
    <n v="205"/>
    <x v="0"/>
    <x v="0"/>
    <s v="USD"/>
    <n v="1463329260"/>
    <n v="1458147982"/>
    <b v="0"/>
    <n v="10"/>
    <b v="0"/>
    <s v="photography/places"/>
    <n v="0.20499999999999999"/>
    <n v="20.5"/>
    <x v="5"/>
    <x v="8"/>
    <x v="5"/>
    <s v="places"/>
    <x v="1877"/>
    <d v="2016-05-15T10:21:00"/>
  </r>
  <r>
    <n v="1595"/>
    <s v="Civil war battlefields and forts"/>
    <s v="To make a coffee table book,  displaying civil war battlefields and forts,  taken at the same time of year the battles were fought."/>
    <n v="100000"/>
    <n v="280"/>
    <x v="0"/>
    <x v="0"/>
    <s v="USD"/>
    <n v="1403122380"/>
    <n v="1400634728"/>
    <b v="0"/>
    <n v="7"/>
    <b v="0"/>
    <s v="photography/places"/>
    <n v="2.8E-3"/>
    <n v="40"/>
    <x v="5"/>
    <x v="8"/>
    <x v="5"/>
    <s v="places"/>
    <x v="1878"/>
    <d v="2014-06-18T14:13:00"/>
  </r>
  <r>
    <n v="1596"/>
    <s v="The Town We Live In"/>
    <s v="London is beautiful. I want to create a book of stunning images from in and around our great city"/>
    <n v="3250"/>
    <n v="75"/>
    <x v="0"/>
    <x v="1"/>
    <s v="GBP"/>
    <n v="1418469569"/>
    <n v="1414577969"/>
    <b v="0"/>
    <n v="3"/>
    <b v="0"/>
    <s v="photography/places"/>
    <n v="2.3076923076923078E-2"/>
    <n v="25"/>
    <x v="5"/>
    <x v="8"/>
    <x v="5"/>
    <s v="places"/>
    <x v="1879"/>
    <d v="2014-12-13T05:19:29"/>
  </r>
  <r>
    <n v="1597"/>
    <s v="Vacation Days in Big Bear"/>
    <s v="We're starting up a new an improved way to do vacation rental management, but we need some funding to kick start it!"/>
    <n v="15000"/>
    <n v="0"/>
    <x v="0"/>
    <x v="0"/>
    <s v="USD"/>
    <n v="1474360197"/>
    <n v="1471768197"/>
    <b v="0"/>
    <n v="0"/>
    <b v="0"/>
    <s v="photography/places"/>
    <n v="0"/>
    <n v="0"/>
    <x v="5"/>
    <x v="8"/>
    <x v="5"/>
    <s v="places"/>
    <x v="1880"/>
    <d v="2016-09-20T02:29:57"/>
  </r>
  <r>
    <n v="1598"/>
    <s v="Dream TRIP to Tornado Alley"/>
    <s v="I want to get our there and expand my photography skills and take a trip to Tornado alley to get more shots of storms and hopefully to"/>
    <n v="800"/>
    <n v="1"/>
    <x v="0"/>
    <x v="0"/>
    <s v="USD"/>
    <n v="1437926458"/>
    <n v="1432742458"/>
    <b v="0"/>
    <n v="1"/>
    <b v="0"/>
    <s v="photography/places"/>
    <n v="1.25E-3"/>
    <n v="1"/>
    <x v="5"/>
    <x v="8"/>
    <x v="5"/>
    <s v="places"/>
    <x v="1881"/>
    <d v="2015-07-26T10:00:58"/>
  </r>
  <r>
    <n v="1599"/>
    <s v="The Londoner: Prints &amp; Canvas"/>
    <s v="A London photographer trekking 5,895m up Africa's Mount Kilimanjaro to pursue and enrich a career."/>
    <n v="500"/>
    <n v="0"/>
    <x v="0"/>
    <x v="1"/>
    <s v="GBP"/>
    <n v="1460116576"/>
    <n v="1457528176"/>
    <b v="0"/>
    <n v="0"/>
    <b v="0"/>
    <s v="photography/places"/>
    <n v="0"/>
    <n v="0"/>
    <x v="5"/>
    <x v="8"/>
    <x v="5"/>
    <s v="places"/>
    <x v="1882"/>
    <d v="2016-04-08T05:56:16"/>
  </r>
  <r>
    <n v="1600"/>
    <s v="Organic in India"/>
    <s v="I plan to document volunteer work on an organic farm in rural India, and photograph the people and places I encounter during the trip."/>
    <n v="5000"/>
    <n v="367"/>
    <x v="0"/>
    <x v="0"/>
    <s v="USD"/>
    <n v="1405401060"/>
    <n v="1401585752"/>
    <b v="0"/>
    <n v="9"/>
    <b v="0"/>
    <s v="photography/places"/>
    <n v="7.3400000000000007E-2"/>
    <n v="40.777777777777779"/>
    <x v="5"/>
    <x v="8"/>
    <x v="5"/>
    <s v="places"/>
    <x v="1883"/>
    <d v="2014-07-14T23:11:00"/>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6.7000000000000002E-3"/>
    <n v="67"/>
    <x v="6"/>
    <x v="8"/>
    <x v="6"/>
    <s v="art books"/>
    <x v="1884"/>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n v="0"/>
    <x v="6"/>
    <x v="8"/>
    <x v="6"/>
    <s v="art books"/>
    <x v="1885"/>
    <d v="2009-12-01T18:50:00"/>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6E-2"/>
    <n v="42.5"/>
    <x v="6"/>
    <x v="8"/>
    <x v="6"/>
    <s v="art books"/>
    <x v="1886"/>
    <d v="2014-03-14T10:49:11"/>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1E-3"/>
    <n v="10"/>
    <x v="6"/>
    <x v="8"/>
    <x v="6"/>
    <s v="art books"/>
    <x v="1887"/>
    <d v="2015-05-28T14:05:00"/>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000000000000001E-2"/>
    <n v="100"/>
    <x v="6"/>
    <x v="8"/>
    <x v="6"/>
    <s v="art books"/>
    <x v="1888"/>
    <d v="2011-06-08T11:31:01"/>
  </r>
  <r>
    <n v="1566"/>
    <s v="DeVito Art Skull Island Kongstarter (Canceled)"/>
    <s v="Joe DeVito's first Art Book and original King Kong novellas available in both Limited and Deluxe Editions."/>
    <n v="30000"/>
    <n v="6375"/>
    <x v="2"/>
    <x v="0"/>
    <s v="USD"/>
    <n v="1469656800"/>
    <n v="1467151204"/>
    <b v="0"/>
    <n v="59"/>
    <b v="0"/>
    <s v="publishing/art books"/>
    <n v="0.21249999999999999"/>
    <n v="108.05084745762711"/>
    <x v="6"/>
    <x v="8"/>
    <x v="6"/>
    <s v="art books"/>
    <x v="1889"/>
    <d v="2016-07-27T16:00:00"/>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4E-2"/>
    <n v="26.923076923076923"/>
    <x v="6"/>
    <x v="8"/>
    <x v="6"/>
    <s v="art books"/>
    <x v="1890"/>
    <d v="2014-02-16T18:00:00"/>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0.13639999999999999"/>
    <n v="155"/>
    <x v="6"/>
    <x v="8"/>
    <x v="6"/>
    <s v="art books"/>
    <x v="1891"/>
    <d v="2014-12-23T19:29:45"/>
  </r>
  <r>
    <n v="1569"/>
    <s v="to be removed (Canceled)"/>
    <s v="to be removed"/>
    <n v="30000"/>
    <n v="0"/>
    <x v="2"/>
    <x v="0"/>
    <s v="USD"/>
    <n v="1369498714"/>
    <n v="1366906714"/>
    <b v="0"/>
    <n v="0"/>
    <b v="0"/>
    <s v="publishing/art books"/>
    <n v="0"/>
    <n v="0"/>
    <x v="6"/>
    <x v="8"/>
    <x v="6"/>
    <s v="art books"/>
    <x v="1892"/>
    <d v="2013-05-25T10:18:34"/>
  </r>
  <r>
    <n v="1570"/>
    <s v="BEAUTIFUL DREAMERS: An Adult Coloring Book (Canceled)"/>
    <s v="A Coloring Book of Breathtaking Beauties_x000a_To Calm the Heart and Soul"/>
    <n v="6000"/>
    <n v="2484"/>
    <x v="2"/>
    <x v="0"/>
    <s v="USD"/>
    <n v="1460140282"/>
    <n v="1457551882"/>
    <b v="0"/>
    <n v="52"/>
    <b v="0"/>
    <s v="publishing/art books"/>
    <n v="0.41399999999999998"/>
    <n v="47.769230769230766"/>
    <x v="6"/>
    <x v="8"/>
    <x v="6"/>
    <s v="art books"/>
    <x v="1893"/>
    <d v="2016-04-08T12:31:22"/>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6.6115702479338841E-3"/>
    <n v="20"/>
    <x v="6"/>
    <x v="8"/>
    <x v="6"/>
    <s v="art books"/>
    <x v="1894"/>
    <d v="2015-06-19T12:28:03"/>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0.05"/>
    <n v="41.666666666666664"/>
    <x v="6"/>
    <x v="8"/>
    <x v="6"/>
    <s v="art books"/>
    <x v="1895"/>
    <d v="2016-02-28T17:59:00"/>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b v="0"/>
    <n v="3"/>
    <b v="0"/>
    <s v="publishing/art books"/>
    <n v="2.4777777777777777E-2"/>
    <n v="74.333333333333329"/>
    <x v="6"/>
    <x v="8"/>
    <x v="6"/>
    <s v="art books"/>
    <x v="1896"/>
    <d v="2017-03-31T21:59:00"/>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9E-2"/>
    <n v="84.333333333333329"/>
    <x v="6"/>
    <x v="8"/>
    <x v="6"/>
    <s v="art books"/>
    <x v="1897"/>
    <d v="2015-02-17T16:15:29"/>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0.2291"/>
    <n v="65.457142857142856"/>
    <x v="6"/>
    <x v="8"/>
    <x v="6"/>
    <s v="art books"/>
    <x v="1898"/>
    <d v="2014-07-09T06:34:56"/>
  </r>
  <r>
    <n v="1576"/>
    <s v="The Obsessive Line Collection (Canceled)"/>
    <s v="For the publication of my first 3 books: an Art book, a graphic novel, and a coloring book"/>
    <n v="5000"/>
    <n v="650"/>
    <x v="2"/>
    <x v="0"/>
    <s v="USD"/>
    <n v="1435698368"/>
    <n v="1431810368"/>
    <b v="0"/>
    <n v="10"/>
    <b v="0"/>
    <s v="publishing/art books"/>
    <n v="0.13"/>
    <n v="65"/>
    <x v="6"/>
    <x v="8"/>
    <x v="6"/>
    <s v="art books"/>
    <x v="1899"/>
    <d v="2015-06-30T15:06:08"/>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5.4999999999999997E-3"/>
    <n v="27.5"/>
    <x v="6"/>
    <x v="8"/>
    <x v="6"/>
    <s v="art books"/>
    <x v="1900"/>
    <d v="2012-07-24T14:20:48"/>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0.10806536636794939"/>
    <n v="51.25"/>
    <x v="6"/>
    <x v="8"/>
    <x v="6"/>
    <s v="art books"/>
    <x v="1901"/>
    <d v="2010-09-01T20:00:00"/>
  </r>
  <r>
    <n v="1579"/>
    <s v="psyÂ·choÂ·miÂ·metÂ·ic: The EsÂ·sence of Life (Canceled)"/>
    <s v="'Compilation of visual and literary art through fine art photography, graphic art, and poetry."/>
    <n v="3333"/>
    <n v="28"/>
    <x v="2"/>
    <x v="0"/>
    <s v="USD"/>
    <n v="1377734091"/>
    <n v="1374882891"/>
    <b v="0"/>
    <n v="2"/>
    <b v="0"/>
    <s v="publishing/art books"/>
    <n v="8.4008400840084006E-3"/>
    <n v="14"/>
    <x v="6"/>
    <x v="8"/>
    <x v="6"/>
    <s v="art books"/>
    <x v="1902"/>
    <d v="2013-08-28T17:54:51"/>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n v="0"/>
    <x v="6"/>
    <x v="8"/>
    <x v="6"/>
    <s v="art books"/>
    <x v="1903"/>
    <d v="2012-05-20T19:12:06"/>
  </r>
  <r>
    <n v="2741"/>
    <s v="Mrs. Brown and Her Lost Puppy."/>
    <s v="Help me publish my 1st children's book as an aspiring author!"/>
    <n v="8000"/>
    <n v="35"/>
    <x v="0"/>
    <x v="0"/>
    <s v="USD"/>
    <n v="1413770820"/>
    <n v="1412005602"/>
    <b v="0"/>
    <n v="4"/>
    <b v="0"/>
    <s v="publishing/children's books"/>
    <n v="4.3750000000000004E-3"/>
    <n v="8.75"/>
    <x v="6"/>
    <x v="8"/>
    <x v="6"/>
    <s v="children's books"/>
    <x v="1904"/>
    <d v="2014-10-19T20:07:00"/>
  </r>
  <r>
    <n v="2742"/>
    <s v="What a Zoo!"/>
    <s v="The pachyderms at the Denver Zoo are moving. Follow along on the convoluted journey to their new home."/>
    <n v="2500"/>
    <n v="731"/>
    <x v="0"/>
    <x v="0"/>
    <s v="USD"/>
    <n v="1337102187"/>
    <n v="1335892587"/>
    <b v="0"/>
    <n v="18"/>
    <b v="0"/>
    <s v="publishing/children's books"/>
    <n v="0.29239999999999999"/>
    <n v="40.611111111111114"/>
    <x v="6"/>
    <x v="8"/>
    <x v="6"/>
    <s v="children's books"/>
    <x v="1905"/>
    <d v="2012-05-15T11:16:27"/>
  </r>
  <r>
    <n v="2743"/>
    <s v="St. Nick Jr"/>
    <s v="One Christmas every child was naughty, and Santa's son _x000a_St. Nick Jr sacrifices all his gifts over his whole life, for the children"/>
    <n v="5999"/>
    <n v="0"/>
    <x v="0"/>
    <x v="0"/>
    <s v="USD"/>
    <n v="1476863607"/>
    <n v="1474271607"/>
    <b v="0"/>
    <n v="0"/>
    <b v="0"/>
    <s v="publishing/children's books"/>
    <n v="0"/>
    <n v="0"/>
    <x v="6"/>
    <x v="8"/>
    <x v="6"/>
    <s v="children's books"/>
    <x v="1906"/>
    <d v="2016-10-19T01:53:27"/>
  </r>
  <r>
    <n v="2744"/>
    <s v="Honey Bees Children's Book: How to Save Our Food"/>
    <s v="A fun &amp; exciting story to educate kids and their parents about the importance of honeybees &amp; the easy &amp; fun ways we can help the world."/>
    <n v="16000"/>
    <n v="835"/>
    <x v="0"/>
    <x v="0"/>
    <s v="USD"/>
    <n v="1330478998"/>
    <n v="1327886998"/>
    <b v="0"/>
    <n v="22"/>
    <b v="0"/>
    <s v="publishing/children's books"/>
    <n v="5.2187499999999998E-2"/>
    <n v="37.954545454545453"/>
    <x v="6"/>
    <x v="8"/>
    <x v="6"/>
    <s v="children's books"/>
    <x v="1907"/>
    <d v="2012-02-28T19:29:58"/>
  </r>
  <r>
    <n v="2745"/>
    <s v="SERENDIPITY'S Pumpkin Pie Surprise"/>
    <s v="A spunky little girl, driven by a love of pumpkin pie, overcomes her fears and serendipitiously discovers what she'll be for Halloween"/>
    <n v="8000"/>
    <n v="1751"/>
    <x v="0"/>
    <x v="0"/>
    <s v="USD"/>
    <n v="1342309368"/>
    <n v="1337125368"/>
    <b v="0"/>
    <n v="49"/>
    <b v="0"/>
    <s v="publishing/children's books"/>
    <n v="0.21887499999999999"/>
    <n v="35.734693877551024"/>
    <x v="6"/>
    <x v="8"/>
    <x v="6"/>
    <s v="children's books"/>
    <x v="1908"/>
    <d v="2012-07-14T17:42:48"/>
  </r>
  <r>
    <n v="2746"/>
    <s v="How many marbles do YOU have?"/>
    <s v="An easy fun way for children to understand the physical limitations of someone with CFIDS and Fibromyalgia using marbles and a jar."/>
    <n v="3000"/>
    <n v="801"/>
    <x v="0"/>
    <x v="0"/>
    <s v="USD"/>
    <n v="1409337911"/>
    <n v="1406745911"/>
    <b v="0"/>
    <n v="19"/>
    <b v="0"/>
    <s v="publishing/children's books"/>
    <n v="0.26700000000000002"/>
    <n v="42.157894736842103"/>
    <x v="6"/>
    <x v="8"/>
    <x v="6"/>
    <s v="children's books"/>
    <x v="1909"/>
    <d v="2014-08-29T12:45:11"/>
  </r>
  <r>
    <n v="2747"/>
    <s v="Magic, Giggles and Love  A collection of children's poetry"/>
    <s v="A collection of childrens poems written to educate, inspire and create quality time with parents. Beautifully illustrated, 44 pp."/>
    <n v="500"/>
    <n v="140"/>
    <x v="0"/>
    <x v="0"/>
    <s v="USD"/>
    <n v="1339816200"/>
    <n v="1337095997"/>
    <b v="0"/>
    <n v="4"/>
    <b v="0"/>
    <s v="publishing/children's books"/>
    <n v="0.28000000000000003"/>
    <n v="35"/>
    <x v="6"/>
    <x v="8"/>
    <x v="6"/>
    <s v="children's books"/>
    <x v="1910"/>
    <d v="2012-06-15T21:10:00"/>
  </r>
  <r>
    <n v="2748"/>
    <s v="Native American Language Book for Children"/>
    <s v="Interactive Book with Audio to learn the Ojibwe Language for Children.  Website, Ebook and more!"/>
    <n v="5000"/>
    <n v="53"/>
    <x v="0"/>
    <x v="0"/>
    <s v="USD"/>
    <n v="1472835802"/>
    <n v="1470243802"/>
    <b v="0"/>
    <n v="4"/>
    <b v="0"/>
    <s v="publishing/children's books"/>
    <n v="1.06E-2"/>
    <n v="13.25"/>
    <x v="6"/>
    <x v="8"/>
    <x v="6"/>
    <s v="children's books"/>
    <x v="1911"/>
    <d v="2016-09-02T11:03:22"/>
  </r>
  <r>
    <n v="2749"/>
    <s v="A Tree is a Tree, no matter what you see.  CHILDREN'S BOOK"/>
    <s v="Self-publishing my children's book."/>
    <n v="10000"/>
    <n v="110"/>
    <x v="0"/>
    <x v="0"/>
    <s v="USD"/>
    <n v="1428171037"/>
    <n v="1425582637"/>
    <b v="0"/>
    <n v="2"/>
    <b v="0"/>
    <s v="publishing/children's books"/>
    <n v="1.0999999999999999E-2"/>
    <n v="55"/>
    <x v="6"/>
    <x v="8"/>
    <x v="6"/>
    <s v="children's books"/>
    <x v="1912"/>
    <d v="2015-04-04T12:10:37"/>
  </r>
  <r>
    <n v="2750"/>
    <s v="My Child, My Blessing"/>
    <s v="This is a journal where parents daily write something positive about their child.  Places for pictures, too."/>
    <n v="1999"/>
    <n v="0"/>
    <x v="0"/>
    <x v="0"/>
    <s v="USD"/>
    <n v="1341086400"/>
    <n v="1340055345"/>
    <b v="0"/>
    <n v="0"/>
    <b v="0"/>
    <s v="publishing/children's books"/>
    <n v="0"/>
    <n v="0"/>
    <x v="6"/>
    <x v="8"/>
    <x v="6"/>
    <s v="children's books"/>
    <x v="1913"/>
    <d v="2012-06-30T14:00:00"/>
  </r>
  <r>
    <n v="2751"/>
    <s v="&quot;DADDY WHAT'S A DIVORCE?&quot; CHILDREN&quot;S BOOK"/>
    <s v="&quot;Daddy what's a divorce?&quot; A child gains insight and wisdom to the miracles of GOD and helps a family reunite; in &quot; GRACE SAVES THE DAY&quot;"/>
    <n v="3274"/>
    <n v="0"/>
    <x v="0"/>
    <x v="0"/>
    <s v="USD"/>
    <n v="1403039842"/>
    <n v="1397855842"/>
    <b v="0"/>
    <n v="0"/>
    <b v="0"/>
    <s v="publishing/children's books"/>
    <n v="0"/>
    <n v="0"/>
    <x v="6"/>
    <x v="8"/>
    <x v="6"/>
    <s v="children's books"/>
    <x v="1914"/>
    <d v="2014-06-17T15:17:22"/>
  </r>
  <r>
    <n v="2752"/>
    <s v="An Ordinary Toad's Extraordinary Night!"/>
    <s v="Andrew wonders if his life would be more exciting if he'd been hatched a frog. Shiny and green just seems more exciting to him. Until.."/>
    <n v="4800"/>
    <n v="550"/>
    <x v="0"/>
    <x v="0"/>
    <s v="USD"/>
    <n v="1324232504"/>
    <n v="1320776504"/>
    <b v="0"/>
    <n v="14"/>
    <b v="0"/>
    <s v="publishing/children's books"/>
    <n v="0.11458333333333333"/>
    <n v="39.285714285714285"/>
    <x v="6"/>
    <x v="8"/>
    <x v="6"/>
    <s v="children's books"/>
    <x v="1915"/>
    <d v="2011-12-18T12:21:44"/>
  </r>
  <r>
    <n v="2753"/>
    <s v="Dust Bunnies &amp; the Carpet Rat publishing push"/>
    <s v="Written by my daughter and myself, illustrated by Jack Wiens. Everything is complete except for publishing."/>
    <n v="2000"/>
    <n v="380"/>
    <x v="0"/>
    <x v="0"/>
    <s v="USD"/>
    <n v="1346017023"/>
    <n v="1343425023"/>
    <b v="0"/>
    <n v="8"/>
    <b v="0"/>
    <s v="publishing/children's books"/>
    <n v="0.19"/>
    <n v="47.5"/>
    <x v="6"/>
    <x v="8"/>
    <x v="6"/>
    <s v="children's books"/>
    <x v="1916"/>
    <d v="2012-08-26T15:37:03"/>
  </r>
  <r>
    <n v="2754"/>
    <s v="From here...to there!"/>
    <s v="I have been a writer all my life. But until recently never a parent. I want to write a children book for my children, and yours!"/>
    <n v="10000"/>
    <n v="0"/>
    <x v="0"/>
    <x v="0"/>
    <s v="USD"/>
    <n v="1410448551"/>
    <n v="1407856551"/>
    <b v="0"/>
    <n v="0"/>
    <b v="0"/>
    <s v="publishing/children's books"/>
    <n v="0"/>
    <n v="0"/>
    <x v="6"/>
    <x v="8"/>
    <x v="6"/>
    <s v="children's books"/>
    <x v="1917"/>
    <d v="2014-09-11T09:15:51"/>
  </r>
  <r>
    <n v="2755"/>
    <s v="Children's book app: &quot;The story of Setanta&quot;"/>
    <s v="Colourful and imaginative book app for children, will be relished especially by those with Irish roots."/>
    <n v="500"/>
    <n v="260"/>
    <x v="0"/>
    <x v="15"/>
    <s v="EUR"/>
    <n v="1428519527"/>
    <n v="1425927527"/>
    <b v="0"/>
    <n v="15"/>
    <b v="0"/>
    <s v="publishing/children's books"/>
    <n v="0.52"/>
    <n v="17.333333333333332"/>
    <x v="6"/>
    <x v="8"/>
    <x v="6"/>
    <s v="children's books"/>
    <x v="1918"/>
    <d v="2015-04-08T12:58:47"/>
  </r>
  <r>
    <n v="2756"/>
    <s v="The Most Basic of Truths"/>
    <s v="We all pray to the same God no matter what name we might refer to Him as.  Our children deserve to know this basic truth."/>
    <n v="10000"/>
    <n v="1048"/>
    <x v="0"/>
    <x v="0"/>
    <s v="USD"/>
    <n v="1389476201"/>
    <n v="1386884201"/>
    <b v="0"/>
    <n v="33"/>
    <b v="0"/>
    <s v="publishing/children's books"/>
    <n v="0.1048"/>
    <n v="31.757575757575758"/>
    <x v="6"/>
    <x v="8"/>
    <x v="6"/>
    <s v="children's books"/>
    <x v="1919"/>
    <d v="2014-01-11T15:36:41"/>
  </r>
  <r>
    <n v="2757"/>
    <s v="C is for Crooked"/>
    <s v="A children's letter book that Lampoons Hillary Clinton"/>
    <n v="1500"/>
    <n v="10"/>
    <x v="0"/>
    <x v="0"/>
    <s v="USD"/>
    <n v="1470498332"/>
    <n v="1469202332"/>
    <b v="0"/>
    <n v="2"/>
    <b v="0"/>
    <s v="publishing/children's books"/>
    <n v="6.6666666666666671E-3"/>
    <n v="5"/>
    <x v="6"/>
    <x v="8"/>
    <x v="6"/>
    <s v="children's books"/>
    <x v="1920"/>
    <d v="2016-08-06T09:45:32"/>
  </r>
  <r>
    <n v="2758"/>
    <s v="Printing Soraya Yvette's Children's books"/>
    <s v="Water Bomb Fight, Swooped &amp; Moon You Are Unique by Soraya Yvette are Christ centred Aussie outdoor fun adventure books for tween/teens"/>
    <n v="2000"/>
    <n v="234"/>
    <x v="0"/>
    <x v="4"/>
    <s v="AUD"/>
    <n v="1476095783"/>
    <n v="1474886183"/>
    <b v="0"/>
    <n v="6"/>
    <b v="0"/>
    <s v="publishing/children's books"/>
    <n v="0.11700000000000001"/>
    <n v="39"/>
    <x v="6"/>
    <x v="8"/>
    <x v="6"/>
    <s v="children's books"/>
    <x v="1921"/>
    <d v="2016-10-10T04:36:23"/>
  </r>
  <r>
    <n v="2759"/>
    <s v="Bunyip Magic - Epic kids Adventures of the Mythical Bunyip!"/>
    <s v="READY TO PRINT. A fun 38 page full color, hand illustrated children's book based on Australian animals and Indigenous Legends."/>
    <n v="1000"/>
    <n v="105"/>
    <x v="0"/>
    <x v="4"/>
    <s v="AUD"/>
    <n v="1468658866"/>
    <n v="1464943666"/>
    <b v="0"/>
    <n v="2"/>
    <b v="0"/>
    <s v="publishing/children's books"/>
    <n v="0.105"/>
    <n v="52.5"/>
    <x v="6"/>
    <x v="8"/>
    <x v="6"/>
    <s v="children's books"/>
    <x v="1922"/>
    <d v="2016-07-16T02:47:46"/>
  </r>
  <r>
    <n v="2760"/>
    <s v="BOSLEY BEATS THE BURGLARS - A Lovable Children's Adventure"/>
    <s v="A fantastic Doggie Adventure filled with laughter, tears and heroics. Lets get a fresh New Edition of Bosley published for all to enjoy"/>
    <n v="5000"/>
    <n v="0"/>
    <x v="0"/>
    <x v="1"/>
    <s v="GBP"/>
    <n v="1371726258"/>
    <n v="1369134258"/>
    <b v="0"/>
    <n v="0"/>
    <b v="0"/>
    <s v="publishing/children's books"/>
    <n v="0"/>
    <n v="0"/>
    <x v="6"/>
    <x v="8"/>
    <x v="6"/>
    <s v="children's books"/>
    <x v="1923"/>
    <d v="2013-06-20T05:04:18"/>
  </r>
  <r>
    <n v="2761"/>
    <s v="Learn U.S. Geography: Dreaming my way across The U.S."/>
    <s v="Help me give away 500 copies of my picture book so more kids will know US geography!"/>
    <n v="5000"/>
    <n v="36"/>
    <x v="0"/>
    <x v="0"/>
    <s v="USD"/>
    <n v="1357176693"/>
    <n v="1354584693"/>
    <b v="0"/>
    <n v="4"/>
    <b v="0"/>
    <s v="publishing/children's books"/>
    <n v="7.1999999999999998E-3"/>
    <n v="9"/>
    <x v="6"/>
    <x v="8"/>
    <x v="6"/>
    <s v="children's books"/>
    <x v="1924"/>
    <d v="2013-01-02T19:31:33"/>
  </r>
  <r>
    <n v="2762"/>
    <s v="How to Create Your Own Magic World. Toy-making guide."/>
    <s v="How-to book of toys and games constructed from materials found in nature, recyclable and easily available."/>
    <n v="3250"/>
    <n v="25"/>
    <x v="0"/>
    <x v="0"/>
    <s v="USD"/>
    <n v="1332114795"/>
    <n v="1326934395"/>
    <b v="0"/>
    <n v="1"/>
    <b v="0"/>
    <s v="publishing/children's books"/>
    <n v="7.6923076923076927E-3"/>
    <n v="25"/>
    <x v="6"/>
    <x v="8"/>
    <x v="6"/>
    <s v="children's books"/>
    <x v="1925"/>
    <d v="2012-03-18T17:53:15"/>
  </r>
  <r>
    <n v="2763"/>
    <s v="My Christmas Star"/>
    <s v="How Santa finds childrens homes without getting lost by following certain stars."/>
    <n v="39400"/>
    <n v="90"/>
    <x v="0"/>
    <x v="0"/>
    <s v="USD"/>
    <n v="1369403684"/>
    <n v="1365515684"/>
    <b v="0"/>
    <n v="3"/>
    <b v="0"/>
    <s v="publishing/children's books"/>
    <n v="2.2842639593908631E-3"/>
    <n v="30"/>
    <x v="6"/>
    <x v="8"/>
    <x v="6"/>
    <s v="children's books"/>
    <x v="1926"/>
    <d v="2013-05-24T07:54:44"/>
  </r>
  <r>
    <n v="2764"/>
    <s v="A Growing Adventure"/>
    <s v="My Budding Bears are four teddy bears living in an enchanted garden sharing friendship, tea parties and delightful adventures."/>
    <n v="4000"/>
    <n v="45"/>
    <x v="0"/>
    <x v="0"/>
    <s v="USD"/>
    <n v="1338404400"/>
    <n v="1335855631"/>
    <b v="0"/>
    <n v="4"/>
    <b v="0"/>
    <s v="publishing/children's books"/>
    <n v="1.125E-2"/>
    <n v="11.25"/>
    <x v="6"/>
    <x v="8"/>
    <x v="6"/>
    <s v="children's books"/>
    <x v="1927"/>
    <d v="2012-05-30T13:00:00"/>
  </r>
  <r>
    <n v="2765"/>
    <s v="A Story Book For Kids: Technology and Everyday Life"/>
    <s v="I am writing an illustrated book for children ages 3 to 7 that meshes technology in everyday life stories."/>
    <n v="4000"/>
    <n v="0"/>
    <x v="0"/>
    <x v="0"/>
    <s v="USD"/>
    <n v="1351432428"/>
    <n v="1350050028"/>
    <b v="0"/>
    <n v="0"/>
    <b v="0"/>
    <s v="publishing/children's books"/>
    <n v="0"/>
    <n v="0"/>
    <x v="6"/>
    <x v="8"/>
    <x v="6"/>
    <s v="children's books"/>
    <x v="1928"/>
    <d v="2012-10-28T07:53:48"/>
  </r>
  <r>
    <n v="2766"/>
    <s v="Jambie"/>
    <s v="Jambie is a children's book geared towards kids ages 4-9 years of age. This book teaches young children about making wise decisions."/>
    <n v="5000"/>
    <n v="100"/>
    <x v="0"/>
    <x v="0"/>
    <s v="USD"/>
    <n v="1313078518"/>
    <n v="1310486518"/>
    <b v="0"/>
    <n v="4"/>
    <b v="0"/>
    <s v="publishing/children's books"/>
    <n v="0.02"/>
    <n v="25"/>
    <x v="6"/>
    <x v="8"/>
    <x v="6"/>
    <s v="children's books"/>
    <x v="1929"/>
    <d v="2011-08-11T10:01:58"/>
  </r>
  <r>
    <n v="2767"/>
    <s v="the Giant Turnip"/>
    <s v="An animated bedtime story with Dedka, Babka and the rest of the family working together on a BIG problem"/>
    <n v="4000"/>
    <n v="34"/>
    <x v="0"/>
    <x v="2"/>
    <s v="CAD"/>
    <n v="1439766050"/>
    <n v="1434582050"/>
    <b v="0"/>
    <n v="3"/>
    <b v="0"/>
    <s v="publishing/children's books"/>
    <n v="8.5000000000000006E-3"/>
    <n v="11.333333333333334"/>
    <x v="6"/>
    <x v="8"/>
    <x v="6"/>
    <s v="children's books"/>
    <x v="1930"/>
    <d v="2015-08-16T17:00:50"/>
  </r>
  <r>
    <n v="2768"/>
    <s v="It's Okay To Wait"/>
    <s v="â€œItâ€™s Okay to Waitâ€ is the story of a father who sits down with his adolescent daughter to have â€œthe talkâ€ about sex."/>
    <n v="7000"/>
    <n v="1002"/>
    <x v="0"/>
    <x v="0"/>
    <s v="USD"/>
    <n v="1333028723"/>
    <n v="1330440323"/>
    <b v="0"/>
    <n v="34"/>
    <b v="0"/>
    <s v="publishing/children's books"/>
    <n v="0.14314285714285716"/>
    <n v="29.470588235294116"/>
    <x v="6"/>
    <x v="8"/>
    <x v="6"/>
    <s v="children's books"/>
    <x v="1931"/>
    <d v="2012-03-29T07:45:23"/>
  </r>
  <r>
    <n v="2769"/>
    <s v="Raph the Ninja Giraffe"/>
    <s v="Raph the Ninja Giraffe is a project that is my 5 year old sons idea, &amp; I am working with him to bring his idea to life."/>
    <n v="800"/>
    <n v="2"/>
    <x v="0"/>
    <x v="1"/>
    <s v="GBP"/>
    <n v="1401997790"/>
    <n v="1397677790"/>
    <b v="0"/>
    <n v="2"/>
    <b v="0"/>
    <s v="publishing/children's books"/>
    <n v="2.5000000000000001E-3"/>
    <n v="1"/>
    <x v="6"/>
    <x v="8"/>
    <x v="6"/>
    <s v="children's books"/>
    <x v="1932"/>
    <d v="2014-06-05T13:49:50"/>
  </r>
  <r>
    <n v="2770"/>
    <s v="The Story Of Circle And Square"/>
    <s v="A story about two friends who part ways because they are different, then reunite after learning they both are made of atoms."/>
    <n v="20000"/>
    <n v="2082.25"/>
    <x v="0"/>
    <x v="0"/>
    <s v="USD"/>
    <n v="1395158130"/>
    <n v="1392569730"/>
    <b v="0"/>
    <n v="33"/>
    <b v="0"/>
    <s v="publishing/children's books"/>
    <n v="0.1041125"/>
    <n v="63.098484848484851"/>
    <x v="6"/>
    <x v="8"/>
    <x v="6"/>
    <s v="children's books"/>
    <x v="1933"/>
    <d v="2014-03-18T09:55:30"/>
  </r>
  <r>
    <n v="2771"/>
    <s v="Hello Vermont (4 Seasons Children's Books)"/>
    <s v="Hello Vermont are books that demonstrate the 4 seasons. Subtitles: Soggy Spring, Sizzling Summer, Fabulous Fall &amp; Winter Wonderland."/>
    <n v="19980"/>
    <n v="0"/>
    <x v="0"/>
    <x v="0"/>
    <s v="USD"/>
    <n v="1359738000"/>
    <n v="1355489140"/>
    <b v="0"/>
    <n v="0"/>
    <b v="0"/>
    <s v="publishing/children's books"/>
    <n v="0"/>
    <n v="0"/>
    <x v="6"/>
    <x v="8"/>
    <x v="6"/>
    <s v="children's books"/>
    <x v="1934"/>
    <d v="2013-02-01T11:00:00"/>
  </r>
  <r>
    <n v="2772"/>
    <s v="Why Won't This Kid Go To Sleep?!? Goodnight, Kaiden!"/>
    <s v="See the little boy in the photo? Doesn't he look angelic? Wouldn't you like to read his story? Take a look at this......."/>
    <n v="8000"/>
    <n v="0"/>
    <x v="0"/>
    <x v="0"/>
    <s v="USD"/>
    <n v="1381006294"/>
    <n v="1379710294"/>
    <b v="0"/>
    <n v="0"/>
    <b v="0"/>
    <s v="publishing/children's books"/>
    <n v="0"/>
    <n v="0"/>
    <x v="6"/>
    <x v="8"/>
    <x v="6"/>
    <s v="children's books"/>
    <x v="1935"/>
    <d v="2013-10-05T14:51:34"/>
  </r>
  <r>
    <n v="2773"/>
    <s v="The Boat That Couldn't Float"/>
    <s v="Parents know the pain of rereading bad bedtime stories. I want to write stories that all ages will enjoy"/>
    <n v="530"/>
    <n v="1"/>
    <x v="0"/>
    <x v="2"/>
    <s v="CAD"/>
    <n v="1461530721"/>
    <n v="1460666721"/>
    <b v="0"/>
    <n v="1"/>
    <b v="0"/>
    <s v="publishing/children's books"/>
    <n v="1.8867924528301887E-3"/>
    <n v="1"/>
    <x v="6"/>
    <x v="8"/>
    <x v="6"/>
    <s v="children's books"/>
    <x v="1936"/>
    <d v="2016-04-24T14:45:21"/>
  </r>
  <r>
    <n v="2774"/>
    <s v="Welcome to Jangala Tribal Warriors: Book One"/>
    <s v="Building the inner wealth of children builds stronger families, schools and communities. Peaceful and positive relationships flourish."/>
    <n v="4000"/>
    <n v="570"/>
    <x v="0"/>
    <x v="0"/>
    <s v="USD"/>
    <n v="1362711728"/>
    <n v="1360119728"/>
    <b v="0"/>
    <n v="13"/>
    <b v="0"/>
    <s v="publishing/children's books"/>
    <n v="0.14249999999999999"/>
    <n v="43.846153846153847"/>
    <x v="6"/>
    <x v="8"/>
    <x v="6"/>
    <s v="children's books"/>
    <x v="1937"/>
    <d v="2013-03-07T21:02:08"/>
  </r>
  <r>
    <n v="2775"/>
    <s v="Kids Radio Klassics and Kids Radio Theatre"/>
    <s v="Kids Radio Theatre is a radio show played on National Pubic Radio to teach children all about theatre every Sunday 20 states."/>
    <n v="5000"/>
    <n v="150"/>
    <x v="0"/>
    <x v="0"/>
    <s v="USD"/>
    <n v="1323994754"/>
    <n v="1321402754"/>
    <b v="0"/>
    <n v="2"/>
    <b v="0"/>
    <s v="publishing/children's books"/>
    <n v="0.03"/>
    <n v="75"/>
    <x v="6"/>
    <x v="8"/>
    <x v="6"/>
    <s v="children's books"/>
    <x v="1938"/>
    <d v="2011-12-15T18:19:14"/>
  </r>
  <r>
    <n v="2776"/>
    <s v="Superheroes That Make Differences"/>
    <s v="A young girlâ€™s journey into a world of superheroesâ€”exploring love, compassion and acceptance with mystical creatures from far away."/>
    <n v="21000"/>
    <n v="1655"/>
    <x v="0"/>
    <x v="0"/>
    <s v="USD"/>
    <n v="1434092876"/>
    <n v="1431414476"/>
    <b v="0"/>
    <n v="36"/>
    <b v="0"/>
    <s v="publishing/children's books"/>
    <n v="7.8809523809523815E-2"/>
    <n v="45.972222222222221"/>
    <x v="6"/>
    <x v="8"/>
    <x v="6"/>
    <s v="children's books"/>
    <x v="1939"/>
    <d v="2015-06-12T01:07:56"/>
  </r>
  <r>
    <n v="2777"/>
    <s v="Mystical Woods    Micheal learns a lesson.     (Thank-you)"/>
    <s v="Thisis a children's story.It teaches family values and about other animals in the forest.It teaches the value of friendship also.Thanks"/>
    <n v="3000"/>
    <n v="10"/>
    <x v="0"/>
    <x v="0"/>
    <s v="USD"/>
    <n v="1437149004"/>
    <n v="1434557004"/>
    <b v="0"/>
    <n v="1"/>
    <b v="0"/>
    <s v="publishing/children's books"/>
    <n v="3.3333333333333335E-3"/>
    <n v="10"/>
    <x v="6"/>
    <x v="8"/>
    <x v="6"/>
    <s v="children's books"/>
    <x v="1940"/>
    <d v="2015-07-17T10:03:24"/>
  </r>
  <r>
    <n v="2778"/>
    <s v="Mariah - A Children's Book with Included Doll Patterns"/>
    <s v="Mariah is an illustrated story of a girl and a tiny Mermaid._x000a_Make  your own Mermaid Doll with the included knitting or sewing pattern!"/>
    <n v="5500"/>
    <n v="1405"/>
    <x v="0"/>
    <x v="0"/>
    <s v="USD"/>
    <n v="1409009306"/>
    <n v="1406417306"/>
    <b v="0"/>
    <n v="15"/>
    <b v="0"/>
    <s v="publishing/children's books"/>
    <n v="0.25545454545454543"/>
    <n v="93.666666666666671"/>
    <x v="6"/>
    <x v="8"/>
    <x v="6"/>
    <s v="children's books"/>
    <x v="1941"/>
    <d v="2014-08-25T17:28:26"/>
  </r>
  <r>
    <n v="2779"/>
    <s v="Our Moon... A book on life for both parents and children."/>
    <s v="Our Moon is a simple book based on a nightly tradition my mother and youngest son started while I was working away."/>
    <n v="2500"/>
    <n v="53"/>
    <x v="0"/>
    <x v="0"/>
    <s v="USD"/>
    <n v="1448204621"/>
    <n v="1445609021"/>
    <b v="0"/>
    <n v="1"/>
    <b v="0"/>
    <s v="publishing/children's books"/>
    <n v="2.12E-2"/>
    <n v="53"/>
    <x v="6"/>
    <x v="8"/>
    <x v="6"/>
    <s v="children's books"/>
    <x v="1942"/>
    <d v="2015-11-22T09:03:41"/>
  </r>
  <r>
    <n v="2780"/>
    <s v="Travel with baby"/>
    <s v="Turn the World with my kids, and then write a book with the advice for traveling with baby"/>
    <n v="100000"/>
    <n v="0"/>
    <x v="0"/>
    <x v="16"/>
    <s v="EUR"/>
    <n v="1489142688"/>
    <n v="1486550688"/>
    <b v="0"/>
    <n v="0"/>
    <b v="0"/>
    <s v="publishing/children's books"/>
    <n v="0"/>
    <n v="0"/>
    <x v="6"/>
    <x v="8"/>
    <x v="6"/>
    <s v="children's books"/>
    <x v="1943"/>
    <d v="2017-03-10T04:44:48"/>
  </r>
  <r>
    <n v="760"/>
    <s v="Random Thoughts from a Random Mind"/>
    <s v="I am publishing my 5th book, I am looking to publish a book of short stories, all based on random thoughts that flash through my mind."/>
    <n v="2200"/>
    <n v="0"/>
    <x v="0"/>
    <x v="0"/>
    <s v="USD"/>
    <n v="1480188013"/>
    <n v="1477592413"/>
    <b v="0"/>
    <n v="0"/>
    <b v="0"/>
    <s v="publishing/fiction"/>
    <n v="0"/>
    <n v="0"/>
    <x v="6"/>
    <x v="8"/>
    <x v="6"/>
    <s v="fiction"/>
    <x v="1944"/>
    <d v="2016-11-26T13:20:13"/>
  </r>
  <r>
    <n v="761"/>
    <s v="DONE WITH DEATH"/>
    <s v="The day Chuck died was the day everything changed. Now he has to save the afterlife from extinction or die again trying."/>
    <n v="5000"/>
    <n v="235"/>
    <x v="0"/>
    <x v="0"/>
    <s v="USD"/>
    <n v="1391364126"/>
    <n v="1388772126"/>
    <b v="0"/>
    <n v="6"/>
    <b v="0"/>
    <s v="publishing/fiction"/>
    <n v="4.7E-2"/>
    <n v="39.166666666666664"/>
    <x v="6"/>
    <x v="8"/>
    <x v="6"/>
    <s v="fiction"/>
    <x v="1945"/>
    <d v="2014-02-02T12:02:06"/>
  </r>
  <r>
    <n v="762"/>
    <s v="Where we used to live - eBook (PROJECT 80%)"/>
    <s v="An original-well-done eBook. Mainly about fiction, action, adventure, and mystery. A story that you've never read!"/>
    <n v="3500"/>
    <n v="0"/>
    <x v="0"/>
    <x v="18"/>
    <s v="MXN"/>
    <n v="1480831200"/>
    <n v="1479328570"/>
    <b v="0"/>
    <n v="0"/>
    <b v="0"/>
    <s v="publishing/fiction"/>
    <n v="0"/>
    <n v="0"/>
    <x v="6"/>
    <x v="8"/>
    <x v="6"/>
    <s v="fiction"/>
    <x v="1946"/>
    <d v="2016-12-04T00:00:00"/>
  </r>
  <r>
    <n v="763"/>
    <s v="Highland Sabre - A Black Beast Books Project"/>
    <s v="Highland Sabre explores a possible yet terrifying explanation for the mystery big cats said to prowl the British countryside."/>
    <n v="4290"/>
    <n v="5"/>
    <x v="0"/>
    <x v="1"/>
    <s v="GBP"/>
    <n v="1376563408"/>
    <n v="1373971408"/>
    <b v="0"/>
    <n v="1"/>
    <b v="0"/>
    <s v="publishing/fiction"/>
    <n v="1.1655011655011655E-3"/>
    <n v="5"/>
    <x v="6"/>
    <x v="8"/>
    <x v="6"/>
    <s v="fiction"/>
    <x v="1947"/>
    <d v="2013-08-15T04:43:28"/>
  </r>
  <r>
    <n v="764"/>
    <s v="[JOE]KES"/>
    <s v="[JOE]KES is a book full of over 200 original, sometimes funny, pun-ish Joekes. If you hate the book, use it as a coster!"/>
    <n v="5000"/>
    <n v="0"/>
    <x v="0"/>
    <x v="0"/>
    <s v="USD"/>
    <n v="1441858161"/>
    <n v="1439266161"/>
    <b v="0"/>
    <n v="0"/>
    <b v="0"/>
    <s v="publishing/fiction"/>
    <n v="0"/>
    <n v="0"/>
    <x v="6"/>
    <x v="8"/>
    <x v="6"/>
    <s v="fiction"/>
    <x v="1948"/>
    <d v="2015-09-09T22:09:21"/>
  </r>
  <r>
    <n v="765"/>
    <s v="Dirty Quiet Money"/>
    <s v="To survive, an American socialite must fight with a Mafia boss in the French Resistance, but will his underworld ruin her in the end?"/>
    <n v="7000"/>
    <n v="2521"/>
    <x v="0"/>
    <x v="0"/>
    <s v="USD"/>
    <n v="1413723684"/>
    <n v="1411131684"/>
    <b v="0"/>
    <n v="44"/>
    <b v="0"/>
    <s v="publishing/fiction"/>
    <n v="0.36014285714285715"/>
    <n v="57.295454545454547"/>
    <x v="6"/>
    <x v="8"/>
    <x v="6"/>
    <s v="fiction"/>
    <x v="1949"/>
    <d v="2014-10-19T07:01:24"/>
  </r>
  <r>
    <n v="766"/>
    <s v="Memories of Italy &amp; Olive Oil"/>
    <s v="I am writing about my nonna's life in Southern Italy and what it was like to grow up in a Fascist regime before immigrating to Canada."/>
    <n v="4000"/>
    <n v="0"/>
    <x v="0"/>
    <x v="2"/>
    <s v="CAD"/>
    <n v="1424112483"/>
    <n v="1421520483"/>
    <b v="0"/>
    <n v="0"/>
    <b v="0"/>
    <s v="publishing/fiction"/>
    <n v="0"/>
    <n v="0"/>
    <x v="6"/>
    <x v="8"/>
    <x v="6"/>
    <s v="fiction"/>
    <x v="1950"/>
    <d v="2015-02-16T12:48:03"/>
  </r>
  <r>
    <n v="767"/>
    <s v="Jury of Peers: A Novel of Online Justice"/>
    <s v="Jury of Peers is a complete novel, and it's good._x000a_All it needs now?  _x000a_More readers.  About ten million more._x000a_Let's get 'em."/>
    <n v="5000"/>
    <n v="177"/>
    <x v="0"/>
    <x v="0"/>
    <s v="USD"/>
    <n v="1432178810"/>
    <n v="1429586810"/>
    <b v="0"/>
    <n v="3"/>
    <b v="0"/>
    <s v="publishing/fiction"/>
    <n v="3.5400000000000001E-2"/>
    <n v="59"/>
    <x v="6"/>
    <x v="8"/>
    <x v="6"/>
    <s v="fiction"/>
    <x v="1951"/>
    <d v="2015-05-20T21:26:50"/>
  </r>
  <r>
    <n v="768"/>
    <s v="A dream of becoming an upcoming Author"/>
    <s v="Haunted by a wrong decision and hunted by a Tall Dark Stranger, a misguided teen struggles to find her way home ..or will she make it?"/>
    <n v="2500"/>
    <n v="0"/>
    <x v="0"/>
    <x v="0"/>
    <s v="USD"/>
    <n v="1387169890"/>
    <n v="1384577890"/>
    <b v="0"/>
    <n v="0"/>
    <b v="0"/>
    <s v="publishing/fiction"/>
    <n v="0"/>
    <n v="0"/>
    <x v="6"/>
    <x v="8"/>
    <x v="6"/>
    <s v="fiction"/>
    <x v="1952"/>
    <d v="2013-12-15T22:58:10"/>
  </r>
  <r>
    <n v="769"/>
    <s v="Sorry I Tripped in Your Yard"/>
    <s v="Over a year of dedication has produced amazing photos and stirring words. The last step is to help those words appear in a printed book"/>
    <n v="4000"/>
    <n v="1656"/>
    <x v="0"/>
    <x v="0"/>
    <s v="USD"/>
    <n v="1388102094"/>
    <n v="1385510094"/>
    <b v="0"/>
    <n v="52"/>
    <b v="0"/>
    <s v="publishing/fiction"/>
    <n v="0.41399999999999998"/>
    <n v="31.846153846153847"/>
    <x v="6"/>
    <x v="8"/>
    <x v="6"/>
    <s v="fiction"/>
    <x v="1953"/>
    <d v="2013-12-26T17:54:54"/>
  </r>
  <r>
    <n v="770"/>
    <s v="Open Door: The Call -- Young Reader's Fiction Book"/>
    <s v="Daniel was an ordinary boy, until unordinary events began to occur. Danny had never been exposed to supernatural activity until now..."/>
    <n v="17500"/>
    <n v="0"/>
    <x v="0"/>
    <x v="0"/>
    <s v="USD"/>
    <n v="1361750369"/>
    <n v="1358294369"/>
    <b v="0"/>
    <n v="0"/>
    <b v="0"/>
    <s v="publishing/fiction"/>
    <n v="0"/>
    <n v="0"/>
    <x v="6"/>
    <x v="8"/>
    <x v="6"/>
    <s v="fiction"/>
    <x v="1954"/>
    <d v="2013-02-24T17:59:29"/>
  </r>
  <r>
    <n v="771"/>
    <s v="Donald Trump Presidential Stress Cube"/>
    <s v="A satire gift, the stress cube has original artwork, comes on a custom mahogany stand and has a funny exercise booklet."/>
    <n v="38000"/>
    <n v="10"/>
    <x v="0"/>
    <x v="0"/>
    <s v="USD"/>
    <n v="1454183202"/>
    <n v="1449863202"/>
    <b v="0"/>
    <n v="1"/>
    <b v="0"/>
    <s v="publishing/fiction"/>
    <n v="2.631578947368421E-4"/>
    <n v="10"/>
    <x v="6"/>
    <x v="8"/>
    <x v="6"/>
    <s v="fiction"/>
    <x v="1955"/>
    <d v="2016-01-30T13:46:42"/>
  </r>
  <r>
    <n v="772"/>
    <s v="This is NOT the Bible I was taught in Sunday School"/>
    <s v="What if the stories in the Bible, especially those about strong women, were retuld by their own characters? I've completed 5 and am ready to publish."/>
    <n v="1500"/>
    <n v="50"/>
    <x v="0"/>
    <x v="0"/>
    <s v="USD"/>
    <n v="1257047940"/>
    <n v="1252718519"/>
    <b v="0"/>
    <n v="1"/>
    <b v="0"/>
    <s v="publishing/fiction"/>
    <n v="3.3333333333333333E-2"/>
    <n v="50"/>
    <x v="6"/>
    <x v="8"/>
    <x v="6"/>
    <s v="fiction"/>
    <x v="1956"/>
    <d v="2009-10-31T21:59:00"/>
  </r>
  <r>
    <n v="773"/>
    <s v="Expansion of The Mortis Chronicles"/>
    <s v="The Mortis Chronicles is a hard hitting, thought provoking and action packed indie published series. You know you want to read!"/>
    <n v="3759"/>
    <n v="32"/>
    <x v="0"/>
    <x v="1"/>
    <s v="GBP"/>
    <n v="1431298860"/>
    <n v="1428341985"/>
    <b v="0"/>
    <n v="2"/>
    <b v="0"/>
    <s v="publishing/fiction"/>
    <n v="8.5129023676509714E-3"/>
    <n v="16"/>
    <x v="6"/>
    <x v="8"/>
    <x v="6"/>
    <s v="fiction"/>
    <x v="1957"/>
    <d v="2015-05-10T17:01:00"/>
  </r>
  <r>
    <n v="774"/>
    <s v="Arabella makes her novel Pants On FIre! an audio book!"/>
    <s v="Arabella seeks studio time to professionally read her novel, making it available to listeners as an audio book on audible.com"/>
    <n v="500"/>
    <n v="351"/>
    <x v="0"/>
    <x v="0"/>
    <s v="USD"/>
    <n v="1393181018"/>
    <n v="1390589018"/>
    <b v="0"/>
    <n v="9"/>
    <b v="0"/>
    <s v="publishing/fiction"/>
    <n v="0.70199999999999996"/>
    <n v="39"/>
    <x v="6"/>
    <x v="8"/>
    <x v="6"/>
    <s v="fiction"/>
    <x v="1958"/>
    <d v="2014-02-23T12:43:38"/>
  </r>
  <r>
    <n v="775"/>
    <s v="Scorned: A LeKrista Scott, Vampire Hunted Novel"/>
    <s v="Scorned is the first in a series that I have been working on for two years and it's time to get it published."/>
    <n v="10000"/>
    <n v="170"/>
    <x v="0"/>
    <x v="0"/>
    <s v="USD"/>
    <n v="1323998795"/>
    <n v="1321406795"/>
    <b v="0"/>
    <n v="5"/>
    <b v="0"/>
    <s v="publishing/fiction"/>
    <n v="1.7000000000000001E-2"/>
    <n v="34"/>
    <x v="6"/>
    <x v="8"/>
    <x v="6"/>
    <s v="fiction"/>
    <x v="1959"/>
    <d v="2011-12-15T19:26:35"/>
  </r>
  <r>
    <n v="776"/>
    <s v="Run Ragged"/>
    <s v="Would anything change if women were in charge? Book Clubs, readers, and critics herald the latest by award-winning author, Aguila."/>
    <n v="7000"/>
    <n v="3598"/>
    <x v="0"/>
    <x v="0"/>
    <s v="USD"/>
    <n v="1444539600"/>
    <n v="1441297645"/>
    <b v="0"/>
    <n v="57"/>
    <b v="0"/>
    <s v="publishing/fiction"/>
    <n v="0.51400000000000001"/>
    <n v="63.122807017543863"/>
    <x v="6"/>
    <x v="8"/>
    <x v="6"/>
    <s v="fiction"/>
    <x v="1960"/>
    <d v="2015-10-10T23:00:00"/>
  </r>
  <r>
    <n v="777"/>
    <s v="One Minute Gone: Manhattan Noir: a novel and backstory book"/>
    <s v="One Minute Gone is a murder mystery drawn from real people and events. Read Chapter One at http://davidhansardblog.wordpress.com."/>
    <n v="3000"/>
    <n v="21"/>
    <x v="0"/>
    <x v="0"/>
    <s v="USD"/>
    <n v="1375313577"/>
    <n v="1372721577"/>
    <b v="0"/>
    <n v="3"/>
    <b v="0"/>
    <s v="publishing/fiction"/>
    <n v="7.0000000000000001E-3"/>
    <n v="7"/>
    <x v="6"/>
    <x v="8"/>
    <x v="6"/>
    <s v="fiction"/>
    <x v="1961"/>
    <d v="2013-07-31T17:32:57"/>
  </r>
  <r>
    <n v="778"/>
    <s v="Summers' Love, A Cute and Funny Cinderella Love Story"/>
    <s v="Laughter, tears and good times in the warm glow of Summer s Love. The perfect recipe for the winter blahs."/>
    <n v="500"/>
    <n v="2"/>
    <x v="0"/>
    <x v="0"/>
    <s v="USD"/>
    <n v="1398876680"/>
    <n v="1396284680"/>
    <b v="0"/>
    <n v="1"/>
    <b v="0"/>
    <s v="publishing/fiction"/>
    <n v="4.0000000000000001E-3"/>
    <n v="2"/>
    <x v="6"/>
    <x v="8"/>
    <x v="6"/>
    <s v="fiction"/>
    <x v="1962"/>
    <d v="2014-04-30T10:51:20"/>
  </r>
  <r>
    <n v="779"/>
    <s v="Silenus March: A Novel"/>
    <s v="A novel. Beautiful. Sparse. The truth behind the American Dream seen from the eyes of a young wanderer in the midst of the economic collapse. "/>
    <n v="15000"/>
    <n v="400"/>
    <x v="0"/>
    <x v="0"/>
    <s v="USD"/>
    <n v="1287115200"/>
    <n v="1284567905"/>
    <b v="0"/>
    <n v="6"/>
    <b v="0"/>
    <s v="publishing/fiction"/>
    <n v="2.6666666666666668E-2"/>
    <n v="66.666666666666671"/>
    <x v="6"/>
    <x v="8"/>
    <x v="6"/>
    <s v="fiction"/>
    <x v="1963"/>
    <d v="2010-10-14T22:00:00"/>
  </r>
  <r>
    <n v="1481"/>
    <s v="Downloads From My Mind - Science Fiction Short Stories"/>
    <s v="This will be my first collection of short stories, written from ideas and scraps of ideas that I've had since I was a young child."/>
    <n v="5000"/>
    <n v="105"/>
    <x v="0"/>
    <x v="2"/>
    <s v="CAD"/>
    <n v="1383430145"/>
    <n v="1380838145"/>
    <b v="0"/>
    <n v="6"/>
    <b v="0"/>
    <s v="publishing/fiction"/>
    <n v="2.1000000000000001E-2"/>
    <n v="17.5"/>
    <x v="6"/>
    <x v="8"/>
    <x v="6"/>
    <s v="fiction"/>
    <x v="1964"/>
    <d v="2013-11-02T16:09:05"/>
  </r>
  <r>
    <n v="1482"/>
    <s v="Black Matter: Reality is in the eyes of the beholder"/>
    <s v="Those who believe, call them Gods._x000a_Those who don't believe, call them aliens._x000a_Either way, you can't stop the war."/>
    <n v="5000"/>
    <n v="5"/>
    <x v="0"/>
    <x v="0"/>
    <s v="USD"/>
    <n v="1347004260"/>
    <n v="1345062936"/>
    <b v="0"/>
    <n v="1"/>
    <b v="0"/>
    <s v="publishing/fiction"/>
    <n v="1E-3"/>
    <n v="5"/>
    <x v="6"/>
    <x v="8"/>
    <x v="6"/>
    <s v="fiction"/>
    <x v="1965"/>
    <d v="2012-09-07T01:51:00"/>
  </r>
  <r>
    <n v="1483"/>
    <s v="The Book Club Rebellion"/>
    <s v="When three social outcasts discover that Fictional characters are invading their world, they must form a team to stop this evil force."/>
    <n v="7000"/>
    <n v="50"/>
    <x v="0"/>
    <x v="0"/>
    <s v="USD"/>
    <n v="1469162275"/>
    <n v="1467002275"/>
    <b v="0"/>
    <n v="2"/>
    <b v="0"/>
    <s v="publishing/fiction"/>
    <n v="7.1428571428571426E-3"/>
    <n v="25"/>
    <x v="6"/>
    <x v="8"/>
    <x v="6"/>
    <s v="fiction"/>
    <x v="1966"/>
    <d v="2016-07-21T22:37:55"/>
  </r>
  <r>
    <n v="1484"/>
    <s v="a book called filtered down thru the stars"/>
    <s v="The mussings of an old wizard"/>
    <n v="2000"/>
    <n v="0"/>
    <x v="0"/>
    <x v="0"/>
    <s v="USD"/>
    <n v="1342882260"/>
    <n v="1337834963"/>
    <b v="0"/>
    <n v="0"/>
    <b v="0"/>
    <s v="publishing/fiction"/>
    <n v="0"/>
    <n v="0"/>
    <x v="6"/>
    <x v="8"/>
    <x v="6"/>
    <s v="fiction"/>
    <x v="1967"/>
    <d v="2012-07-21T08:51:00"/>
  </r>
  <r>
    <n v="1485"/>
    <s v="Covenant Kept - A Christian novel"/>
    <s v="Covenant Kept is a unique story that follows an ordinary woman through an extraordinary spiritual journey. Please help fund me."/>
    <n v="6700"/>
    <n v="150"/>
    <x v="0"/>
    <x v="0"/>
    <s v="USD"/>
    <n v="1434827173"/>
    <n v="1430939173"/>
    <b v="0"/>
    <n v="3"/>
    <b v="0"/>
    <s v="publishing/fiction"/>
    <n v="2.2388059701492536E-2"/>
    <n v="50"/>
    <x v="6"/>
    <x v="8"/>
    <x v="6"/>
    <s v="fiction"/>
    <x v="1968"/>
    <d v="2015-06-20T13:06:13"/>
  </r>
  <r>
    <n v="1486"/>
    <s v="I Died. Yesterday by Pamela Norton Docken"/>
    <s v="Follow the intimate and intense journey of a young woman's last moments of her unexpected death and journey to the continuance of life."/>
    <n v="20000"/>
    <n v="48"/>
    <x v="0"/>
    <x v="0"/>
    <s v="USD"/>
    <n v="1425009761"/>
    <n v="1422417761"/>
    <b v="0"/>
    <n v="3"/>
    <b v="0"/>
    <s v="publishing/fiction"/>
    <n v="2.3999999999999998E-3"/>
    <n v="16"/>
    <x v="6"/>
    <x v="8"/>
    <x v="6"/>
    <s v="fiction"/>
    <x v="1969"/>
    <d v="2015-02-26T22:02:41"/>
  </r>
  <r>
    <n v="1487"/>
    <s v="You Killed Me First"/>
    <s v="A lover becomes an enemy when a line has been crossed. Torn between memories and reality, his mask of sanity is slipping."/>
    <n v="10000"/>
    <n v="0"/>
    <x v="0"/>
    <x v="0"/>
    <s v="USD"/>
    <n v="1470175271"/>
    <n v="1467583271"/>
    <b v="0"/>
    <n v="0"/>
    <b v="0"/>
    <s v="publishing/fiction"/>
    <n v="0"/>
    <n v="0"/>
    <x v="6"/>
    <x v="8"/>
    <x v="6"/>
    <s v="fiction"/>
    <x v="1970"/>
    <d v="2016-08-02T16:01:11"/>
  </r>
  <r>
    <n v="1488"/>
    <s v="Nanolution"/>
    <s v="A blockbuster sci-fi adventure. What would you do if one day your life changed to beyond the imaginable?"/>
    <n v="15000"/>
    <n v="360"/>
    <x v="0"/>
    <x v="4"/>
    <s v="AUD"/>
    <n v="1388928660"/>
    <n v="1386336660"/>
    <b v="0"/>
    <n v="6"/>
    <b v="0"/>
    <s v="publishing/fiction"/>
    <n v="2.4E-2"/>
    <n v="60"/>
    <x v="6"/>
    <x v="8"/>
    <x v="6"/>
    <s v="fiction"/>
    <x v="1971"/>
    <d v="2014-01-05T07:31:00"/>
  </r>
  <r>
    <n v="1489"/>
    <s v="QUIET ENJOYMENT, a novel of two gay friends, life and AIDS"/>
    <s v="My project is a novel, QUIET ENJOYMENT. It is a funny and serious story of one friend helping another deal with AIDS."/>
    <n v="5000"/>
    <n v="0"/>
    <x v="0"/>
    <x v="0"/>
    <s v="USD"/>
    <n v="1352994052"/>
    <n v="1350398452"/>
    <b v="0"/>
    <n v="0"/>
    <b v="0"/>
    <s v="publishing/fiction"/>
    <n v="0"/>
    <n v="0"/>
    <x v="6"/>
    <x v="8"/>
    <x v="6"/>
    <s v="fiction"/>
    <x v="1972"/>
    <d v="2012-11-15T09:40:52"/>
  </r>
  <r>
    <n v="1490"/>
    <s v="Publishing Book ll of The Merlin Chronicles Trilogy"/>
    <s v="Book ll of The Merlin Chronicles is ready to publish- just need that great cover art like Book l has: Kickstarter Book Cover Project"/>
    <n v="2900"/>
    <n v="895"/>
    <x v="0"/>
    <x v="0"/>
    <s v="USD"/>
    <n v="1380720474"/>
    <n v="1378214874"/>
    <b v="0"/>
    <n v="19"/>
    <b v="0"/>
    <s v="publishing/fiction"/>
    <n v="0.30862068965517242"/>
    <n v="47.10526315789474"/>
    <x v="6"/>
    <x v="8"/>
    <x v="6"/>
    <s v="fiction"/>
    <x v="1973"/>
    <d v="2013-10-02T07:27:54"/>
  </r>
  <r>
    <n v="1491"/>
    <s v="Tales of guns, gold and a beagle in the Old West"/>
    <s v="What do you get when you take outlaws, guns, gold and and old beagle in the old west? Adventure!"/>
    <n v="1200"/>
    <n v="100"/>
    <x v="0"/>
    <x v="0"/>
    <s v="USD"/>
    <n v="1424014680"/>
    <n v="1418922443"/>
    <b v="0"/>
    <n v="1"/>
    <b v="0"/>
    <s v="publishing/fiction"/>
    <n v="8.3333333333333329E-2"/>
    <n v="100"/>
    <x v="6"/>
    <x v="8"/>
    <x v="6"/>
    <s v="fiction"/>
    <x v="1974"/>
    <d v="2015-02-15T09:38:00"/>
  </r>
  <r>
    <n v="1492"/>
    <s v="The Grym Brothers Series"/>
    <s v="The Grym Brothers is a series about two brothers who are grim reapers, hunting down souls that canâ€™t or wonâ€™t move on the afterlife."/>
    <n v="4000"/>
    <n v="30"/>
    <x v="0"/>
    <x v="0"/>
    <s v="USD"/>
    <n v="1308431646"/>
    <n v="1305839646"/>
    <b v="0"/>
    <n v="2"/>
    <b v="0"/>
    <s v="publishing/fiction"/>
    <n v="7.4999999999999997E-3"/>
    <n v="15"/>
    <x v="6"/>
    <x v="8"/>
    <x v="6"/>
    <s v="fiction"/>
    <x v="1975"/>
    <d v="2011-06-18T15:14:06"/>
  </r>
  <r>
    <n v="1493"/>
    <s v="The Great Grand Zeppelin Chase"/>
    <s v="Help illustrate the sequel to the bestselling _x000a_The Transylvania Flying Squad of Detectives"/>
    <n v="2400"/>
    <n v="0"/>
    <x v="0"/>
    <x v="0"/>
    <s v="USD"/>
    <n v="1371415675"/>
    <n v="1368823675"/>
    <b v="0"/>
    <n v="0"/>
    <b v="0"/>
    <s v="publishing/fiction"/>
    <n v="0"/>
    <n v="0"/>
    <x v="6"/>
    <x v="8"/>
    <x v="6"/>
    <s v="fiction"/>
    <x v="1976"/>
    <d v="2013-06-16T14:47:55"/>
  </r>
  <r>
    <n v="1494"/>
    <s v="Six Days in September: A Civil War Novel"/>
    <s v="Help this story of the 1862 Confederate invasion of Maryland be published! It is to Sharpsburg as The Killer Angels is to Gettysburg."/>
    <n v="5000"/>
    <n v="445"/>
    <x v="0"/>
    <x v="0"/>
    <s v="USD"/>
    <n v="1428075480"/>
    <n v="1425489613"/>
    <b v="0"/>
    <n v="11"/>
    <b v="0"/>
    <s v="publishing/fiction"/>
    <n v="8.8999999999999996E-2"/>
    <n v="40.454545454545453"/>
    <x v="6"/>
    <x v="8"/>
    <x v="6"/>
    <s v="fiction"/>
    <x v="1977"/>
    <d v="2015-04-03T09:38:00"/>
  </r>
  <r>
    <n v="1495"/>
    <s v="A Magical Bildungsroman with a Female Heroine"/>
    <s v="The Adventures of Penelope Hawthorne. Part One: The Spellbook of Dracone."/>
    <n v="2000"/>
    <n v="0"/>
    <x v="0"/>
    <x v="0"/>
    <s v="USD"/>
    <n v="1314471431"/>
    <n v="1311879431"/>
    <b v="0"/>
    <n v="0"/>
    <b v="0"/>
    <s v="publishing/fiction"/>
    <n v="0"/>
    <n v="0"/>
    <x v="6"/>
    <x v="8"/>
    <x v="6"/>
    <s v="fiction"/>
    <x v="1978"/>
    <d v="2011-08-27T12:57:11"/>
  </r>
  <r>
    <n v="1496"/>
    <s v="Tainted Steel (Series 1 - 4)"/>
    <s v="Capturing the awe-inspiring magic of the likes of LoTR, Tainted Steel tells the story of one mans' struggle against Destiny."/>
    <n v="1500"/>
    <n v="0"/>
    <x v="0"/>
    <x v="0"/>
    <s v="USD"/>
    <n v="1410866659"/>
    <n v="1405682659"/>
    <b v="0"/>
    <n v="0"/>
    <b v="0"/>
    <s v="publishing/fiction"/>
    <n v="0"/>
    <n v="0"/>
    <x v="6"/>
    <x v="8"/>
    <x v="6"/>
    <s v="fiction"/>
    <x v="1979"/>
    <d v="2014-09-16T05:24:19"/>
  </r>
  <r>
    <n v="1497"/>
    <s v="Daddy"/>
    <s v="After 25 years apart, a father and son's reunion is less magical and more explosive as the revelations come out and the gloves come off"/>
    <n v="15000"/>
    <n v="1"/>
    <x v="0"/>
    <x v="0"/>
    <s v="USD"/>
    <n v="1375299780"/>
    <n v="1371655522"/>
    <b v="0"/>
    <n v="1"/>
    <b v="0"/>
    <s v="publishing/fiction"/>
    <n v="6.666666666666667E-5"/>
    <n v="1"/>
    <x v="6"/>
    <x v="8"/>
    <x v="6"/>
    <s v="fiction"/>
    <x v="1980"/>
    <d v="2013-07-31T13:43:00"/>
  </r>
  <r>
    <n v="1498"/>
    <s v="Alexis' Aggravation: Murder in the Southwest. A Crime Novel"/>
    <s v="Is a dead body in her bar enough to make this cop return to the force? She tried to retire . . but can she? A page-turning crime novel."/>
    <n v="3000"/>
    <n v="57"/>
    <x v="0"/>
    <x v="0"/>
    <s v="USD"/>
    <n v="1409787378"/>
    <n v="1405899378"/>
    <b v="0"/>
    <n v="3"/>
    <b v="0"/>
    <s v="publishing/fiction"/>
    <n v="1.9E-2"/>
    <n v="19"/>
    <x v="6"/>
    <x v="8"/>
    <x v="6"/>
    <s v="fiction"/>
    <x v="1981"/>
    <d v="2014-09-03T17:36:18"/>
  </r>
  <r>
    <n v="1499"/>
    <s v="The Second Renaissance"/>
    <s v="Coming soon, a new science fiction novel about human evolution and sorcery. In the near future, you are either forced to adapt or die"/>
    <n v="2000"/>
    <n v="5"/>
    <x v="0"/>
    <x v="0"/>
    <s v="USD"/>
    <n v="1470355833"/>
    <n v="1465171833"/>
    <b v="0"/>
    <n v="1"/>
    <b v="0"/>
    <s v="publishing/fiction"/>
    <n v="2.5000000000000001E-3"/>
    <n v="5"/>
    <x v="6"/>
    <x v="8"/>
    <x v="6"/>
    <s v="fiction"/>
    <x v="1982"/>
    <d v="2016-08-04T18:10:33"/>
  </r>
  <r>
    <n v="1500"/>
    <s v="Tarnish: A Fantasy Novel by J. D. Brink"/>
    <s v="A young hero, sword play, epic tales, swamp monsters, a gang of thieves, and romance and betrayal. Forging your own destiny ain't easy."/>
    <n v="2800"/>
    <n v="701"/>
    <x v="0"/>
    <x v="0"/>
    <s v="USD"/>
    <n v="1367444557"/>
    <n v="1364852557"/>
    <b v="0"/>
    <n v="15"/>
    <b v="0"/>
    <s v="publishing/fiction"/>
    <n v="0.25035714285714283"/>
    <n v="46.733333333333334"/>
    <x v="6"/>
    <x v="8"/>
    <x v="6"/>
    <s v="fiction"/>
    <x v="1983"/>
    <d v="2013-05-01T15:42:37"/>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2"/>
    <n v="66.707317073170728"/>
    <x v="6"/>
    <x v="8"/>
    <x v="6"/>
    <s v="nonfiction"/>
    <x v="1984"/>
    <d v="2012-01-29T09:34:51"/>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8"/>
    <n v="84.142857142857139"/>
    <x v="6"/>
    <x v="8"/>
    <x v="6"/>
    <s v="nonfiction"/>
    <x v="1985"/>
    <d v="2014-08-01T07:43:27"/>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00000000001"/>
    <n v="215.72549019607843"/>
    <x v="6"/>
    <x v="8"/>
    <x v="6"/>
    <s v="nonfiction"/>
    <x v="1986"/>
    <d v="2012-04-08T12:19:38"/>
  </r>
  <r>
    <n v="723"/>
    <s v="The 2015 Pro Football Beast Book"/>
    <s v="The Definitive (and Slightly Ridiculous) Guide to Enjoying the 2015 Pro Football Season"/>
    <n v="5000"/>
    <n v="5469"/>
    <x v="1"/>
    <x v="0"/>
    <s v="USD"/>
    <n v="1438228740"/>
    <n v="1435606549"/>
    <b v="0"/>
    <n v="100"/>
    <b v="1"/>
    <s v="publishing/nonfiction"/>
    <n v="1.0938000000000001"/>
    <n v="54.69"/>
    <x v="6"/>
    <x v="8"/>
    <x v="6"/>
    <s v="nonfiction"/>
    <x v="1987"/>
    <d v="2015-07-29T21:59:00"/>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x v="6"/>
    <x v="8"/>
    <x v="6"/>
    <s v="nonfiction"/>
    <x v="1988"/>
    <d v="2011-06-30T09:19:23"/>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x v="6"/>
    <x v="8"/>
    <x v="6"/>
    <s v="nonfiction"/>
    <x v="1989"/>
    <d v="2015-12-13T09:01:52"/>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x v="6"/>
    <x v="8"/>
    <x v="6"/>
    <s v="nonfiction"/>
    <x v="1990"/>
    <d v="2013-04-11T19:01:27"/>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2"/>
    <n v="36.530201342281877"/>
    <x v="6"/>
    <x v="8"/>
    <x v="6"/>
    <s v="nonfiction"/>
    <x v="1991"/>
    <d v="2013-01-14T15:20:00"/>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x v="6"/>
    <x v="8"/>
    <x v="6"/>
    <s v="nonfiction"/>
    <x v="1992"/>
    <d v="2011-08-21T14:05:57"/>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x v="6"/>
    <x v="8"/>
    <x v="6"/>
    <s v="nonfiction"/>
    <x v="1993"/>
    <d v="2012-09-18T22:27:41"/>
  </r>
  <r>
    <n v="730"/>
    <s v="Encyclopedia of Surfing"/>
    <s v="A Massive but Cheerful Online Digital Archive of Surfing"/>
    <n v="20000"/>
    <n v="26438"/>
    <x v="1"/>
    <x v="0"/>
    <s v="USD"/>
    <n v="1323280391"/>
    <n v="1320688391"/>
    <b v="0"/>
    <n v="265"/>
    <b v="1"/>
    <s v="publishing/nonfiction"/>
    <n v="1.3219000000000001"/>
    <n v="99.766037735849054"/>
    <x v="6"/>
    <x v="8"/>
    <x v="6"/>
    <s v="nonfiction"/>
    <x v="1994"/>
    <d v="2011-12-07T11:53:11"/>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x v="6"/>
    <x v="8"/>
    <x v="6"/>
    <s v="nonfiction"/>
    <x v="1995"/>
    <d v="2012-01-22T00:00:00"/>
  </r>
  <r>
    <n v="732"/>
    <s v="Chess puzzles in your pocket: a new eBook"/>
    <s v="A great collection of puzzles to take and enjoy anywhere in the world - have fun, challenge yourself, and become a better chess player!"/>
    <n v="40"/>
    <n v="64"/>
    <x v="1"/>
    <x v="1"/>
    <s v="GBP"/>
    <n v="1380449461"/>
    <n v="1375265461"/>
    <b v="0"/>
    <n v="13"/>
    <b v="1"/>
    <s v="publishing/nonfiction"/>
    <n v="1.6"/>
    <n v="4.9230769230769234"/>
    <x v="6"/>
    <x v="8"/>
    <x v="6"/>
    <s v="nonfiction"/>
    <x v="1996"/>
    <d v="2013-09-29T04:11:01"/>
  </r>
  <r>
    <n v="733"/>
    <s v="Sinatra Cookbook - Recipes for the Ruby framework"/>
    <s v="Sinatra Cookbook is an ebook featuring 12 fantastic example applications built on the Sinatra framework and many well known Ruby gems."/>
    <n v="2500"/>
    <n v="3012"/>
    <x v="1"/>
    <x v="1"/>
    <s v="GBP"/>
    <n v="1387533892"/>
    <n v="1384941892"/>
    <b v="0"/>
    <n v="169"/>
    <b v="1"/>
    <s v="publishing/nonfiction"/>
    <n v="1.2048000000000001"/>
    <n v="17.822485207100591"/>
    <x v="6"/>
    <x v="8"/>
    <x v="6"/>
    <s v="nonfiction"/>
    <x v="1997"/>
    <d v="2013-12-20T04:04:52"/>
  </r>
  <r>
    <n v="734"/>
    <s v="Sideswiped"/>
    <s v="Sideswiped is my story of growing in and trusting God through the mess and mysteries of life."/>
    <n v="8500"/>
    <n v="10670"/>
    <x v="1"/>
    <x v="2"/>
    <s v="CAD"/>
    <n v="1431147600"/>
    <n v="1428465420"/>
    <b v="0"/>
    <n v="57"/>
    <b v="1"/>
    <s v="publishing/nonfiction"/>
    <n v="1.2552941176470589"/>
    <n v="187.19298245614036"/>
    <x v="6"/>
    <x v="8"/>
    <x v="6"/>
    <s v="nonfiction"/>
    <x v="1998"/>
    <d v="2015-05-08T23:00:00"/>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x v="6"/>
    <x v="8"/>
    <x v="6"/>
    <s v="nonfiction"/>
    <x v="1999"/>
    <d v="2014-12-03T18:39:00"/>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
    <n v="105.04629629629629"/>
    <x v="6"/>
    <x v="8"/>
    <x v="6"/>
    <s v="nonfiction"/>
    <x v="2000"/>
    <d v="2013-11-20T22:59:00"/>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4"/>
    <n v="56.666666666666664"/>
    <x v="6"/>
    <x v="8"/>
    <x v="6"/>
    <s v="nonfiction"/>
    <x v="2001"/>
    <d v="2014-02-14T14:00:00"/>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x v="6"/>
    <x v="8"/>
    <x v="6"/>
    <s v="nonfiction"/>
    <x v="2002"/>
    <d v="2014-11-30T22:59:00"/>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3"/>
    <n v="68.345323741007192"/>
    <x v="6"/>
    <x v="8"/>
    <x v="6"/>
    <s v="nonfiction"/>
    <x v="2003"/>
    <d v="2014-08-11T06:03:49"/>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0000000000001"/>
    <n v="169.57894736842104"/>
    <x v="6"/>
    <x v="8"/>
    <x v="6"/>
    <s v="nonfiction"/>
    <x v="2004"/>
    <d v="2015-06-20T21:31:22"/>
  </r>
  <r>
    <n v="741"/>
    <s v="reVILNA: the vilna ghetto project"/>
    <s v="A revolutionary digital mapping project of the Vilna Ghetto"/>
    <n v="13000"/>
    <n v="13293.8"/>
    <x v="1"/>
    <x v="0"/>
    <s v="USD"/>
    <n v="1370964806"/>
    <n v="1367940806"/>
    <b v="0"/>
    <n v="94"/>
    <b v="1"/>
    <s v="publishing/nonfiction"/>
    <n v="1.0226"/>
    <n v="141.42340425531913"/>
    <x v="6"/>
    <x v="8"/>
    <x v="6"/>
    <s v="nonfiction"/>
    <x v="2005"/>
    <d v="2013-06-11T09:33:26"/>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x v="6"/>
    <x v="8"/>
    <x v="6"/>
    <s v="nonfiction"/>
    <x v="2006"/>
    <d v="2014-03-21T15:01:52"/>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x v="6"/>
    <x v="8"/>
    <x v="6"/>
    <s v="nonfiction"/>
    <x v="2007"/>
    <d v="2012-04-16T15:00:00"/>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x v="6"/>
    <x v="8"/>
    <x v="6"/>
    <s v="nonfiction"/>
    <x v="2008"/>
    <d v="2012-12-13T16:58:23"/>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9"/>
    <n v="53.729729729729726"/>
    <x v="6"/>
    <x v="8"/>
    <x v="6"/>
    <s v="nonfiction"/>
    <x v="2009"/>
    <d v="2013-05-03T07:44:05"/>
  </r>
  <r>
    <n v="746"/>
    <s v="Attention: People With Body Parts"/>
    <s v="This is a book of letters. Letters to our body parts."/>
    <n v="2987"/>
    <n v="3318"/>
    <x v="1"/>
    <x v="0"/>
    <s v="USD"/>
    <n v="1348372740"/>
    <n v="1346806909"/>
    <b v="0"/>
    <n v="97"/>
    <b v="1"/>
    <s v="publishing/nonfiction"/>
    <n v="1.1108135252761968"/>
    <n v="34.206185567010309"/>
    <x v="6"/>
    <x v="8"/>
    <x v="6"/>
    <s v="nonfiction"/>
    <x v="2010"/>
    <d v="2012-09-22T21:59:00"/>
  </r>
  <r>
    <n v="747"/>
    <s v="Trash is Treasure"/>
    <s v="My creations are born in different cultural environment around the globe with Â« what is already there Â» and act as a social impulse"/>
    <n v="7000"/>
    <n v="7003"/>
    <x v="1"/>
    <x v="7"/>
    <s v="EUR"/>
    <n v="1421319240"/>
    <n v="1418649019"/>
    <b v="0"/>
    <n v="55"/>
    <b v="1"/>
    <s v="publishing/nonfiction"/>
    <n v="1.0004285714285714"/>
    <n v="127.32727272727273"/>
    <x v="6"/>
    <x v="8"/>
    <x v="6"/>
    <s v="nonfiction"/>
    <x v="2011"/>
    <d v="2015-01-15T04:54:00"/>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4999999999999"/>
    <n v="45.56818181818182"/>
    <x v="6"/>
    <x v="8"/>
    <x v="6"/>
    <s v="nonfiction"/>
    <x v="2012"/>
    <d v="2014-08-10T14:19:26"/>
  </r>
  <r>
    <n v="749"/>
    <s v="chartwellwest.com"/>
    <s v="A place for rational, fact and data based non-partisan political and societal commentary on things that matter to Americans."/>
    <n v="10000"/>
    <n v="10556"/>
    <x v="1"/>
    <x v="0"/>
    <s v="USD"/>
    <n v="1485642930"/>
    <n v="1483050930"/>
    <b v="0"/>
    <n v="110"/>
    <b v="1"/>
    <s v="publishing/nonfiction"/>
    <n v="1.0556000000000001"/>
    <n v="95.963636363636368"/>
    <x v="6"/>
    <x v="8"/>
    <x v="6"/>
    <s v="nonfiction"/>
    <x v="2013"/>
    <d v="2017-01-28T16:35:30"/>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8"/>
    <n v="77.271186440677965"/>
    <x v="6"/>
    <x v="8"/>
    <x v="6"/>
    <s v="nonfiction"/>
    <x v="2014"/>
    <d v="2013-02-24T15:04:32"/>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0000000000001"/>
    <n v="57.338709677419352"/>
    <x v="6"/>
    <x v="8"/>
    <x v="6"/>
    <s v="nonfiction"/>
    <x v="2015"/>
    <d v="2011-08-04T09:07:55"/>
  </r>
  <r>
    <n v="752"/>
    <s v="ELECTRO GIRL raises awareness to remove the fear of Epilepsy"/>
    <s v="A raw, honest encounter of my colourful journey trying to escape accepting I had Epilepsy &amp; how I found my super powers along the way"/>
    <n v="5000"/>
    <n v="5585"/>
    <x v="1"/>
    <x v="4"/>
    <s v="AUD"/>
    <n v="1476615600"/>
    <n v="1474884417"/>
    <b v="0"/>
    <n v="105"/>
    <b v="1"/>
    <s v="publishing/nonfiction"/>
    <n v="1.117"/>
    <n v="53.19047619047619"/>
    <x v="6"/>
    <x v="8"/>
    <x v="6"/>
    <s v="nonfiction"/>
    <x v="2016"/>
    <d v="2016-10-16T05:00:00"/>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x v="6"/>
    <x v="8"/>
    <x v="6"/>
    <s v="nonfiction"/>
    <x v="2017"/>
    <d v="2015-02-14T08:09:51"/>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x v="6"/>
    <x v="8"/>
    <x v="6"/>
    <s v="nonfiction"/>
    <x v="2018"/>
    <d v="2013-01-05T11:58:41"/>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0000000001"/>
    <n v="37.466029411764708"/>
    <x v="6"/>
    <x v="8"/>
    <x v="6"/>
    <s v="nonfiction"/>
    <x v="2019"/>
    <d v="2013-05-19T18:41:00"/>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
    <n v="37.454545454545453"/>
    <x v="6"/>
    <x v="8"/>
    <x v="6"/>
    <s v="nonfiction"/>
    <x v="2020"/>
    <d v="2011-04-18T11:24:19"/>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x v="6"/>
    <x v="8"/>
    <x v="6"/>
    <s v="nonfiction"/>
    <x v="2021"/>
    <d v="2012-12-05T19:18:34"/>
  </r>
  <r>
    <n v="758"/>
    <s v="Publish Waiting On Humanity"/>
    <s v="I am publishing my book, Waiting on Humanity and need some finishing funds to do so."/>
    <n v="2500"/>
    <n v="2550"/>
    <x v="1"/>
    <x v="0"/>
    <s v="USD"/>
    <n v="1286568268"/>
    <n v="1283976268"/>
    <b v="0"/>
    <n v="19"/>
    <b v="1"/>
    <s v="publishing/nonfiction"/>
    <n v="1.02"/>
    <n v="134.21052631578948"/>
    <x v="6"/>
    <x v="8"/>
    <x v="6"/>
    <s v="nonfiction"/>
    <x v="2022"/>
    <d v="2010-10-08T14:04:28"/>
  </r>
  <r>
    <n v="759"/>
    <s v="Wild Ruins"/>
    <s v="Help me search for the lost ruins of the UK. A unique guide to  lesser known and somewhat known ruins of Britain."/>
    <n v="5000"/>
    <n v="5096"/>
    <x v="1"/>
    <x v="1"/>
    <s v="GBP"/>
    <n v="1404892539"/>
    <n v="1401436539"/>
    <b v="0"/>
    <n v="99"/>
    <b v="1"/>
    <s v="publishing/nonfiction"/>
    <n v="1.0192000000000001"/>
    <n v="51.474747474747474"/>
    <x v="6"/>
    <x v="8"/>
    <x v="6"/>
    <s v="nonfiction"/>
    <x v="2023"/>
    <d v="2014-07-09T01:55:39"/>
  </r>
  <r>
    <n v="1344"/>
    <s v="A Masters Guide to The Way of the Warrior"/>
    <s v="The is the ultimate guide to applied Eastern philosophy, martial arts, and the path of the warrior from a scientific perspective."/>
    <n v="1500"/>
    <n v="5666"/>
    <x v="1"/>
    <x v="2"/>
    <s v="CAD"/>
    <n v="1467313039"/>
    <n v="1464807439"/>
    <b v="0"/>
    <n v="139"/>
    <b v="1"/>
    <s v="publishing/nonfiction"/>
    <n v="3.7773333333333334"/>
    <n v="40.762589928057551"/>
    <x v="6"/>
    <x v="8"/>
    <x v="6"/>
    <s v="nonfiction"/>
    <x v="2024"/>
    <d v="2016-06-30T12:57:19"/>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x v="6"/>
    <x v="8"/>
    <x v="6"/>
    <s v="nonfiction"/>
    <x v="2025"/>
    <d v="2014-07-14T13:32:39"/>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
    <n v="48.449664429530202"/>
    <x v="6"/>
    <x v="8"/>
    <x v="6"/>
    <s v="nonfiction"/>
    <x v="2026"/>
    <d v="2013-06-26T19:49:11"/>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x v="6"/>
    <x v="8"/>
    <x v="6"/>
    <s v="nonfiction"/>
    <x v="2027"/>
    <d v="2015-03-07T09:18:45"/>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x v="6"/>
    <x v="8"/>
    <x v="6"/>
    <s v="nonfiction"/>
    <x v="2028"/>
    <d v="2014-12-18T06:08:53"/>
  </r>
  <r>
    <n v="1349"/>
    <s v="Northern Exposure A Jasper Rock Climbing Guidebook"/>
    <s v="The first modern Jasper guidebook including over five hundred rock routes from alpine to bouldering, sport to trad multipitch and more."/>
    <n v="5000"/>
    <n v="10210"/>
    <x v="1"/>
    <x v="2"/>
    <s v="CAD"/>
    <n v="1450249140"/>
    <n v="1447055935"/>
    <b v="0"/>
    <n v="172"/>
    <b v="1"/>
    <s v="publishing/nonfiction"/>
    <n v="2.0419999999999998"/>
    <n v="59.360465116279073"/>
    <x v="6"/>
    <x v="8"/>
    <x v="6"/>
    <s v="nonfiction"/>
    <x v="2029"/>
    <d v="2015-12-16T00:59:00"/>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x v="6"/>
    <x v="8"/>
    <x v="6"/>
    <s v="nonfiction"/>
    <x v="2030"/>
    <d v="2015-12-25T18:18:54"/>
  </r>
  <r>
    <n v="1351"/>
    <s v="Purpose: Your Journey To Find Meaning"/>
    <s v="Discover your purpose, live a more fulfilling life, leave a positive footprint on society."/>
    <n v="20000"/>
    <n v="20253"/>
    <x v="1"/>
    <x v="0"/>
    <s v="USD"/>
    <n v="1455299144"/>
    <n v="1452707144"/>
    <b v="0"/>
    <n v="120"/>
    <b v="1"/>
    <s v="publishing/nonfiction"/>
    <n v="1.0126500000000001"/>
    <n v="168.77500000000001"/>
    <x v="6"/>
    <x v="8"/>
    <x v="6"/>
    <s v="nonfiction"/>
    <x v="2031"/>
    <d v="2016-02-12T11:45:44"/>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x v="6"/>
    <x v="8"/>
    <x v="6"/>
    <s v="nonfiction"/>
    <x v="2032"/>
    <d v="2015-09-04T21:59:00"/>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0000000000001"/>
    <n v="31.80952380952381"/>
    <x v="6"/>
    <x v="8"/>
    <x v="6"/>
    <s v="nonfiction"/>
    <x v="2033"/>
    <d v="2013-03-10T18:00:00"/>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s v="publishing/nonfiction"/>
    <n v="1.3025"/>
    <n v="24.421875"/>
    <x v="6"/>
    <x v="8"/>
    <x v="6"/>
    <s v="nonfiction"/>
    <x v="2034"/>
    <d v="2016-06-11T13:22:59"/>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s v="publishing/nonfiction"/>
    <n v="1.2267999999999999"/>
    <n v="25.347107438016529"/>
    <x v="6"/>
    <x v="8"/>
    <x v="6"/>
    <s v="nonfiction"/>
    <x v="2035"/>
    <d v="2012-11-30T04:00:00"/>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x v="6"/>
    <x v="8"/>
    <x v="6"/>
    <s v="nonfiction"/>
    <x v="2036"/>
    <d v="2013-07-04T18:56:00"/>
  </r>
  <r>
    <n v="1357"/>
    <s v="Becoming Alicia"/>
    <s v="The search for identity leads one young woman to Mexico, where she follows her grandfather's journey back to America."/>
    <n v="2000"/>
    <n v="2506"/>
    <x v="1"/>
    <x v="0"/>
    <s v="USD"/>
    <n v="1362117540"/>
    <n v="1359587137"/>
    <b v="0"/>
    <n v="65"/>
    <b v="1"/>
    <s v="publishing/nonfiction"/>
    <n v="1.2529999999999999"/>
    <n v="38.553846153846152"/>
    <x v="6"/>
    <x v="8"/>
    <x v="6"/>
    <s v="nonfiction"/>
    <x v="2037"/>
    <d v="2013-02-28T23:59:00"/>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x v="6"/>
    <x v="8"/>
    <x v="6"/>
    <s v="nonfiction"/>
    <x v="2038"/>
    <d v="2011-06-25T07:42:03"/>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x v="6"/>
    <x v="8"/>
    <x v="6"/>
    <s v="nonfiction"/>
    <x v="2039"/>
    <d v="2011-07-06T13:33:10"/>
  </r>
  <r>
    <n v="1360"/>
    <s v="So Bad, It's Good! - A Book of Bad Movies"/>
    <s v="So Bad, It's Good! is a guide to finding the best films for your bad movie night."/>
    <n v="1500"/>
    <n v="2598"/>
    <x v="1"/>
    <x v="0"/>
    <s v="USD"/>
    <n v="1343943420"/>
    <n v="1341524220"/>
    <b v="0"/>
    <n v="81"/>
    <b v="1"/>
    <s v="publishing/nonfiction"/>
    <n v="1.732"/>
    <n v="32.074074074074076"/>
    <x v="6"/>
    <x v="8"/>
    <x v="6"/>
    <s v="nonfiction"/>
    <x v="2040"/>
    <d v="2012-08-02T15:37:00"/>
  </r>
  <r>
    <n v="1361"/>
    <s v="Me, Myself &amp; I - the dark art of big wall soloing"/>
    <s v="The forbidden dark art of roped soloing, for climbers who need to know in order to make the ultimate climb come true!"/>
    <n v="6000"/>
    <n v="7559"/>
    <x v="1"/>
    <x v="1"/>
    <s v="GBP"/>
    <n v="1403370772"/>
    <n v="1400778772"/>
    <b v="0"/>
    <n v="264"/>
    <b v="1"/>
    <s v="publishing/nonfiction"/>
    <n v="1.2598333333333334"/>
    <n v="28.632575757575758"/>
    <x v="6"/>
    <x v="8"/>
    <x v="6"/>
    <s v="nonfiction"/>
    <x v="2041"/>
    <d v="2014-06-21T11:12:52"/>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x v="6"/>
    <x v="8"/>
    <x v="6"/>
    <s v="nonfiction"/>
    <x v="2042"/>
    <d v="2013-09-07T16:25:31"/>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
    <n v="40"/>
    <x v="6"/>
    <x v="8"/>
    <x v="6"/>
    <s v="nonfiction"/>
    <x v="2043"/>
    <d v="2016-02-15T01:59:00"/>
  </r>
  <r>
    <n v="1461"/>
    <s v="Relatively Prime Series 2"/>
    <s v="Series 2 of Relatively Prime, a podcast of stories from the Mathematical Domain"/>
    <n v="15000"/>
    <n v="15186.69"/>
    <x v="1"/>
    <x v="0"/>
    <s v="USD"/>
    <n v="1413849600"/>
    <n v="1410967754"/>
    <b v="1"/>
    <n v="340"/>
    <b v="1"/>
    <s v="publishing/radio &amp; podcasts"/>
    <n v="1.012446"/>
    <n v="44.66673529411765"/>
    <x v="6"/>
    <x v="8"/>
    <x v="6"/>
    <s v="radio &amp; podcasts"/>
    <x v="2044"/>
    <d v="2014-10-20T18:00:00"/>
  </r>
  <r>
    <n v="1462"/>
    <s v="Unbound: Fiction on the Radio"/>
    <s v="A new radio show focused on short fiction produced by Louisville Public Media"/>
    <n v="4000"/>
    <n v="4340.7"/>
    <x v="1"/>
    <x v="0"/>
    <s v="USD"/>
    <n v="1365609271"/>
    <n v="1363017271"/>
    <b v="1"/>
    <n v="150"/>
    <b v="1"/>
    <s v="publishing/radio &amp; podcasts"/>
    <n v="1.085175"/>
    <n v="28.937999999999999"/>
    <x v="6"/>
    <x v="8"/>
    <x v="6"/>
    <s v="radio &amp; podcasts"/>
    <x v="2045"/>
    <d v="2013-04-10T09:54:31"/>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x v="6"/>
    <x v="8"/>
    <x v="6"/>
    <s v="radio &amp; podcasts"/>
    <x v="2046"/>
    <d v="2013-04-07T14:52:18"/>
  </r>
  <r>
    <n v="1464"/>
    <s v="Science Studio"/>
    <s v="The Best Science Media on the Web"/>
    <n v="5000"/>
    <n v="8160"/>
    <x v="1"/>
    <x v="0"/>
    <s v="USD"/>
    <n v="1361029958"/>
    <n v="1358437958"/>
    <b v="1"/>
    <n v="234"/>
    <b v="1"/>
    <s v="publishing/radio &amp; podcasts"/>
    <n v="1.6319999999999999"/>
    <n v="34.871794871794869"/>
    <x v="6"/>
    <x v="8"/>
    <x v="6"/>
    <s v="radio &amp; podcasts"/>
    <x v="2047"/>
    <d v="2013-02-16T09:52:38"/>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9"/>
    <n v="52.622732513451197"/>
    <x v="6"/>
    <x v="8"/>
    <x v="6"/>
    <s v="radio &amp; podcasts"/>
    <x v="2048"/>
    <d v="2012-03-21T21:00:00"/>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x v="6"/>
    <x v="8"/>
    <x v="6"/>
    <s v="radio &amp; podcasts"/>
    <x v="2049"/>
    <d v="2016-01-11T23:00:00"/>
  </r>
  <r>
    <n v="1467"/>
    <s v="Radio Ambulante"/>
    <s v="We are a new Spanish language podcast telling uniquely Latin American stories."/>
    <n v="40000"/>
    <n v="46032"/>
    <x v="1"/>
    <x v="0"/>
    <s v="USD"/>
    <n v="1332699285"/>
    <n v="1327518885"/>
    <b v="1"/>
    <n v="600"/>
    <b v="1"/>
    <s v="publishing/radio &amp; podcasts"/>
    <n v="1.1508"/>
    <n v="76.72"/>
    <x v="6"/>
    <x v="8"/>
    <x v="6"/>
    <s v="radio &amp; podcasts"/>
    <x v="2050"/>
    <d v="2012-03-25T12:14:45"/>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x v="6"/>
    <x v="8"/>
    <x v="6"/>
    <s v="radio &amp; podcasts"/>
    <x v="2051"/>
    <d v="2011-06-11T18:20:49"/>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x v="6"/>
    <x v="8"/>
    <x v="6"/>
    <s v="radio &amp; podcasts"/>
    <x v="2052"/>
    <d v="2013-02-15T08:21:49"/>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x v="6"/>
    <x v="8"/>
    <x v="6"/>
    <s v="radio &amp; podcasts"/>
    <x v="2053"/>
    <d v="2012-12-28T13:51:03"/>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x v="6"/>
    <x v="8"/>
    <x v="6"/>
    <s v="radio &amp; podcasts"/>
    <x v="2054"/>
    <d v="2015-04-09T16:58:54"/>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x v="6"/>
    <x v="8"/>
    <x v="6"/>
    <s v="radio &amp; podcasts"/>
    <x v="2055"/>
    <d v="2013-10-16T07:01:43"/>
  </r>
  <r>
    <n v="1473"/>
    <s v="ONE LOVES ONLY FORM"/>
    <s v="Public Radio Project"/>
    <n v="1500"/>
    <n v="1807.74"/>
    <x v="1"/>
    <x v="0"/>
    <s v="USD"/>
    <n v="1330644639"/>
    <n v="1328052639"/>
    <b v="1"/>
    <n v="47"/>
    <b v="1"/>
    <s v="publishing/radio &amp; podcasts"/>
    <n v="1.20516"/>
    <n v="38.462553191489363"/>
    <x v="6"/>
    <x v="8"/>
    <x v="6"/>
    <s v="radio &amp; podcasts"/>
    <x v="2056"/>
    <d v="2012-03-01T17:30:39"/>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x v="6"/>
    <x v="8"/>
    <x v="6"/>
    <s v="radio &amp; podcasts"/>
    <x v="2057"/>
    <d v="2013-09-13T11:28:12"/>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x v="6"/>
    <x v="8"/>
    <x v="6"/>
    <s v="radio &amp; podcasts"/>
    <x v="2058"/>
    <d v="2014-12-19T22:59:00"/>
  </r>
  <r>
    <n v="1476"/>
    <s v="The Comedy Button Podcast"/>
    <s v="The Comedy Button is a brand new nerd pop culture podcast with weekly video sketches."/>
    <n v="6000"/>
    <n v="39693.279999999999"/>
    <x v="1"/>
    <x v="0"/>
    <s v="USD"/>
    <n v="1315616422"/>
    <n v="1313024422"/>
    <b v="1"/>
    <n v="916"/>
    <b v="1"/>
    <s v="publishing/radio &amp; podcasts"/>
    <n v="6.6155466666666669"/>
    <n v="43.333275109170302"/>
    <x v="6"/>
    <x v="8"/>
    <x v="6"/>
    <s v="radio &amp; podcasts"/>
    <x v="2059"/>
    <d v="2011-09-09T19:00:22"/>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x v="6"/>
    <x v="8"/>
    <x v="6"/>
    <s v="radio &amp; podcasts"/>
    <x v="2060"/>
    <d v="2011-12-22T21:00:00"/>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2"/>
    <n v="29.187190495010373"/>
    <x v="6"/>
    <x v="8"/>
    <x v="6"/>
    <s v="radio &amp; podcasts"/>
    <x v="2061"/>
    <d v="2013-05-14T14:55:13"/>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x v="6"/>
    <x v="8"/>
    <x v="6"/>
    <s v="radio &amp; podcasts"/>
    <x v="2062"/>
    <d v="2014-05-09T21:59:00"/>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
    <n v="92.157795275590544"/>
    <x v="6"/>
    <x v="8"/>
    <x v="6"/>
    <s v="radio &amp; podcasts"/>
    <x v="2063"/>
    <d v="2013-07-26T11:00:00"/>
  </r>
  <r>
    <n v="1404"/>
    <s v="3 Men and a Book"/>
    <s v="Translation &amp; publication of possibly the most famous piece of English literature - Act II Scene II of Romeo and Juliet into txt-speak."/>
    <n v="14500"/>
    <n v="241"/>
    <x v="0"/>
    <x v="1"/>
    <s v="GBP"/>
    <n v="1424607285"/>
    <n v="1422447285"/>
    <b v="1"/>
    <n v="5"/>
    <b v="0"/>
    <s v="publishing/translations"/>
    <n v="1.6620689655172414E-2"/>
    <n v="48.2"/>
    <x v="6"/>
    <x v="8"/>
    <x v="6"/>
    <s v="translations"/>
    <x v="2064"/>
    <d v="2015-02-22T06:14:45"/>
  </r>
  <r>
    <n v="1405"/>
    <s v="The Bible translated into Emoticons"/>
    <s v="Will more people read the Bible if it were translated into Emoticons?"/>
    <n v="25000"/>
    <n v="105"/>
    <x v="0"/>
    <x v="0"/>
    <s v="USD"/>
    <n v="1417195201"/>
    <n v="1414599601"/>
    <b v="1"/>
    <n v="17"/>
    <b v="0"/>
    <s v="publishing/translations"/>
    <n v="4.1999999999999997E-3"/>
    <n v="6.1764705882352944"/>
    <x v="6"/>
    <x v="8"/>
    <x v="6"/>
    <s v="translations"/>
    <x v="2065"/>
    <d v="2014-11-28T11:20:01"/>
  </r>
  <r>
    <n v="1406"/>
    <s v="Man Down! Translation project"/>
    <s v="The White coat and the battle dress uniform"/>
    <n v="12000"/>
    <n v="15"/>
    <x v="0"/>
    <x v="16"/>
    <s v="EUR"/>
    <n v="1449914400"/>
    <n v="1445336607"/>
    <b v="0"/>
    <n v="3"/>
    <b v="0"/>
    <s v="publishing/translations"/>
    <n v="1.25E-3"/>
    <n v="5"/>
    <x v="6"/>
    <x v="8"/>
    <x v="6"/>
    <s v="translations"/>
    <x v="2066"/>
    <d v="2015-12-12T04:00:00"/>
  </r>
  <r>
    <n v="1407"/>
    <s v="My life, My travel, My past - time to share"/>
    <s v="I traveled, I took pictures, I met people, I ate. Then I wrote a travel journal that needs editing, translation, and publishing."/>
    <n v="3000"/>
    <n v="15"/>
    <x v="0"/>
    <x v="0"/>
    <s v="USD"/>
    <n v="1407847978"/>
    <n v="1405687978"/>
    <b v="0"/>
    <n v="2"/>
    <b v="0"/>
    <s v="publishing/translations"/>
    <n v="5.0000000000000001E-3"/>
    <n v="7.5"/>
    <x v="6"/>
    <x v="8"/>
    <x v="6"/>
    <s v="translations"/>
    <x v="2067"/>
    <d v="2014-08-12T06:52:58"/>
  </r>
  <r>
    <n v="1408"/>
    <s v="General Treatise on Chess. Tactics. by R. Grau, translation"/>
    <s v="A translation of the legendary series of chess books &quot;General Treatise on Chess&quot; by R. Grau. A complete chess course for all levels."/>
    <n v="1000"/>
    <n v="72"/>
    <x v="0"/>
    <x v="1"/>
    <s v="GBP"/>
    <n v="1447451756"/>
    <n v="1444856156"/>
    <b v="0"/>
    <n v="6"/>
    <b v="0"/>
    <s v="publishing/translations"/>
    <n v="7.1999999999999995E-2"/>
    <n v="12"/>
    <x v="6"/>
    <x v="8"/>
    <x v="6"/>
    <s v="translations"/>
    <x v="2068"/>
    <d v="2015-11-13T15:55:56"/>
  </r>
  <r>
    <n v="1409"/>
    <s v="Modern Literal Torah Translation: Genesis"/>
    <s v="Modern Literal Translation of the 1st Book of the Torah in English and Russian with sub-linear and interlinear layout."/>
    <n v="4000"/>
    <n v="0"/>
    <x v="0"/>
    <x v="0"/>
    <s v="USD"/>
    <n v="1420085535"/>
    <n v="1414897935"/>
    <b v="0"/>
    <n v="0"/>
    <b v="0"/>
    <s v="publishing/translations"/>
    <n v="0"/>
    <n v="0"/>
    <x v="6"/>
    <x v="8"/>
    <x v="6"/>
    <s v="translations"/>
    <x v="2069"/>
    <d v="2014-12-31T22:12:15"/>
  </r>
  <r>
    <n v="1410"/>
    <s v="Existence Space and Office (English translation)"/>
    <s v="Let's translate this book! A fundamental guide to existential workspaces: how to recover efficiency generating environmental well-being"/>
    <n v="6000"/>
    <n v="1"/>
    <x v="0"/>
    <x v="16"/>
    <s v="EUR"/>
    <n v="1464939520"/>
    <n v="1461051520"/>
    <b v="0"/>
    <n v="1"/>
    <b v="0"/>
    <s v="publishing/translations"/>
    <n v="1.6666666666666666E-4"/>
    <n v="1"/>
    <x v="6"/>
    <x v="8"/>
    <x v="6"/>
    <s v="translations"/>
    <x v="2070"/>
    <d v="2016-06-03T01:38:40"/>
  </r>
  <r>
    <n v="1411"/>
    <s v="The Divine Comedy- A New English Translation"/>
    <s v="There have been an exorbident number of translations of this most beautiful poem though none have ever been done by a nineteen year old"/>
    <n v="3000"/>
    <n v="7"/>
    <x v="0"/>
    <x v="1"/>
    <s v="GBP"/>
    <n v="1423185900"/>
    <n v="1420766700"/>
    <b v="0"/>
    <n v="3"/>
    <b v="0"/>
    <s v="publishing/translations"/>
    <n v="2.3333333333333335E-3"/>
    <n v="2.3333333333333335"/>
    <x v="6"/>
    <x v="8"/>
    <x v="6"/>
    <s v="translations"/>
    <x v="2071"/>
    <d v="2015-02-05T19:25:00"/>
  </r>
  <r>
    <n v="1412"/>
    <s v="For overseas shogi fans! Shogi novel translation project"/>
    <s v="â€œClimbing Silver!â€- An English translation of the Young Adult Shogi novella"/>
    <n v="7000"/>
    <n v="320"/>
    <x v="0"/>
    <x v="0"/>
    <s v="USD"/>
    <n v="1417656699"/>
    <n v="1415064699"/>
    <b v="0"/>
    <n v="13"/>
    <b v="0"/>
    <s v="publishing/translations"/>
    <n v="4.5714285714285714E-2"/>
    <n v="24.615384615384617"/>
    <x v="6"/>
    <x v="8"/>
    <x v="6"/>
    <s v="translations"/>
    <x v="2072"/>
    <d v="2014-12-03T19:31:39"/>
  </r>
  <r>
    <n v="1413"/>
    <s v="LE NUVOLE DEL CIELO-CLOUDS OF THE SKY"/>
    <s v="I need funds to publish a book based on a selection of sentences from the Gospel demonstrating that Christianity is a strong religion."/>
    <n v="2000"/>
    <n v="100"/>
    <x v="0"/>
    <x v="16"/>
    <s v="EUR"/>
    <n v="1455964170"/>
    <n v="1450780170"/>
    <b v="0"/>
    <n v="1"/>
    <b v="0"/>
    <s v="publishing/translations"/>
    <n v="0.05"/>
    <n v="100"/>
    <x v="6"/>
    <x v="8"/>
    <x v="6"/>
    <s v="translations"/>
    <x v="2073"/>
    <d v="2016-02-20T04:29:30"/>
  </r>
  <r>
    <n v="1414"/>
    <s v="Database of Interlinear Greek Words"/>
    <s v="Create an open source &quot;interlinear&quot; translation fo the Greek New Testament in re-publishable and open source database format."/>
    <n v="500"/>
    <n v="1"/>
    <x v="0"/>
    <x v="0"/>
    <s v="USD"/>
    <n v="1483423467"/>
    <n v="1480831467"/>
    <b v="0"/>
    <n v="1"/>
    <b v="0"/>
    <s v="publishing/translations"/>
    <n v="2E-3"/>
    <n v="1"/>
    <x v="6"/>
    <x v="8"/>
    <x v="6"/>
    <s v="translations"/>
    <x v="2074"/>
    <d v="2017-01-03T00:04:27"/>
  </r>
  <r>
    <n v="1415"/>
    <s v="The Complete Homilies of Blessed Oscar Romero: Volume 2"/>
    <s v="This is a Series of 6 Books on Blessed Oscar A. Romero`s Writings. This Project will help to pay the translation costs of Volume 2."/>
    <n v="4400"/>
    <n v="800"/>
    <x v="0"/>
    <x v="0"/>
    <s v="USD"/>
    <n v="1439741591"/>
    <n v="1436285591"/>
    <b v="0"/>
    <n v="9"/>
    <b v="0"/>
    <s v="publishing/translations"/>
    <n v="0.18181818181818182"/>
    <n v="88.888888888888886"/>
    <x v="6"/>
    <x v="8"/>
    <x v="6"/>
    <s v="translations"/>
    <x v="2075"/>
    <d v="2015-08-16T10:13:11"/>
  </r>
  <r>
    <n v="1416"/>
    <s v="Glenn's  little book of  quotes"/>
    <s v="glenn's  book of quotes is designed to give the readers a thought for the day , lighten the mood  and put a smile  on their faces."/>
    <n v="50000"/>
    <n v="0"/>
    <x v="0"/>
    <x v="0"/>
    <s v="USD"/>
    <n v="1448147619"/>
    <n v="1445552019"/>
    <b v="0"/>
    <n v="0"/>
    <b v="0"/>
    <s v="publishing/translations"/>
    <n v="0"/>
    <n v="0"/>
    <x v="6"/>
    <x v="8"/>
    <x v="6"/>
    <s v="translations"/>
    <x v="2076"/>
    <d v="2015-11-21T17:13:39"/>
  </r>
  <r>
    <n v="1417"/>
    <s v="Digitizing 8 Rare Siddha Yoga Books"/>
    <s v="Digitization of 8 rare Siddha Yoga books written by a Yogi - coming in the lineage of Sri Sri Sri Sadhasiva Brahmendra himself!"/>
    <n v="4500"/>
    <n v="55"/>
    <x v="0"/>
    <x v="0"/>
    <s v="USD"/>
    <n v="1442315460"/>
    <n v="1439696174"/>
    <b v="0"/>
    <n v="2"/>
    <b v="0"/>
    <s v="publishing/translations"/>
    <n v="1.2222222222222223E-2"/>
    <n v="27.5"/>
    <x v="6"/>
    <x v="8"/>
    <x v="6"/>
    <s v="translations"/>
    <x v="2077"/>
    <d v="2015-09-15T05:11:00"/>
  </r>
  <r>
    <n v="1418"/>
    <s v="Realidades del Hombre"/>
    <s v="Â¿Y si hubiera una camino intermedio entre ciencia y religion?_x000a_Descubre la respuesta ayudando a publicar y traducir este libro."/>
    <n v="3000"/>
    <n v="6"/>
    <x v="0"/>
    <x v="6"/>
    <s v="EUR"/>
    <n v="1456397834"/>
    <n v="1453805834"/>
    <b v="0"/>
    <n v="1"/>
    <b v="0"/>
    <s v="publishing/translations"/>
    <n v="2E-3"/>
    <n v="6"/>
    <x v="6"/>
    <x v="8"/>
    <x v="6"/>
    <s v="translations"/>
    <x v="2078"/>
    <d v="2016-02-25T04:57:14"/>
  </r>
  <r>
    <n v="1419"/>
    <s v="Book Tour &quot;Words of Fire! Women Loving Women in Latin Amer&quot;"/>
    <s v="Argentinian Author Seeks to Tour America to Educate on Womenâ€™s Sexuality in Latin America / Autora Argentina Busca Gira en EEUU"/>
    <n v="6300"/>
    <n v="445"/>
    <x v="0"/>
    <x v="0"/>
    <s v="USD"/>
    <n v="1476010619"/>
    <n v="1473418619"/>
    <b v="0"/>
    <n v="10"/>
    <b v="0"/>
    <s v="publishing/translations"/>
    <n v="7.0634920634920634E-2"/>
    <n v="44.5"/>
    <x v="6"/>
    <x v="8"/>
    <x v="6"/>
    <s v="translations"/>
    <x v="2079"/>
    <d v="2016-10-09T04:56:59"/>
  </r>
  <r>
    <n v="1420"/>
    <s v="Shakespeare in the Hood - Romeo and Juliet"/>
    <s v="Help me butcher Shakespeare in a satirical fashion."/>
    <n v="110"/>
    <n v="3"/>
    <x v="0"/>
    <x v="0"/>
    <s v="USD"/>
    <n v="1467129686"/>
    <n v="1464969686"/>
    <b v="0"/>
    <n v="3"/>
    <b v="0"/>
    <s v="publishing/translations"/>
    <n v="2.7272727272727271E-2"/>
    <n v="1"/>
    <x v="6"/>
    <x v="8"/>
    <x v="6"/>
    <s v="translations"/>
    <x v="2080"/>
    <d v="2016-06-28T10:01:26"/>
  </r>
  <r>
    <n v="1421"/>
    <s v="English translation of &quot;The Escape to Myanmar&quot;"/>
    <s v="English translation of &quot;The Escape to Myanmar&quot;, a fictive novel about people from Sweden who arrive in Myanmar/Burma as war refugees."/>
    <n v="200000"/>
    <n v="200"/>
    <x v="0"/>
    <x v="5"/>
    <s v="SEK"/>
    <n v="1423432709"/>
    <n v="1420840709"/>
    <b v="0"/>
    <n v="2"/>
    <b v="0"/>
    <s v="publishing/translations"/>
    <n v="1E-3"/>
    <n v="100"/>
    <x v="6"/>
    <x v="8"/>
    <x v="6"/>
    <s v="translations"/>
    <x v="2081"/>
    <d v="2015-02-08T15:58:29"/>
  </r>
  <r>
    <n v="1422"/>
    <s v="&quot;Hope Without Borders&quot; trilogy by I R Tyler, Chinese edition"/>
    <s v="Protecting children from sexual abuse through the medium of story telling; accessing 20% of the world's population through translation."/>
    <n v="25000"/>
    <n v="26"/>
    <x v="0"/>
    <x v="12"/>
    <s v="NZD"/>
    <n v="1474436704"/>
    <n v="1471844704"/>
    <b v="0"/>
    <n v="2"/>
    <b v="0"/>
    <s v="publishing/translations"/>
    <n v="1.0399999999999999E-3"/>
    <n v="13"/>
    <x v="6"/>
    <x v="8"/>
    <x v="6"/>
    <s v="translations"/>
    <x v="2082"/>
    <d v="2016-09-20T23:45:04"/>
  </r>
  <r>
    <n v="1423"/>
    <s v="Progressive King James Version New Testament"/>
    <s v="Help fund me to destroy the monopoly Rupert Murdoch has over the publication of modern bibles. I have a new one to rival the NKJV."/>
    <n v="30000"/>
    <n v="100"/>
    <x v="0"/>
    <x v="4"/>
    <s v="AUD"/>
    <n v="1451637531"/>
    <n v="1449045531"/>
    <b v="0"/>
    <n v="1"/>
    <b v="0"/>
    <s v="publishing/translations"/>
    <n v="3.3333333333333335E-3"/>
    <n v="100"/>
    <x v="6"/>
    <x v="8"/>
    <x v="6"/>
    <s v="translations"/>
    <x v="2083"/>
    <d v="2016-01-01T02:38:51"/>
  </r>
  <r>
    <n v="1424"/>
    <s v="Subway Mantras"/>
    <s v="A short book of practical mantras that can be used every day of the week. Mantras are cogwheels of universal engines."/>
    <n v="7500"/>
    <n v="1527"/>
    <x v="0"/>
    <x v="0"/>
    <s v="USD"/>
    <n v="1479233602"/>
    <n v="1478106802"/>
    <b v="0"/>
    <n v="14"/>
    <b v="0"/>
    <s v="publishing/translations"/>
    <n v="0.2036"/>
    <n v="109.07142857142857"/>
    <x v="6"/>
    <x v="8"/>
    <x v="6"/>
    <s v="translations"/>
    <x v="2084"/>
    <d v="2016-11-15T12:13:22"/>
  </r>
  <r>
    <n v="1425"/>
    <s v="Hello!(Sawadee).&quot;.America&quot;   BOOK"/>
    <s v="Translation  Thai language to English and other languages of the story (written by me) about&quot; Promote Travel &amp; Business in America&quot;"/>
    <n v="13000"/>
    <n v="0"/>
    <x v="0"/>
    <x v="0"/>
    <s v="USD"/>
    <n v="1430276959"/>
    <n v="1427684959"/>
    <b v="0"/>
    <n v="0"/>
    <b v="0"/>
    <s v="publishing/translations"/>
    <n v="0"/>
    <n v="0"/>
    <x v="6"/>
    <x v="8"/>
    <x v="6"/>
    <s v="translations"/>
    <x v="2085"/>
    <d v="2015-04-28T21:09:19"/>
  </r>
  <r>
    <n v="1426"/>
    <s v="Die Welt der Haie in Englisch (The World of Sharks)"/>
    <s v="The World of Sharks is an interactive eBook for the iPad and Mac. It shall be translated into english to make it available worldwide."/>
    <n v="1000"/>
    <n v="0"/>
    <x v="0"/>
    <x v="3"/>
    <s v="EUR"/>
    <n v="1440408120"/>
    <n v="1435224120"/>
    <b v="0"/>
    <n v="0"/>
    <b v="0"/>
    <s v="publishing/translations"/>
    <n v="0"/>
    <n v="0"/>
    <x v="6"/>
    <x v="8"/>
    <x v="6"/>
    <s v="translations"/>
    <x v="2086"/>
    <d v="2015-08-24T03:22:00"/>
  </r>
  <r>
    <n v="1427"/>
    <s v="WHAT CAN I DO?..."/>
    <s v="The book with advices that can save many lives._x000a_You will find here many case studies, extreme situations and solutions."/>
    <n v="5000"/>
    <n v="419"/>
    <x v="0"/>
    <x v="3"/>
    <s v="EUR"/>
    <n v="1474230385"/>
    <n v="1471638385"/>
    <b v="0"/>
    <n v="4"/>
    <b v="0"/>
    <s v="publishing/translations"/>
    <n v="8.3799999999999999E-2"/>
    <n v="104.75"/>
    <x v="6"/>
    <x v="8"/>
    <x v="6"/>
    <s v="translations"/>
    <x v="2087"/>
    <d v="2016-09-18T14:26:25"/>
  </r>
  <r>
    <n v="1428"/>
    <s v="Translation of the book &quot;He sees me with his Heart&quot;"/>
    <s v="My father wrote a book about raising a blind child. I, as a professional translator, am going to write it in English for everyone."/>
    <n v="1000"/>
    <n v="45"/>
    <x v="0"/>
    <x v="6"/>
    <s v="EUR"/>
    <n v="1459584417"/>
    <n v="1456996017"/>
    <b v="0"/>
    <n v="3"/>
    <b v="0"/>
    <s v="publishing/translations"/>
    <n v="4.4999999999999998E-2"/>
    <n v="15"/>
    <x v="6"/>
    <x v="8"/>
    <x v="6"/>
    <s v="translations"/>
    <x v="2088"/>
    <d v="2016-04-02T02:06:57"/>
  </r>
  <r>
    <n v="1429"/>
    <s v="10 P.M."/>
    <s v="A guy in his 30's tries to live his &quot;American Dream&quot;, but quickly it turns into a nightmare. (A Novel)"/>
    <n v="10000"/>
    <n v="0"/>
    <x v="0"/>
    <x v="0"/>
    <s v="USD"/>
    <n v="1428629242"/>
    <n v="1426037242"/>
    <b v="0"/>
    <n v="0"/>
    <b v="0"/>
    <s v="publishing/translations"/>
    <n v="0"/>
    <n v="0"/>
    <x v="6"/>
    <x v="8"/>
    <x v="6"/>
    <s v="translations"/>
    <x v="2089"/>
    <d v="2015-04-09T19:27:22"/>
  </r>
  <r>
    <n v="1430"/>
    <s v="Esoteric Project Management"/>
    <s v="Profesional translation and publishing of the book on unique synthesis of project management and meditation"/>
    <n v="5000"/>
    <n v="403"/>
    <x v="0"/>
    <x v="0"/>
    <s v="USD"/>
    <n v="1419017488"/>
    <n v="1416339088"/>
    <b v="0"/>
    <n v="5"/>
    <b v="0"/>
    <s v="publishing/translations"/>
    <n v="8.0600000000000005E-2"/>
    <n v="80.599999999999994"/>
    <x v="6"/>
    <x v="8"/>
    <x v="6"/>
    <s v="translations"/>
    <x v="2090"/>
    <d v="2014-12-19T13:31:28"/>
  </r>
  <r>
    <n v="1431"/>
    <s v="Publishing Persian version of IT AIN'T SO AWFUL, FALAFEL"/>
    <s v="Iran does not adhere to International Copyright Laws. Please help me publish a Persian translation before it is illegally translated."/>
    <n v="17000"/>
    <n v="5431"/>
    <x v="0"/>
    <x v="0"/>
    <s v="USD"/>
    <n v="1448517816"/>
    <n v="1445922216"/>
    <b v="0"/>
    <n v="47"/>
    <b v="0"/>
    <s v="publishing/translations"/>
    <n v="0.31947058823529412"/>
    <n v="115.55319148936171"/>
    <x v="6"/>
    <x v="8"/>
    <x v="6"/>
    <s v="translations"/>
    <x v="2091"/>
    <d v="2015-11-26T00:03:36"/>
  </r>
  <r>
    <n v="1432"/>
    <s v="The Holy Bib-el"/>
    <s v="THE HOLY BIB-EL Translated By Leon Cook. The Creation: CHAPTER 1.  1* In the beginning Gods created The Heavens and The Planet Earth."/>
    <n v="40000"/>
    <n v="0"/>
    <x v="0"/>
    <x v="0"/>
    <s v="USD"/>
    <n v="1437417828"/>
    <n v="1434825828"/>
    <b v="0"/>
    <n v="0"/>
    <b v="0"/>
    <s v="publishing/translations"/>
    <n v="0"/>
    <n v="0"/>
    <x v="6"/>
    <x v="8"/>
    <x v="6"/>
    <s v="translations"/>
    <x v="2092"/>
    <d v="2015-07-20T12:43:48"/>
  </r>
  <r>
    <n v="1433"/>
    <s v="The Gayatri Mantra for Jhansi, India"/>
    <s v="Publish my book on the Gayatri Mantra in English for the benefit of the readers and the children at the orphanage in Jhansi, India"/>
    <n v="12000"/>
    <n v="805"/>
    <x v="0"/>
    <x v="16"/>
    <s v="EUR"/>
    <n v="1481367600"/>
    <n v="1477839675"/>
    <b v="0"/>
    <n v="10"/>
    <b v="0"/>
    <s v="publishing/translations"/>
    <n v="6.7083333333333328E-2"/>
    <n v="80.5"/>
    <x v="6"/>
    <x v="8"/>
    <x v="6"/>
    <s v="translations"/>
    <x v="2093"/>
    <d v="2016-12-10T05:00:00"/>
  </r>
  <r>
    <n v="1434"/>
    <s v="Translation of 'SOCIALCAPITALISM' (2014)"/>
    <s v="Interest from abroad to publish my book SOCIALCAPITALISM. Need translation to English master. Help appreciated."/>
    <n v="82000"/>
    <n v="8190"/>
    <x v="0"/>
    <x v="10"/>
    <s v="DKK"/>
    <n v="1433775600"/>
    <n v="1431973478"/>
    <b v="0"/>
    <n v="11"/>
    <b v="0"/>
    <s v="publishing/translations"/>
    <n v="9.987804878048781E-2"/>
    <n v="744.5454545454545"/>
    <x v="6"/>
    <x v="8"/>
    <x v="6"/>
    <s v="translations"/>
    <x v="2094"/>
    <d v="2015-06-08T09:00:00"/>
  </r>
  <r>
    <n v="1435"/>
    <s v="Trilogy of Crystals, book 1, translation"/>
    <s v="English translation of the first book from a sword and sorcery Fantasy trilogy, by Paolo Parente"/>
    <n v="15000"/>
    <n v="15"/>
    <x v="0"/>
    <x v="16"/>
    <s v="EUR"/>
    <n v="1444589020"/>
    <n v="1441997020"/>
    <b v="0"/>
    <n v="2"/>
    <b v="0"/>
    <s v="publishing/translations"/>
    <n v="1E-3"/>
    <n v="7.5"/>
    <x v="6"/>
    <x v="8"/>
    <x v="6"/>
    <s v="translations"/>
    <x v="2095"/>
    <d v="2015-10-11T12:43:40"/>
  </r>
  <r>
    <n v="1436"/>
    <s v="Translation of an interactive eLearning-website for surgery"/>
    <s v="Help us to get www.mySurgery.de, an interactive eLearning-Website for general and visceral surgery, translated to english language."/>
    <n v="10000"/>
    <n v="77"/>
    <x v="0"/>
    <x v="3"/>
    <s v="EUR"/>
    <n v="1456043057"/>
    <n v="1453451057"/>
    <b v="0"/>
    <n v="2"/>
    <b v="0"/>
    <s v="publishing/translations"/>
    <n v="7.7000000000000002E-3"/>
    <n v="38.5"/>
    <x v="6"/>
    <x v="8"/>
    <x v="6"/>
    <s v="translations"/>
    <x v="2096"/>
    <d v="2016-02-21T02:24:17"/>
  </r>
  <r>
    <n v="1437"/>
    <s v="THE BACHELOR KNOWS NO BORDERS"/>
    <s v="Introducing A True Story That Bridges Borders: Join Us As We Translate THE BACHELOR CHAPTERS: A THINKING WOMAN'S ROMANCE Into Spanish!"/>
    <n v="3000"/>
    <n v="807"/>
    <x v="0"/>
    <x v="0"/>
    <s v="USD"/>
    <n v="1405227540"/>
    <n v="1402058739"/>
    <b v="0"/>
    <n v="22"/>
    <b v="0"/>
    <s v="publishing/translations"/>
    <n v="0.26900000000000002"/>
    <n v="36.68181818181818"/>
    <x v="6"/>
    <x v="8"/>
    <x v="6"/>
    <s v="translations"/>
    <x v="2097"/>
    <d v="2014-07-12T22:59:00"/>
  </r>
  <r>
    <n v="1438"/>
    <s v="Felting tutorials - worldwide wool craft - translation"/>
    <s v="Feltmaking is an acient yet modern craft using wool in creative ways. Our thorough guides should be for people all over the world."/>
    <n v="20000"/>
    <n v="600"/>
    <x v="0"/>
    <x v="10"/>
    <s v="DKK"/>
    <n v="1461765300"/>
    <n v="1459198499"/>
    <b v="0"/>
    <n v="8"/>
    <b v="0"/>
    <s v="publishing/translations"/>
    <n v="0.03"/>
    <n v="75"/>
    <x v="6"/>
    <x v="8"/>
    <x v="6"/>
    <s v="translations"/>
    <x v="2098"/>
    <d v="2016-04-27T07:55:00"/>
  </r>
  <r>
    <n v="1439"/>
    <s v="Watermark the truth beneath the surface - Translate"/>
    <s v="My English  novel has received excellent reviews. To address the great interest from Germany I want to translate it into German."/>
    <n v="2725"/>
    <n v="180"/>
    <x v="0"/>
    <x v="2"/>
    <s v="CAD"/>
    <n v="1425758101"/>
    <n v="1423166101"/>
    <b v="0"/>
    <n v="6"/>
    <b v="0"/>
    <s v="publishing/translations"/>
    <n v="6.6055045871559637E-2"/>
    <n v="30"/>
    <x v="6"/>
    <x v="8"/>
    <x v="6"/>
    <s v="translations"/>
    <x v="2099"/>
    <d v="2015-03-07T13:55:01"/>
  </r>
  <r>
    <n v="1440"/>
    <s v="Perfume Collectibles - Vintage Bottles - History of Perfume"/>
    <s v="The Museum of Perfume in Milan has been publishing its own magazine since 1998 in Italian. We would like to translate it English."/>
    <n v="13000"/>
    <n v="1"/>
    <x v="0"/>
    <x v="16"/>
    <s v="EUR"/>
    <n v="1464285463"/>
    <n v="1461693463"/>
    <b v="0"/>
    <n v="1"/>
    <b v="0"/>
    <s v="publishing/translations"/>
    <n v="7.6923076923076926E-5"/>
    <n v="1"/>
    <x v="6"/>
    <x v="8"/>
    <x v="6"/>
    <s v="translations"/>
    <x v="2100"/>
    <d v="2016-05-26T11:57:43"/>
  </r>
  <r>
    <n v="1441"/>
    <s v="Sikh Police: Guru Granth Sahib Project"/>
    <s v="Guru Granth Sahib; User Friendly. A book which captures the essence of the Guru Granth Sahib in modern English and also made digital."/>
    <n v="180000"/>
    <n v="2020"/>
    <x v="0"/>
    <x v="1"/>
    <s v="GBP"/>
    <n v="1441995769"/>
    <n v="1436811769"/>
    <b v="0"/>
    <n v="3"/>
    <b v="0"/>
    <s v="publishing/translations"/>
    <n v="1.1222222222222222E-2"/>
    <n v="673.33333333333337"/>
    <x v="6"/>
    <x v="8"/>
    <x v="6"/>
    <s v="translations"/>
    <x v="2101"/>
    <d v="2015-09-11T12:22:49"/>
  </r>
  <r>
    <n v="1442"/>
    <s v="Alternative Economics: Reversing Stagnation on Smashwords"/>
    <s v="If people contribute on Kickstarter, I will be able to give this 159-page e-book anthology away free to libraries and e-bookreaders.  I"/>
    <n v="1500"/>
    <n v="0"/>
    <x v="0"/>
    <x v="0"/>
    <s v="USD"/>
    <n v="1464190158"/>
    <n v="1461598158"/>
    <b v="0"/>
    <n v="0"/>
    <b v="0"/>
    <s v="publishing/translations"/>
    <n v="0"/>
    <n v="0"/>
    <x v="6"/>
    <x v="8"/>
    <x v="6"/>
    <s v="translations"/>
    <x v="2102"/>
    <d v="2016-05-25T09:29:18"/>
  </r>
  <r>
    <n v="1443"/>
    <s v="Translate my Saga Fantasy : Icarus Ã  l'Ã©cole des dieux"/>
    <s v="Hello everyone !_x000a_I need your help for translate my saga Fantasy : Icarus at the school of the gods - Book 1&quot;."/>
    <n v="13000"/>
    <n v="0"/>
    <x v="0"/>
    <x v="11"/>
    <s v="EUR"/>
    <n v="1483395209"/>
    <n v="1480803209"/>
    <b v="0"/>
    <n v="0"/>
    <b v="0"/>
    <s v="publishing/translations"/>
    <n v="0"/>
    <n v="0"/>
    <x v="6"/>
    <x v="8"/>
    <x v="6"/>
    <s v="translations"/>
    <x v="2103"/>
    <d v="2017-01-02T16:13:29"/>
  </r>
  <r>
    <n v="1444"/>
    <s v="Expand the MillionairesLetter in the US Market!"/>
    <s v="We as a successfull german stock market newsletter publisher want expand in the US market!"/>
    <n v="4950"/>
    <n v="0"/>
    <x v="0"/>
    <x v="3"/>
    <s v="EUR"/>
    <n v="1442091462"/>
    <n v="1436907462"/>
    <b v="0"/>
    <n v="0"/>
    <b v="0"/>
    <s v="publishing/translations"/>
    <n v="0"/>
    <n v="0"/>
    <x v="6"/>
    <x v="8"/>
    <x v="6"/>
    <s v="translations"/>
    <x v="2104"/>
    <d v="2015-09-12T14:57:42"/>
  </r>
  <r>
    <n v="1445"/>
    <s v="Finnegans Wake von James Joyce - deutsche Ãœbersetzung"/>
    <s v="Erstellung einer deutschen Ãœbersetzung ( Lesbarmachung ) des Buches Finnegans Wake von James Joyce. Die Umsetzung erfolgt 1 zu 1."/>
    <n v="130000"/>
    <n v="0"/>
    <x v="0"/>
    <x v="3"/>
    <s v="EUR"/>
    <n v="1434286855"/>
    <n v="1431694855"/>
    <b v="0"/>
    <n v="0"/>
    <b v="0"/>
    <s v="publishing/translations"/>
    <n v="0"/>
    <n v="0"/>
    <x v="6"/>
    <x v="8"/>
    <x v="6"/>
    <s v="translations"/>
    <x v="2105"/>
    <d v="2015-06-14T07:00:55"/>
  </r>
  <r>
    <n v="1446"/>
    <s v="Italian Manual Kickstarter - Manuale Italiano non ufficiale"/>
    <s v="All backers can help us with 1â‚¬ to create the 1st Italian Manual Kickstarter - Per chi vuole finanziare le proprie idee con successo"/>
    <n v="900"/>
    <n v="0"/>
    <x v="0"/>
    <x v="16"/>
    <s v="EUR"/>
    <n v="1461235478"/>
    <n v="1459507478"/>
    <b v="0"/>
    <n v="0"/>
    <b v="0"/>
    <s v="publishing/translations"/>
    <n v="0"/>
    <n v="0"/>
    <x v="6"/>
    <x v="8"/>
    <x v="6"/>
    <s v="translations"/>
    <x v="2106"/>
    <d v="2016-04-21T04:44:38"/>
  </r>
  <r>
    <n v="1447"/>
    <s v="Indian Language Dictionary"/>
    <s v="I'm creating a dictionary of multiple Indian languages."/>
    <n v="500000"/>
    <n v="75"/>
    <x v="0"/>
    <x v="0"/>
    <s v="USD"/>
    <n v="1467999134"/>
    <n v="1465407134"/>
    <b v="0"/>
    <n v="3"/>
    <b v="0"/>
    <s v="publishing/translations"/>
    <n v="1.4999999999999999E-4"/>
    <n v="25"/>
    <x v="6"/>
    <x v="8"/>
    <x v="6"/>
    <s v="translations"/>
    <x v="2107"/>
    <d v="2016-07-08T11:32:14"/>
  </r>
  <r>
    <n v="1448"/>
    <s v="Focus on changing your situation"/>
    <s v="For people in schools to the retired._x000a_Aim is to get in to schools,gyms,work places and to travel all over the world doing talks on it."/>
    <n v="200000"/>
    <n v="0"/>
    <x v="0"/>
    <x v="4"/>
    <s v="AUD"/>
    <n v="1432272300"/>
    <n v="1429655318"/>
    <b v="0"/>
    <n v="0"/>
    <b v="0"/>
    <s v="publishing/translations"/>
    <n v="0"/>
    <n v="0"/>
    <x v="6"/>
    <x v="8"/>
    <x v="6"/>
    <s v="translations"/>
    <x v="2108"/>
    <d v="2015-05-21T23:25:00"/>
  </r>
  <r>
    <n v="1449"/>
    <s v="MamaCheng's International Shopping Concierge Services"/>
    <s v="Calling out Backers throughout the world. We are here to provide an intermediate channel to offer U.S. products worldwide. PLEASE READ!"/>
    <n v="8888"/>
    <n v="0"/>
    <x v="0"/>
    <x v="0"/>
    <s v="USD"/>
    <n v="1431286105"/>
    <n v="1427138905"/>
    <b v="0"/>
    <n v="0"/>
    <b v="0"/>
    <s v="publishing/translations"/>
    <n v="0"/>
    <n v="0"/>
    <x v="6"/>
    <x v="8"/>
    <x v="6"/>
    <s v="translations"/>
    <x v="2109"/>
    <d v="2015-05-10T13:28:25"/>
  </r>
  <r>
    <n v="1450"/>
    <s v="The Art of the Dill"/>
    <s v="A book of pickle recipes narrated by a mama grizzly speaking in incomplete and run-on sentences and her orangutan friend. #Artofthedill"/>
    <n v="100000"/>
    <n v="1"/>
    <x v="0"/>
    <x v="0"/>
    <s v="USD"/>
    <n v="1455941197"/>
    <n v="1453349197"/>
    <b v="0"/>
    <n v="1"/>
    <b v="0"/>
    <s v="publishing/translations"/>
    <n v="1.0000000000000001E-5"/>
    <n v="1"/>
    <x v="6"/>
    <x v="8"/>
    <x v="6"/>
    <s v="translations"/>
    <x v="2110"/>
    <d v="2016-02-19T22:06:37"/>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4"/>
    <n v="1"/>
    <x v="6"/>
    <x v="8"/>
    <x v="6"/>
    <s v="translations"/>
    <x v="2111"/>
    <d v="2014-11-18T18:00:59"/>
  </r>
  <r>
    <n v="1452"/>
    <s v="The Judo Preservation Project (Canceled)"/>
    <s v="I am gathering rare, out-of-print Judo books for preservation, translation and sharing."/>
    <n v="14000"/>
    <n v="0"/>
    <x v="2"/>
    <x v="0"/>
    <s v="USD"/>
    <n v="1406566363"/>
    <n v="1403974363"/>
    <b v="0"/>
    <n v="0"/>
    <b v="0"/>
    <s v="publishing/translations"/>
    <n v="0"/>
    <n v="0"/>
    <x v="6"/>
    <x v="8"/>
    <x v="6"/>
    <s v="translations"/>
    <x v="2112"/>
    <d v="2014-07-28T10:52:43"/>
  </r>
  <r>
    <n v="1453"/>
    <s v="ON THE DISSECTION OF THE PARTS OF THE HUMAN BODY (1545-1546) (Canceled)"/>
    <s v="The ambitious translation of one of the most important books in the history of medicine by Charles Estienne, the classmate of Vesalius"/>
    <n v="25000"/>
    <n v="0"/>
    <x v="2"/>
    <x v="11"/>
    <s v="EUR"/>
    <n v="1492270947"/>
    <n v="1488386547"/>
    <b v="0"/>
    <n v="0"/>
    <b v="0"/>
    <s v="publishing/translations"/>
    <n v="0"/>
    <n v="0"/>
    <x v="6"/>
    <x v="8"/>
    <x v="6"/>
    <s v="translations"/>
    <x v="2113"/>
    <d v="2017-04-15T09:42:27"/>
  </r>
  <r>
    <n v="1454"/>
    <s v="Beginner's Guide to Fibromyalgia translation - fibromialgia"/>
    <s v="Our Beginner's Guide to Fibromyalgia is to be translated into English. Endorsed by leading Rheumatology &amp; Psychology Societies in Spain"/>
    <n v="1750"/>
    <n v="15"/>
    <x v="2"/>
    <x v="6"/>
    <s v="EUR"/>
    <n v="1461535140"/>
    <n v="1459716480"/>
    <b v="0"/>
    <n v="1"/>
    <b v="0"/>
    <s v="publishing/translations"/>
    <n v="8.5714285714285719E-3"/>
    <n v="15"/>
    <x v="6"/>
    <x v="8"/>
    <x v="6"/>
    <s v="translations"/>
    <x v="2114"/>
    <d v="2016-04-24T15:59:00"/>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0.105"/>
    <n v="225"/>
    <x v="6"/>
    <x v="8"/>
    <x v="6"/>
    <s v="translations"/>
    <x v="2115"/>
    <d v="2014-09-05T07:39:00"/>
  </r>
  <r>
    <n v="1456"/>
    <s v="Sometimes you don't need love (Canceled)"/>
    <s v="English Version of my auto-published novel"/>
    <n v="5000"/>
    <n v="145"/>
    <x v="2"/>
    <x v="16"/>
    <s v="EUR"/>
    <n v="1483459365"/>
    <n v="1480867365"/>
    <b v="0"/>
    <n v="3"/>
    <b v="0"/>
    <s v="publishing/translations"/>
    <n v="2.9000000000000001E-2"/>
    <n v="48.333333333333336"/>
    <x v="6"/>
    <x v="8"/>
    <x v="6"/>
    <s v="translations"/>
    <x v="2116"/>
    <d v="2017-01-03T10:02:45"/>
  </r>
  <r>
    <n v="1457"/>
    <s v="Hey! I&quot;m not invisable, I am Just Old (Canceled)"/>
    <s v="Age is more than just a number, I hope your younger than you feel."/>
    <n v="6000"/>
    <n v="0"/>
    <x v="2"/>
    <x v="0"/>
    <s v="USD"/>
    <n v="1447281044"/>
    <n v="1444685444"/>
    <b v="0"/>
    <n v="0"/>
    <b v="0"/>
    <s v="publishing/translations"/>
    <n v="0"/>
    <n v="0"/>
    <x v="6"/>
    <x v="8"/>
    <x v="6"/>
    <s v="translations"/>
    <x v="2117"/>
    <d v="2015-11-11T16:30:44"/>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n v="0"/>
    <x v="6"/>
    <x v="8"/>
    <x v="6"/>
    <s v="translations"/>
    <x v="2118"/>
    <d v="2014-08-10T22:00:00"/>
  </r>
  <r>
    <n v="1459"/>
    <s v="Like all the others (Canceled)"/>
    <s v="What if you suddenly found out, that your life wasnÂ´t the life you thought you had? What if you were like all the others!"/>
    <n v="37000"/>
    <n v="0"/>
    <x v="2"/>
    <x v="10"/>
    <s v="DKK"/>
    <n v="1449077100"/>
    <n v="1446612896"/>
    <b v="0"/>
    <n v="0"/>
    <b v="0"/>
    <s v="publishing/translations"/>
    <n v="0"/>
    <n v="0"/>
    <x v="6"/>
    <x v="8"/>
    <x v="6"/>
    <s v="translations"/>
    <x v="2119"/>
    <d v="2015-12-02T11:25:00"/>
  </r>
  <r>
    <n v="1460"/>
    <s v="KJV2015 (Canceled)"/>
    <s v="KJV2015 Easier to understand for our kids and family not leaving out one verse or changing a meaning one bit."/>
    <n v="25000000"/>
    <n v="0"/>
    <x v="2"/>
    <x v="0"/>
    <s v="USD"/>
    <n v="1417391100"/>
    <n v="1412371898"/>
    <b v="0"/>
    <n v="0"/>
    <b v="0"/>
    <s v="publishing/translations"/>
    <n v="0"/>
    <n v="0"/>
    <x v="6"/>
    <x v="8"/>
    <x v="6"/>
    <s v="translations"/>
    <x v="2120"/>
    <d v="2014-11-30T17:45:00"/>
  </r>
  <r>
    <n v="1901"/>
    <s v="KiddieRail - making the stairs easier and safer for kids"/>
    <s v="KiddieRail is a height adjustable hand rail of the right size for little children to help them manage the stairs more safely at home."/>
    <n v="99000"/>
    <n v="2670"/>
    <x v="0"/>
    <x v="1"/>
    <s v="GBP"/>
    <n v="1432299600"/>
    <n v="1429707729"/>
    <b v="0"/>
    <n v="25"/>
    <b v="0"/>
    <s v="technology/gadgets"/>
    <n v="2.696969696969697E-2"/>
    <n v="106.8"/>
    <x v="7"/>
    <x v="8"/>
    <x v="7"/>
    <s v="gadgets"/>
    <x v="2121"/>
    <d v="2015-05-22T07:00:00"/>
  </r>
  <r>
    <n v="1902"/>
    <s v="Cardboard reality"/>
    <s v="Virtual reality is expensive, here is the solution. I've created a VR device out of cardboard. I present: World's cheapest VR Device."/>
    <n v="1000"/>
    <n v="12"/>
    <x v="0"/>
    <x v="7"/>
    <s v="EUR"/>
    <n v="1425495447"/>
    <n v="1422903447"/>
    <b v="0"/>
    <n v="3"/>
    <b v="0"/>
    <s v="technology/gadgets"/>
    <n v="1.2E-2"/>
    <n v="4"/>
    <x v="7"/>
    <x v="8"/>
    <x v="7"/>
    <s v="gadgets"/>
    <x v="2122"/>
    <d v="2015-03-04T12:57:27"/>
  </r>
  <r>
    <n v="1903"/>
    <s v="MiPointer"/>
    <s v="A cool smart laser pointer for presenting professionals. Unique by design, widest functional coverage for both IOS and Android."/>
    <n v="3000"/>
    <n v="1398"/>
    <x v="0"/>
    <x v="0"/>
    <s v="USD"/>
    <n v="1485541791"/>
    <n v="1480357791"/>
    <b v="0"/>
    <n v="41"/>
    <b v="0"/>
    <s v="technology/gadgets"/>
    <n v="0.46600000000000003"/>
    <n v="34.097560975609753"/>
    <x v="7"/>
    <x v="8"/>
    <x v="7"/>
    <s v="gadgets"/>
    <x v="2123"/>
    <d v="2017-01-27T12:29:51"/>
  </r>
  <r>
    <n v="1904"/>
    <s v="Small Animal Deterrent Latch (S.A.D.L.)"/>
    <s v="Animals knocking over your waste wheeler making a mess on trash day? The S.A.D.L. will help prevent that from happening!"/>
    <n v="50000"/>
    <n v="50"/>
    <x v="0"/>
    <x v="0"/>
    <s v="USD"/>
    <n v="1451752021"/>
    <n v="1447864021"/>
    <b v="0"/>
    <n v="2"/>
    <b v="0"/>
    <s v="technology/gadgets"/>
    <n v="1E-3"/>
    <n v="25"/>
    <x v="7"/>
    <x v="8"/>
    <x v="7"/>
    <s v="gadgets"/>
    <x v="2124"/>
    <d v="2016-01-02T10:27:01"/>
  </r>
  <r>
    <n v="1905"/>
    <s v="Dad, we will get your AxleCrutch idea to the next level!"/>
    <s v="Before Dick Armstrong passed away unexpectedly in 2003, he invented an AxleCrutch device to help his customers-his idea lives on today."/>
    <n v="25000"/>
    <n v="42"/>
    <x v="0"/>
    <x v="0"/>
    <s v="USD"/>
    <n v="1410127994"/>
    <n v="1407535994"/>
    <b v="0"/>
    <n v="4"/>
    <b v="0"/>
    <s v="technology/gadgets"/>
    <n v="1.6800000000000001E-3"/>
    <n v="10.5"/>
    <x v="7"/>
    <x v="8"/>
    <x v="7"/>
    <s v="gadgets"/>
    <x v="2125"/>
    <d v="2014-09-07T16:13:14"/>
  </r>
  <r>
    <n v="1906"/>
    <s v="Macbook all-in-one Portable storage docking station PLUSDOCK"/>
    <s v="Max 5Tb storage, Wired lan, Additional USB ports and Hi-res DAC, 10000mAh battery, Real portable docking station"/>
    <n v="50000"/>
    <n v="21380"/>
    <x v="0"/>
    <x v="0"/>
    <s v="USD"/>
    <n v="1466697983"/>
    <n v="1464105983"/>
    <b v="0"/>
    <n v="99"/>
    <b v="0"/>
    <s v="technology/gadgets"/>
    <n v="0.42759999999999998"/>
    <n v="215.95959595959596"/>
    <x v="7"/>
    <x v="8"/>
    <x v="7"/>
    <s v="gadgets"/>
    <x v="2126"/>
    <d v="2016-06-23T10:06:23"/>
  </r>
  <r>
    <n v="1907"/>
    <s v="Litter-Buddy"/>
    <s v="Litter-Buddy is great economical alternative to leading pet waste disposal systems with cartridge bag elements."/>
    <n v="30000"/>
    <n v="85"/>
    <x v="0"/>
    <x v="0"/>
    <s v="USD"/>
    <n v="1400853925"/>
    <n v="1399557925"/>
    <b v="0"/>
    <n v="4"/>
    <b v="0"/>
    <s v="technology/gadgets"/>
    <n v="2.8333333333333335E-3"/>
    <n v="21.25"/>
    <x v="7"/>
    <x v="8"/>
    <x v="7"/>
    <s v="gadgets"/>
    <x v="2127"/>
    <d v="2014-05-23T08:05:25"/>
  </r>
  <r>
    <n v="1908"/>
    <s v="Better WiFi for today's Internet of Everything WiFi devices"/>
    <s v="Our device eliminates WiFi range issues with your connected devices by allowing you to locate our device where you will use your WiFi."/>
    <n v="25000"/>
    <n v="433"/>
    <x v="0"/>
    <x v="0"/>
    <s v="USD"/>
    <n v="1483048900"/>
    <n v="1480456900"/>
    <b v="0"/>
    <n v="4"/>
    <b v="0"/>
    <s v="technology/gadgets"/>
    <n v="1.7319999999999999E-2"/>
    <n v="108.25"/>
    <x v="7"/>
    <x v="8"/>
    <x v="7"/>
    <s v="gadgets"/>
    <x v="2128"/>
    <d v="2016-12-29T16:01:40"/>
  </r>
  <r>
    <n v="1909"/>
    <s v="Little Occhio, Wireless micro-cam for iPhone/Android"/>
    <s v="Use Little Occhio to see and share the hidden secrets of nature. Capture, share awesome photos, works with iPhone/Android/tablets."/>
    <n v="35000"/>
    <n v="4939"/>
    <x v="0"/>
    <x v="0"/>
    <s v="USD"/>
    <n v="1414059479"/>
    <n v="1411467479"/>
    <b v="0"/>
    <n v="38"/>
    <b v="0"/>
    <s v="technology/gadgets"/>
    <n v="0.14111428571428572"/>
    <n v="129.97368421052633"/>
    <x v="7"/>
    <x v="8"/>
    <x v="7"/>
    <s v="gadgets"/>
    <x v="2129"/>
    <d v="2014-10-23T04:17:59"/>
  </r>
  <r>
    <n v="1910"/>
    <s v="Thinking Cleaner, Wifi for iRobotÂ® RoombaÂ® 700 &amp; 800 series"/>
    <s v="Thinking Cleaner is an add-on for your iRobotÂ® RoombaÂ® 700/800 that makes it smarter and aware of its owner."/>
    <n v="85000"/>
    <n v="33486"/>
    <x v="0"/>
    <x v="7"/>
    <s v="EUR"/>
    <n v="1446331500"/>
    <n v="1442531217"/>
    <b v="0"/>
    <n v="285"/>
    <b v="0"/>
    <s v="technology/gadgets"/>
    <n v="0.39395294117647056"/>
    <n v="117.49473684210527"/>
    <x v="7"/>
    <x v="8"/>
    <x v="7"/>
    <s v="gadgets"/>
    <x v="2130"/>
    <d v="2015-10-31T16:45:00"/>
  </r>
  <r>
    <n v="1911"/>
    <s v="Charge Furniture"/>
    <s v="Charge furniture, making it simple and comfortable to charge your USB devices without leaving the comfort of your couch or armchair"/>
    <n v="42500"/>
    <n v="10"/>
    <x v="0"/>
    <x v="12"/>
    <s v="NZD"/>
    <n v="1407545334"/>
    <n v="1404953334"/>
    <b v="0"/>
    <n v="1"/>
    <b v="0"/>
    <s v="technology/gadgets"/>
    <n v="2.3529411764705883E-4"/>
    <n v="10"/>
    <x v="7"/>
    <x v="8"/>
    <x v="7"/>
    <s v="gadgets"/>
    <x v="2131"/>
    <d v="2014-08-08T18:48:54"/>
  </r>
  <r>
    <n v="1912"/>
    <s v="SOLO TESTER: Electrical Wiring Testing &amp; Troubleshooter"/>
    <s v="Finally! Electrical Wiring Testing Made Easy...  Designed by a Professional for Professionals, Homeowners and DIYs, Too!"/>
    <n v="5000"/>
    <n v="2965"/>
    <x v="0"/>
    <x v="0"/>
    <s v="USD"/>
    <n v="1433395560"/>
    <n v="1430803560"/>
    <b v="0"/>
    <n v="42"/>
    <b v="0"/>
    <s v="technology/gadgets"/>
    <n v="0.59299999999999997"/>
    <n v="70.595238095238102"/>
    <x v="7"/>
    <x v="8"/>
    <x v="7"/>
    <s v="gadgets"/>
    <x v="2132"/>
    <d v="2015-06-03T23:26:00"/>
  </r>
  <r>
    <n v="1913"/>
    <s v="Tibio - Spreading warmth in everyones home"/>
    <s v="Tibio is a revolutionary new product designed to solve an age old problem."/>
    <n v="48000"/>
    <n v="637"/>
    <x v="0"/>
    <x v="1"/>
    <s v="GBP"/>
    <n v="1412770578"/>
    <n v="1410178578"/>
    <b v="0"/>
    <n v="26"/>
    <b v="0"/>
    <s v="technology/gadgets"/>
    <n v="1.3270833333333334E-2"/>
    <n v="24.5"/>
    <x v="7"/>
    <x v="8"/>
    <x v="7"/>
    <s v="gadgets"/>
    <x v="2133"/>
    <d v="2014-10-08T06:16:18"/>
  </r>
  <r>
    <n v="1914"/>
    <s v="ZoZo Skeleton Hand Planchette - Works with ANY Ouija Board"/>
    <s v="The &quot;ZoZo Skeleton Hand Planchette&quot; is a fully functional &quot;ouija board&quot; planchette (pointer) but is significantly more hair-raising."/>
    <n v="666"/>
    <n v="60"/>
    <x v="0"/>
    <x v="0"/>
    <s v="USD"/>
    <n v="1414814340"/>
    <n v="1413519073"/>
    <b v="0"/>
    <n v="2"/>
    <b v="0"/>
    <s v="technology/gadgets"/>
    <n v="9.0090090090090086E-2"/>
    <n v="30"/>
    <x v="7"/>
    <x v="8"/>
    <x v="7"/>
    <s v="gadgets"/>
    <x v="2134"/>
    <d v="2014-10-31T21:59:00"/>
  </r>
  <r>
    <n v="1915"/>
    <s v="The Cat-Bath Contraption"/>
    <s v="The picture above is of our current prototype for the cat bath - we hope to move beyond a simple bin and create a cat bath revolution!"/>
    <n v="500"/>
    <n v="8"/>
    <x v="0"/>
    <x v="0"/>
    <s v="USD"/>
    <n v="1409620222"/>
    <n v="1407892222"/>
    <b v="0"/>
    <n v="4"/>
    <b v="0"/>
    <s v="technology/gadgets"/>
    <n v="1.6E-2"/>
    <n v="2"/>
    <x v="7"/>
    <x v="8"/>
    <x v="7"/>
    <s v="gadgets"/>
    <x v="2135"/>
    <d v="2014-09-01T19:10:22"/>
  </r>
  <r>
    <n v="1916"/>
    <s v="The Paint Can Holder by U.S. Green Products"/>
    <s v="The Paint Can Holder Makes Painting Easier and Safer on Extension Ladders."/>
    <n v="20000"/>
    <n v="102"/>
    <x v="0"/>
    <x v="0"/>
    <s v="USD"/>
    <n v="1478542375"/>
    <n v="1476378775"/>
    <b v="0"/>
    <n v="6"/>
    <b v="0"/>
    <s v="technology/gadgets"/>
    <n v="5.1000000000000004E-3"/>
    <n v="17"/>
    <x v="7"/>
    <x v="8"/>
    <x v="7"/>
    <s v="gadgets"/>
    <x v="2136"/>
    <d v="2016-11-07T12:12:55"/>
  </r>
  <r>
    <n v="1917"/>
    <s v="Chronovisor:The MOST innovative watch for night time reading"/>
    <s v="Let's build a legendary brand altogether"/>
    <n v="390000"/>
    <n v="205025"/>
    <x v="0"/>
    <x v="9"/>
    <s v="HKD"/>
    <n v="1486708133"/>
    <n v="1484116133"/>
    <b v="0"/>
    <n v="70"/>
    <b v="0"/>
    <s v="technology/gadgets"/>
    <n v="0.52570512820512816"/>
    <n v="2928.9285714285716"/>
    <x v="7"/>
    <x v="8"/>
    <x v="7"/>
    <s v="gadgets"/>
    <x v="2137"/>
    <d v="2017-02-10T00:28:53"/>
  </r>
  <r>
    <n v="1918"/>
    <s v="BugVibesâ„¢-Better Flowers, Plants, Trees with less Pesticides"/>
    <s v="Repel Japanese beetles and garden pests. Grow organic fruit and vegetables to help the environment, one plant at a time."/>
    <n v="25000"/>
    <n v="260"/>
    <x v="0"/>
    <x v="0"/>
    <s v="USD"/>
    <n v="1407869851"/>
    <n v="1404845851"/>
    <b v="0"/>
    <n v="9"/>
    <b v="0"/>
    <s v="technology/gadgets"/>
    <n v="1.04E-2"/>
    <n v="28.888888888888889"/>
    <x v="7"/>
    <x v="8"/>
    <x v="7"/>
    <s v="gadgets"/>
    <x v="2138"/>
    <d v="2014-08-12T12:57:31"/>
  </r>
  <r>
    <n v="1919"/>
    <s v="LED Electronic Dice: assembled or kit, Arduino compatible"/>
    <s v="Use preprogrammed firmware or program your own with AVR-ISP or Arduino ISP.  Device is based on the Atmel ATtiny13A microcontroller."/>
    <n v="500"/>
    <n v="237"/>
    <x v="0"/>
    <x v="0"/>
    <s v="USD"/>
    <n v="1432069249"/>
    <n v="1429477249"/>
    <b v="0"/>
    <n v="8"/>
    <b v="0"/>
    <s v="technology/gadgets"/>
    <n v="0.47399999999999998"/>
    <n v="29.625"/>
    <x v="7"/>
    <x v="8"/>
    <x v="7"/>
    <s v="gadgets"/>
    <x v="2139"/>
    <d v="2015-05-19T15:00:49"/>
  </r>
  <r>
    <n v="1920"/>
    <s v="Brightside - Side lighting for cyclists"/>
    <s v="A new concept in bike light safety, protecting cyclists from being hit in the side. Bright, amber sideways."/>
    <n v="10000"/>
    <n v="4303"/>
    <x v="0"/>
    <x v="1"/>
    <s v="GBP"/>
    <n v="1445468400"/>
    <n v="1443042061"/>
    <b v="0"/>
    <n v="105"/>
    <b v="0"/>
    <s v="technology/gadgets"/>
    <n v="0.43030000000000002"/>
    <n v="40.980952380952381"/>
    <x v="7"/>
    <x v="8"/>
    <x v="7"/>
    <s v="gadgets"/>
    <x v="2140"/>
    <d v="2015-10-21T17:00:00"/>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x v="7"/>
    <x v="8"/>
    <x v="7"/>
    <s v="hardware"/>
    <x v="2141"/>
    <d v="2014-05-15T00:58:51"/>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x v="7"/>
    <x v="8"/>
    <x v="7"/>
    <s v="hardware"/>
    <x v="2142"/>
    <d v="2011-07-04T13:52:20"/>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x v="7"/>
    <x v="8"/>
    <x v="7"/>
    <s v="hardware"/>
    <x v="2143"/>
    <d v="2016-08-11T00:28:36"/>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2"/>
    <n v="176.200223588597"/>
    <x v="7"/>
    <x v="8"/>
    <x v="7"/>
    <s v="hardware"/>
    <x v="2144"/>
    <d v="2014-05-01T08:01:30"/>
  </r>
  <r>
    <n v="1945"/>
    <s v="Oval - The First Digital HandPan"/>
    <s v="A new electronic musical instrument which allows you to play, learn and perform music using any sound you can imagine."/>
    <n v="100000"/>
    <n v="348018"/>
    <x v="1"/>
    <x v="6"/>
    <s v="EUR"/>
    <n v="1436680958"/>
    <n v="1433224958"/>
    <b v="1"/>
    <n v="680"/>
    <b v="1"/>
    <s v="technology/hardware"/>
    <n v="3.4801799999999998"/>
    <n v="511.79117647058825"/>
    <x v="7"/>
    <x v="8"/>
    <x v="7"/>
    <s v="hardware"/>
    <x v="2145"/>
    <d v="2015-07-12T00:02:38"/>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x v="7"/>
    <x v="8"/>
    <x v="7"/>
    <s v="hardware"/>
    <x v="2146"/>
    <d v="2014-04-19T20:36:01"/>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x v="7"/>
    <x v="8"/>
    <x v="7"/>
    <s v="hardware"/>
    <x v="2147"/>
    <d v="2009-11-22T23:59:00"/>
  </r>
  <r>
    <n v="1948"/>
    <s v="UDOO X86: The Most Powerful Maker Board Ever"/>
    <s v="10 times more powerful than Raspberry Pi 3, x86 64-bit architecture"/>
    <n v="100000"/>
    <n v="800211"/>
    <x v="1"/>
    <x v="0"/>
    <s v="USD"/>
    <n v="1465232520"/>
    <n v="1460557809"/>
    <b v="1"/>
    <n v="4245"/>
    <b v="1"/>
    <s v="technology/hardware"/>
    <n v="8.0021100000000001"/>
    <n v="188.50671378091872"/>
    <x v="7"/>
    <x v="8"/>
    <x v="7"/>
    <s v="hardware"/>
    <x v="2148"/>
    <d v="2016-06-06T11:02:00"/>
  </r>
  <r>
    <n v="1949"/>
    <s v="Shake Your Power"/>
    <s v="#ShakeYourPower brings clean energy to places in the world without electricity through the power of music."/>
    <n v="50000"/>
    <n v="53001.3"/>
    <x v="1"/>
    <x v="1"/>
    <s v="GBP"/>
    <n v="1404986951"/>
    <n v="1402394951"/>
    <b v="1"/>
    <n v="943"/>
    <b v="1"/>
    <s v="technology/hardware"/>
    <n v="1.0600260000000001"/>
    <n v="56.204984093319197"/>
    <x v="7"/>
    <x v="8"/>
    <x v="7"/>
    <s v="hardware"/>
    <x v="2149"/>
    <d v="2014-07-10T04:09:11"/>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x v="7"/>
    <x v="8"/>
    <x v="7"/>
    <s v="hardware"/>
    <x v="2150"/>
    <d v="2011-04-21T22:21:13"/>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x v="7"/>
    <x v="8"/>
    <x v="7"/>
    <s v="hardware"/>
    <x v="2151"/>
    <d v="2016-11-07T05:05:37"/>
  </r>
  <r>
    <n v="1952"/>
    <s v="Nix Color Sensor"/>
    <s v="Nix is a breakthrough smartphone accessory. Just scan an object and instantly view the color on your iPhone, Android, PC, or Mac."/>
    <n v="35000"/>
    <n v="69465.33"/>
    <x v="1"/>
    <x v="2"/>
    <s v="CAD"/>
    <n v="1381934015"/>
    <n v="1378737215"/>
    <b v="1"/>
    <n v="682"/>
    <b v="1"/>
    <s v="technology/hardware"/>
    <n v="1.9847237142857144"/>
    <n v="101.85532258064516"/>
    <x v="7"/>
    <x v="8"/>
    <x v="7"/>
    <s v="hardware"/>
    <x v="2152"/>
    <d v="2013-10-16T08:33:35"/>
  </r>
  <r>
    <n v="1953"/>
    <s v="NTH Music Synthesizer"/>
    <s v="The NTH is an open source music synthesizer featuring instant fun, awesome sound, and a hackable design."/>
    <n v="15000"/>
    <n v="33892"/>
    <x v="1"/>
    <x v="0"/>
    <s v="USD"/>
    <n v="1330657200"/>
    <n v="1328158065"/>
    <b v="1"/>
    <n v="147"/>
    <b v="1"/>
    <s v="technology/hardware"/>
    <n v="2.2594666666666665"/>
    <n v="230.55782312925169"/>
    <x v="7"/>
    <x v="8"/>
    <x v="7"/>
    <s v="hardware"/>
    <x v="2153"/>
    <d v="2012-03-01T21:00:00"/>
  </r>
  <r>
    <n v="1954"/>
    <s v="Orison â€“ Rethink the Power of Energy"/>
    <s v="The First Home Battery System You Simply Plug in to Install"/>
    <n v="50000"/>
    <n v="349474"/>
    <x v="1"/>
    <x v="0"/>
    <s v="USD"/>
    <n v="1457758800"/>
    <n v="1453730176"/>
    <b v="1"/>
    <n v="415"/>
    <b v="1"/>
    <s v="technology/hardware"/>
    <n v="6.9894800000000004"/>
    <n v="842.10602409638557"/>
    <x v="7"/>
    <x v="8"/>
    <x v="7"/>
    <s v="hardware"/>
    <x v="2154"/>
    <d v="2016-03-11T23:00:00"/>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x v="7"/>
    <x v="8"/>
    <x v="7"/>
    <s v="hardware"/>
    <x v="2155"/>
    <d v="2012-05-23T13:00:00"/>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2"/>
    <n v="483.34246575342468"/>
    <x v="7"/>
    <x v="8"/>
    <x v="7"/>
    <s v="hardware"/>
    <x v="2156"/>
    <d v="2015-04-18T15:10:05"/>
  </r>
  <r>
    <n v="1957"/>
    <s v="freeSoC and freeSoC Mini"/>
    <s v="An open hardware platform for the best microcontroller in the world."/>
    <n v="30000"/>
    <n v="50251.41"/>
    <x v="1"/>
    <x v="0"/>
    <s v="USD"/>
    <n v="1351304513"/>
    <n v="1348712513"/>
    <b v="1"/>
    <n v="660"/>
    <b v="1"/>
    <s v="technology/hardware"/>
    <n v="1.6750470000000002"/>
    <n v="76.138500000000008"/>
    <x v="7"/>
    <x v="8"/>
    <x v="7"/>
    <s v="hardware"/>
    <x v="2157"/>
    <d v="2012-10-26T20:21:53"/>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x v="7"/>
    <x v="8"/>
    <x v="7"/>
    <s v="hardware"/>
    <x v="2158"/>
    <d v="2013-03-23T16:42:41"/>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40000000001"/>
    <n v="36.965660377358489"/>
    <x v="7"/>
    <x v="8"/>
    <x v="7"/>
    <s v="hardware"/>
    <x v="2159"/>
    <d v="2014-09-30T18:00:00"/>
  </r>
  <r>
    <n v="1960"/>
    <s v="TREKKAYAK"/>
    <s v="Trekkayak is an ultralight, durable and inflatable boat to be carried in your backpack to cross a lake or paddle down a river."/>
    <n v="70000"/>
    <n v="82532"/>
    <x v="1"/>
    <x v="5"/>
    <s v="SEK"/>
    <n v="1419151341"/>
    <n v="1416559341"/>
    <b v="1"/>
    <n v="33"/>
    <b v="1"/>
    <s v="technology/hardware"/>
    <n v="1.1790285714285715"/>
    <n v="2500.969696969697"/>
    <x v="7"/>
    <x v="8"/>
    <x v="7"/>
    <s v="hardware"/>
    <x v="2160"/>
    <d v="2014-12-21T02:42:21"/>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9"/>
    <n v="67.690214329454989"/>
    <x v="7"/>
    <x v="8"/>
    <x v="7"/>
    <s v="hardware"/>
    <x v="2161"/>
    <d v="2012-10-05T21:59:00"/>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9"/>
    <n v="63.04738562091503"/>
    <x v="7"/>
    <x v="8"/>
    <x v="7"/>
    <s v="hardware"/>
    <x v="2162"/>
    <d v="2014-05-13T12:43:56"/>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s v="technology/hardware"/>
    <n v="1.268842105263158"/>
    <n v="117.6"/>
    <x v="7"/>
    <x v="8"/>
    <x v="7"/>
    <s v="hardware"/>
    <x v="2163"/>
    <d v="2014-09-16T04:18:54"/>
  </r>
  <r>
    <n v="1964"/>
    <s v="Clairy: The Most Amazing Natural Air Purifier"/>
    <s v="Clairy combines the power of nature and technology with the beauty of design to eliminate indoor pollution and analyze it."/>
    <n v="89200"/>
    <n v="231543.12"/>
    <x v="1"/>
    <x v="16"/>
    <s v="EUR"/>
    <n v="1461306772"/>
    <n v="1458714772"/>
    <b v="1"/>
    <n v="1281"/>
    <b v="1"/>
    <s v="technology/hardware"/>
    <n v="2.5957748878923765"/>
    <n v="180.75185011709601"/>
    <x v="7"/>
    <x v="8"/>
    <x v="7"/>
    <s v="hardware"/>
    <x v="2164"/>
    <d v="2016-04-22T00:32:52"/>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8"/>
    <n v="127.32038834951456"/>
    <x v="7"/>
    <x v="8"/>
    <x v="7"/>
    <s v="hardware"/>
    <x v="2165"/>
    <d v="2012-01-11T19:00:00"/>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x v="7"/>
    <x v="8"/>
    <x v="7"/>
    <s v="hardware"/>
    <x v="2166"/>
    <d v="2014-08-14T06:58:18"/>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2999999999998"/>
    <n v="182.78024691358024"/>
    <x v="7"/>
    <x v="8"/>
    <x v="7"/>
    <s v="hardware"/>
    <x v="2167"/>
    <d v="2014-05-01T09:55:29"/>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x v="7"/>
    <x v="8"/>
    <x v="7"/>
    <s v="hardware"/>
    <x v="2168"/>
    <d v="2016-12-03T09:05:15"/>
  </r>
  <r>
    <n v="1969"/>
    <s v="Puck.js - the ground-breaking bluetooth beacon"/>
    <s v="An Open Source JavaScript microcontroller you can program wirelessly - perfect for IoT! No software needed so get started in seconds."/>
    <n v="20000"/>
    <n v="115816"/>
    <x v="1"/>
    <x v="1"/>
    <s v="GBP"/>
    <n v="1470423668"/>
    <n v="1467831668"/>
    <b v="1"/>
    <n v="1887"/>
    <b v="1"/>
    <s v="technology/hardware"/>
    <n v="5.7907999999999999"/>
    <n v="61.375728669846318"/>
    <x v="7"/>
    <x v="8"/>
    <x v="7"/>
    <s v="hardware"/>
    <x v="2169"/>
    <d v="2016-08-05T13:01:08"/>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x v="7"/>
    <x v="8"/>
    <x v="7"/>
    <s v="hardware"/>
    <x v="2170"/>
    <d v="2013-04-19T21:38:21"/>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2"/>
    <n v="272.35590732591254"/>
    <x v="7"/>
    <x v="8"/>
    <x v="7"/>
    <s v="hardware"/>
    <x v="2171"/>
    <d v="2013-11-14T22:00:00"/>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7999999999997"/>
    <n v="70.848739495798313"/>
    <x v="7"/>
    <x v="8"/>
    <x v="7"/>
    <s v="hardware"/>
    <x v="2172"/>
    <d v="2012-11-17T19:17:24"/>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5"/>
    <n v="247.94003412969283"/>
    <x v="7"/>
    <x v="8"/>
    <x v="7"/>
    <s v="hardware"/>
    <x v="2173"/>
    <d v="2016-08-06T01:00:00"/>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s v="technology/hardware"/>
    <n v="3.7549600000000001"/>
    <n v="186.81393034825871"/>
    <x v="7"/>
    <x v="8"/>
    <x v="7"/>
    <s v="hardware"/>
    <x v="2174"/>
    <d v="2013-08-19T02:01:09"/>
  </r>
  <r>
    <n v="1975"/>
    <s v="Bugle2: A DIY Phono Preamp"/>
    <s v="The Bugle2 is a second generation DIY kit phono preamplifier for vinyl playback."/>
    <n v="16000"/>
    <n v="33393.339999999997"/>
    <x v="1"/>
    <x v="0"/>
    <s v="USD"/>
    <n v="1362938851"/>
    <n v="1360346851"/>
    <b v="1"/>
    <n v="253"/>
    <b v="1"/>
    <s v="technology/hardware"/>
    <n v="2.0870837499999997"/>
    <n v="131.98948616600788"/>
    <x v="7"/>
    <x v="8"/>
    <x v="7"/>
    <s v="hardware"/>
    <x v="2175"/>
    <d v="2013-03-10T12:07:31"/>
  </r>
  <r>
    <n v="1976"/>
    <s v="Pi Lite white - Bright white LED display for Raspberry Pi"/>
    <s v="Can you help us make an ultra bright white one a reality?"/>
    <n v="4000"/>
    <n v="13864"/>
    <x v="1"/>
    <x v="1"/>
    <s v="GBP"/>
    <n v="1373751325"/>
    <n v="1371159325"/>
    <b v="1"/>
    <n v="473"/>
    <b v="1"/>
    <s v="technology/hardware"/>
    <n v="3.4660000000000002"/>
    <n v="29.310782241014799"/>
    <x v="7"/>
    <x v="8"/>
    <x v="7"/>
    <s v="hardware"/>
    <x v="2176"/>
    <d v="2013-07-13T15:35:25"/>
  </r>
  <r>
    <n v="1977"/>
    <s v="Ario: Smart Lighting. Better Health."/>
    <s v="Ario learns about you, syncs your body clock, and keeps you healthy through natural lighting patterns."/>
    <n v="50000"/>
    <n v="201165"/>
    <x v="1"/>
    <x v="0"/>
    <s v="USD"/>
    <n v="1450511940"/>
    <n v="1446527540"/>
    <b v="1"/>
    <n v="821"/>
    <b v="1"/>
    <s v="technology/hardware"/>
    <n v="4.0232999999999999"/>
    <n v="245.02436053593178"/>
    <x v="7"/>
    <x v="8"/>
    <x v="7"/>
    <s v="hardware"/>
    <x v="2177"/>
    <d v="2015-12-19T01:59:00"/>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4"/>
    <n v="1323.2540463917526"/>
    <x v="7"/>
    <x v="8"/>
    <x v="7"/>
    <s v="hardware"/>
    <x v="2178"/>
    <d v="2012-06-12T01:00:00"/>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x v="7"/>
    <x v="8"/>
    <x v="7"/>
    <s v="hardware"/>
    <x v="2179"/>
    <d v="2015-11-18T22:59:00"/>
  </r>
  <r>
    <n v="1980"/>
    <s v="YOUMO - Your Smart Modular Power Strip"/>
    <s v="Multi-power charging that is smarter, stylish and designed for you."/>
    <n v="50000"/>
    <n v="177412.01"/>
    <x v="1"/>
    <x v="3"/>
    <s v="EUR"/>
    <n v="1459684862"/>
    <n v="1456232462"/>
    <b v="1"/>
    <n v="1945"/>
    <b v="1"/>
    <s v="technology/hardware"/>
    <n v="3.5482402000000004"/>
    <n v="91.214401028277635"/>
    <x v="7"/>
    <x v="8"/>
    <x v="7"/>
    <s v="hardware"/>
    <x v="2180"/>
    <d v="2016-04-03T06:01:02"/>
  </r>
  <r>
    <n v="2001"/>
    <s v="Nuimo: Seamless Smart Home Interface"/>
    <s v="Nuimo is a universal controller for the internet of things. Control your music, lights, locks and more."/>
    <n v="55000"/>
    <n v="210171"/>
    <x v="1"/>
    <x v="3"/>
    <s v="EUR"/>
    <n v="1434139200"/>
    <n v="1431406916"/>
    <b v="1"/>
    <n v="1637"/>
    <b v="1"/>
    <s v="technology/hardware"/>
    <n v="3.8212909090909091"/>
    <n v="128.38790470372632"/>
    <x v="7"/>
    <x v="8"/>
    <x v="7"/>
    <s v="hardware"/>
    <x v="2181"/>
    <d v="2015-06-12T14:00:00"/>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x v="7"/>
    <x v="8"/>
    <x v="7"/>
    <s v="hardware"/>
    <x v="2182"/>
    <d v="2017-01-23T11:05:43"/>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x v="7"/>
    <x v="8"/>
    <x v="7"/>
    <s v="hardware"/>
    <x v="2183"/>
    <d v="2010-07-02T17:00:00"/>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x v="7"/>
    <x v="8"/>
    <x v="7"/>
    <s v="hardware"/>
    <x v="2184"/>
    <d v="2014-07-10T08:31:03"/>
  </r>
  <r>
    <n v="2005"/>
    <s v="bassAware Holster"/>
    <s v="The bassAware Holster is a new type of wearable audio technology that uses vibration to create a massive bass experience."/>
    <n v="30000"/>
    <n v="37104.03"/>
    <x v="1"/>
    <x v="0"/>
    <s v="USD"/>
    <n v="1381895940"/>
    <n v="1379532618"/>
    <b v="1"/>
    <n v="191"/>
    <b v="1"/>
    <s v="technology/hardware"/>
    <n v="1.236801"/>
    <n v="194.26193717277485"/>
    <x v="7"/>
    <x v="8"/>
    <x v="7"/>
    <s v="hardware"/>
    <x v="2185"/>
    <d v="2013-10-15T21:59:00"/>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000000000002"/>
    <n v="408.97689768976898"/>
    <x v="7"/>
    <x v="8"/>
    <x v="7"/>
    <s v="hardware"/>
    <x v="2186"/>
    <d v="2014-12-03T07:00:45"/>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x v="7"/>
    <x v="8"/>
    <x v="7"/>
    <s v="hardware"/>
    <x v="2187"/>
    <d v="2010-08-23T22:00:00"/>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x v="7"/>
    <x v="8"/>
    <x v="7"/>
    <s v="hardware"/>
    <x v="2188"/>
    <d v="2011-09-19T08:30:22"/>
  </r>
  <r>
    <n v="2009"/>
    <s v="KiÃ«n Light: Intelligent daylight at your fingertips"/>
    <s v="Licht 1: The smart pendant lamp that increases your well-being and productivity while saving 80% in running energy expenses."/>
    <n v="50000"/>
    <n v="152579"/>
    <x v="1"/>
    <x v="3"/>
    <s v="EUR"/>
    <n v="1479890743"/>
    <n v="1476776743"/>
    <b v="1"/>
    <n v="398"/>
    <b v="1"/>
    <s v="technology/hardware"/>
    <n v="3.05158"/>
    <n v="383.3643216080402"/>
    <x v="7"/>
    <x v="8"/>
    <x v="7"/>
    <s v="hardware"/>
    <x v="2189"/>
    <d v="2016-11-23T02:45:43"/>
  </r>
  <r>
    <n v="2010"/>
    <s v="Weighitz: Weigh Smarter"/>
    <s v="Weighitz are miniature smart scales designed to weigh anything in the home."/>
    <n v="30000"/>
    <n v="96015.9"/>
    <x v="1"/>
    <x v="0"/>
    <s v="USD"/>
    <n v="1471564491"/>
    <n v="1468972491"/>
    <b v="1"/>
    <n v="1737"/>
    <b v="1"/>
    <s v="technology/hardware"/>
    <n v="3.2005299999999997"/>
    <n v="55.276856649395505"/>
    <x v="7"/>
    <x v="8"/>
    <x v="7"/>
    <s v="hardware"/>
    <x v="2190"/>
    <d v="2016-08-18T17:54:51"/>
  </r>
  <r>
    <n v="2011"/>
    <s v="FLUXO â€“ The Worldâ€™s First Truly Smart Lamp"/>
    <s v="FLUXO â€“ The first smart design lamp where you can move the light in any direction with app and sensor control."/>
    <n v="50000"/>
    <n v="409782"/>
    <x v="1"/>
    <x v="14"/>
    <s v="EUR"/>
    <n v="1452553200"/>
    <n v="1449650173"/>
    <b v="1"/>
    <n v="971"/>
    <b v="1"/>
    <s v="technology/hardware"/>
    <n v="8.1956399999999991"/>
    <n v="422.02059732234807"/>
    <x v="7"/>
    <x v="8"/>
    <x v="7"/>
    <s v="hardware"/>
    <x v="2191"/>
    <d v="2016-01-11T17:00:00"/>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2"/>
    <n v="64.180327868852459"/>
    <x v="7"/>
    <x v="8"/>
    <x v="7"/>
    <s v="hardware"/>
    <x v="2192"/>
    <d v="2015-02-05T13:44:01"/>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5"/>
    <n v="173.57781674704077"/>
    <x v="7"/>
    <x v="8"/>
    <x v="7"/>
    <s v="hardware"/>
    <x v="2193"/>
    <d v="2016-07-08T17:03:34"/>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2"/>
    <n v="88.601680840609291"/>
    <x v="7"/>
    <x v="8"/>
    <x v="7"/>
    <s v="hardware"/>
    <x v="2194"/>
    <d v="2013-03-24T22:08:59"/>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9"/>
    <n v="50.222283950617282"/>
    <x v="7"/>
    <x v="8"/>
    <x v="7"/>
    <s v="hardware"/>
    <x v="2195"/>
    <d v="2011-09-09T15:02:43"/>
  </r>
  <r>
    <n v="2016"/>
    <s v="Hydra: a triple-output power supply for electronics projects"/>
    <s v="A smart, compact power supply designed to power anything, anywhere"/>
    <n v="10000"/>
    <n v="92154.22"/>
    <x v="1"/>
    <x v="0"/>
    <s v="USD"/>
    <n v="1362863299"/>
    <n v="1360271299"/>
    <b v="1"/>
    <n v="479"/>
    <b v="1"/>
    <s v="technology/hardware"/>
    <n v="9.2154220000000002"/>
    <n v="192.38876826722338"/>
    <x v="7"/>
    <x v="8"/>
    <x v="7"/>
    <s v="hardware"/>
    <x v="2196"/>
    <d v="2013-03-09T15:08:19"/>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x v="7"/>
    <x v="8"/>
    <x v="7"/>
    <s v="hardware"/>
    <x v="2197"/>
    <d v="2012-03-23T22:00:00"/>
  </r>
  <r>
    <n v="2018"/>
    <s v="Scriba - the stylus reinvented"/>
    <s v="Scriba puts creative control back in your hands. Its flexible body and dynamic squeeze motion responding beautifully to your touch."/>
    <n v="65000"/>
    <n v="66458.23"/>
    <x v="1"/>
    <x v="15"/>
    <s v="EUR"/>
    <n v="1439455609"/>
    <n v="1436863609"/>
    <b v="1"/>
    <n v="450"/>
    <b v="1"/>
    <s v="technology/hardware"/>
    <n v="1.0224343076923077"/>
    <n v="147.68495555555555"/>
    <x v="7"/>
    <x v="8"/>
    <x v="7"/>
    <s v="hardware"/>
    <x v="2198"/>
    <d v="2015-08-13T02:46:49"/>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1"/>
    <n v="108.96848314606741"/>
    <x v="7"/>
    <x v="8"/>
    <x v="7"/>
    <s v="hardware"/>
    <x v="2199"/>
    <d v="2016-09-22T11:00:21"/>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3"/>
    <n v="23.647540983606557"/>
    <x v="7"/>
    <x v="8"/>
    <x v="7"/>
    <s v="hardware"/>
    <x v="2200"/>
    <d v="2014-05-14T17:04:00"/>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09999999999999"/>
    <n v="147.94736842105263"/>
    <x v="7"/>
    <x v="8"/>
    <x v="7"/>
    <s v="hardware"/>
    <x v="2201"/>
    <d v="2014-09-23T19:41:37"/>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x v="7"/>
    <x v="8"/>
    <x v="7"/>
    <s v="hardware"/>
    <x v="2202"/>
    <d v="2016-06-11T07:39:32"/>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x v="7"/>
    <x v="8"/>
    <x v="7"/>
    <s v="hardware"/>
    <x v="2203"/>
    <d v="2015-06-11T04:05:53"/>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000000000004"/>
    <n v="222.99047619047619"/>
    <x v="7"/>
    <x v="8"/>
    <x v="7"/>
    <s v="hardware"/>
    <x v="2204"/>
    <d v="2012-08-12T21:00:00"/>
  </r>
  <r>
    <n v="2025"/>
    <s v="BuddyGuard: Smart Home Security In One Device"/>
    <s v="A complete Home Security System in a single device: Flare protects you and your home all by itself. Secure, beautiful and affordable."/>
    <n v="80000"/>
    <n v="160920"/>
    <x v="1"/>
    <x v="3"/>
    <s v="EUR"/>
    <n v="1433996746"/>
    <n v="1431404746"/>
    <b v="1"/>
    <n v="729"/>
    <b v="1"/>
    <s v="technology/hardware"/>
    <n v="2.0114999999999998"/>
    <n v="220.74074074074073"/>
    <x v="7"/>
    <x v="8"/>
    <x v="7"/>
    <s v="hardware"/>
    <x v="2205"/>
    <d v="2015-06-10T22:25:46"/>
  </r>
  <r>
    <n v="2026"/>
    <s v="MIDI Sprout - Biodata Sonification Device"/>
    <s v="MIDI Sprout enables plants to play synthesizers in real time."/>
    <n v="25000"/>
    <n v="33370.769999999997"/>
    <x v="1"/>
    <x v="0"/>
    <s v="USD"/>
    <n v="1398052740"/>
    <n v="1394127585"/>
    <b v="1"/>
    <n v="454"/>
    <b v="1"/>
    <s v="technology/hardware"/>
    <n v="1.3348307999999998"/>
    <n v="73.503898678414089"/>
    <x v="7"/>
    <x v="8"/>
    <x v="7"/>
    <s v="hardware"/>
    <x v="2206"/>
    <d v="2014-04-20T21:59:00"/>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x v="7"/>
    <x v="8"/>
    <x v="7"/>
    <s v="hardware"/>
    <x v="2207"/>
    <d v="2015-03-30T12:31:59"/>
  </r>
  <r>
    <n v="2028"/>
    <s v="Building the Open Source Bussard Fusion Reactor "/>
    <s v="Building an open source Bussard fusion reactor, aka the Polywell."/>
    <n v="3000"/>
    <n v="3785"/>
    <x v="1"/>
    <x v="0"/>
    <s v="USD"/>
    <n v="1268690100"/>
    <n v="1265493806"/>
    <b v="1"/>
    <n v="79"/>
    <b v="1"/>
    <s v="technology/hardware"/>
    <n v="1.2616666666666667"/>
    <n v="47.911392405063289"/>
    <x v="7"/>
    <x v="8"/>
    <x v="7"/>
    <s v="hardware"/>
    <x v="2208"/>
    <d v="2010-03-15T15:55:00"/>
  </r>
  <r>
    <n v="2029"/>
    <s v="Lumin8 Pro"/>
    <s v="Lumin8 Pro is a fun and easy to use light controller that makes light dance to your favorite music."/>
    <n v="2500"/>
    <n v="9030"/>
    <x v="1"/>
    <x v="0"/>
    <s v="USD"/>
    <n v="1409099481"/>
    <n v="1406507481"/>
    <b v="1"/>
    <n v="94"/>
    <b v="1"/>
    <s v="technology/hardware"/>
    <n v="3.6120000000000001"/>
    <n v="96.063829787234042"/>
    <x v="7"/>
    <x v="8"/>
    <x v="7"/>
    <s v="hardware"/>
    <x v="2209"/>
    <d v="2014-08-26T18:31:21"/>
  </r>
  <r>
    <n v="2030"/>
    <s v="Picade: The arcade cabinet kit for your mini computer"/>
    <s v="A stylish, retro, and fun arcade cabinet for your Raspberry Pi, Mini-ITX, Pandaboard, or other mini PC from the makers of Pibow"/>
    <n v="32768"/>
    <n v="74134"/>
    <x v="1"/>
    <x v="1"/>
    <s v="GBP"/>
    <n v="1354233296"/>
    <n v="1351641296"/>
    <b v="1"/>
    <n v="625"/>
    <b v="1"/>
    <s v="technology/hardware"/>
    <n v="2.26239013671875"/>
    <n v="118.6144"/>
    <x v="7"/>
    <x v="8"/>
    <x v="7"/>
    <s v="hardware"/>
    <x v="2210"/>
    <d v="2012-11-29T17:54:56"/>
  </r>
  <r>
    <n v="2031"/>
    <s v="Linkio: the $100 Smart Home Devices Solution"/>
    <s v="With Linkio you can use your smartphone to control every electronic you own- for only $100!"/>
    <n v="50000"/>
    <n v="60175"/>
    <x v="1"/>
    <x v="7"/>
    <s v="EUR"/>
    <n v="1420765200"/>
    <n v="1417506853"/>
    <b v="1"/>
    <n v="508"/>
    <b v="1"/>
    <s v="technology/hardware"/>
    <n v="1.2035"/>
    <n v="118.45472440944881"/>
    <x v="7"/>
    <x v="8"/>
    <x v="7"/>
    <s v="hardware"/>
    <x v="2211"/>
    <d v="2015-01-08T19:00:00"/>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x v="7"/>
    <x v="8"/>
    <x v="7"/>
    <s v="hardware"/>
    <x v="2212"/>
    <d v="2016-12-14T23:00:00"/>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x v="7"/>
    <x v="8"/>
    <x v="7"/>
    <s v="hardware"/>
    <x v="2213"/>
    <d v="2014-04-25T19:58:38"/>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
    <n v="593.93620078740162"/>
    <x v="7"/>
    <x v="8"/>
    <x v="7"/>
    <s v="hardware"/>
    <x v="2214"/>
    <d v="2015-05-07T00:58:00"/>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x v="7"/>
    <x v="8"/>
    <x v="7"/>
    <s v="hardware"/>
    <x v="2215"/>
    <d v="2015-12-18T19:00:00"/>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4"/>
    <n v="46.580778301886795"/>
    <x v="7"/>
    <x v="8"/>
    <x v="7"/>
    <s v="hardware"/>
    <x v="2216"/>
    <d v="2014-05-09T14:45:19"/>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8"/>
    <n v="70.041118881118877"/>
    <x v="7"/>
    <x v="8"/>
    <x v="7"/>
    <s v="hardware"/>
    <x v="2217"/>
    <d v="2013-12-30T00:02:33"/>
  </r>
  <r>
    <n v="2038"/>
    <s v="OWL Programmable Effects Pedal"/>
    <s v="The OWL is an open source, open hardware, reprogrammable effects pedal designed for musicians, coders, and hackers."/>
    <n v="8000"/>
    <n v="33641"/>
    <x v="1"/>
    <x v="1"/>
    <s v="GBP"/>
    <n v="1372701600"/>
    <n v="1369895421"/>
    <b v="1"/>
    <n v="204"/>
    <b v="1"/>
    <s v="technology/hardware"/>
    <n v="4.2051249999999998"/>
    <n v="164.90686274509804"/>
    <x v="7"/>
    <x v="8"/>
    <x v="7"/>
    <s v="hardware"/>
    <x v="2218"/>
    <d v="2013-07-01T12:00:00"/>
  </r>
  <r>
    <n v="2039"/>
    <s v="ODIN2: Smart Projector for movies, video calls, and apps"/>
    <s v="Open up your digital worlds with the most sophisticated, intuitive android smart projector."/>
    <n v="125000"/>
    <n v="170271"/>
    <x v="1"/>
    <x v="0"/>
    <s v="USD"/>
    <n v="1480568340"/>
    <n v="1477996325"/>
    <b v="1"/>
    <n v="379"/>
    <b v="1"/>
    <s v="technology/hardware"/>
    <n v="1.362168"/>
    <n v="449.26385224274406"/>
    <x v="7"/>
    <x v="8"/>
    <x v="7"/>
    <s v="hardware"/>
    <x v="2219"/>
    <d v="2016-11-30T22:59:00"/>
  </r>
  <r>
    <n v="2040"/>
    <s v="Programmable Capacitor"/>
    <s v="4.29 Billion+ Capacitor Combinations._x000a_No Coding Required."/>
    <n v="3000"/>
    <n v="7445.14"/>
    <x v="1"/>
    <x v="0"/>
    <s v="USD"/>
    <n v="1384557303"/>
    <n v="1383257703"/>
    <b v="1"/>
    <n v="271"/>
    <b v="1"/>
    <s v="technology/hardware"/>
    <n v="2.4817133333333334"/>
    <n v="27.472841328413285"/>
    <x v="7"/>
    <x v="8"/>
    <x v="7"/>
    <s v="hardware"/>
    <x v="2220"/>
    <d v="2013-11-15T17:15:03"/>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x v="7"/>
    <x v="8"/>
    <x v="7"/>
    <s v="hardware"/>
    <x v="2221"/>
    <d v="2016-11-10T07:37:07"/>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000000000001"/>
    <n v="88.23571428571428"/>
    <x v="7"/>
    <x v="8"/>
    <x v="7"/>
    <s v="hardware"/>
    <x v="2222"/>
    <d v="2016-01-22T10:59:34"/>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5"/>
    <n v="36.326424870466319"/>
    <x v="7"/>
    <x v="8"/>
    <x v="7"/>
    <s v="hardware"/>
    <x v="2223"/>
    <d v="2016-12-10T22:59:00"/>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x v="7"/>
    <x v="8"/>
    <x v="7"/>
    <s v="hardware"/>
    <x v="2224"/>
    <d v="2015-06-13T10:25:14"/>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42"/>
    <n v="152.62361216730039"/>
    <x v="7"/>
    <x v="8"/>
    <x v="7"/>
    <s v="hardware"/>
    <x v="2225"/>
    <d v="2012-07-08T20:07:27"/>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x v="7"/>
    <x v="8"/>
    <x v="7"/>
    <s v="hardware"/>
    <x v="2226"/>
    <d v="2013-05-22T22:07:24"/>
  </r>
  <r>
    <n v="2047"/>
    <s v="KoalaSafe -  Healthier Internet. Happier Families."/>
    <s v="Simple internet time-limits, usage analytics, app &amp; site blocking - across all devices in the home, controlled from your smartphone."/>
    <n v="98000"/>
    <n v="100939"/>
    <x v="1"/>
    <x v="4"/>
    <s v="AUD"/>
    <n v="1429228800"/>
    <n v="1426714870"/>
    <b v="0"/>
    <n v="443"/>
    <b v="1"/>
    <s v="technology/hardware"/>
    <n v="1.0299897959183673"/>
    <n v="227.85327313769753"/>
    <x v="7"/>
    <x v="8"/>
    <x v="7"/>
    <s v="hardware"/>
    <x v="2227"/>
    <d v="2015-04-16T18:00:00"/>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6"/>
    <n v="91.82989803350327"/>
    <x v="7"/>
    <x v="8"/>
    <x v="7"/>
    <s v="hardware"/>
    <x v="2228"/>
    <d v="2013-05-23T09:38:11"/>
  </r>
  <r>
    <n v="2049"/>
    <s v="LOCK8 - the World's First Smart Bike Lock"/>
    <s v="Keyless. Alarm secured. GPS tracking."/>
    <n v="50000"/>
    <n v="60095.35"/>
    <x v="1"/>
    <x v="1"/>
    <s v="GBP"/>
    <n v="1386025140"/>
    <n v="1382963963"/>
    <b v="0"/>
    <n v="742"/>
    <b v="1"/>
    <s v="technology/hardware"/>
    <n v="1.2019070000000001"/>
    <n v="80.991037735849048"/>
    <x v="7"/>
    <x v="8"/>
    <x v="7"/>
    <s v="hardware"/>
    <x v="2229"/>
    <d v="2013-12-02T16:59:00"/>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x v="7"/>
    <x v="8"/>
    <x v="7"/>
    <s v="hardware"/>
    <x v="2230"/>
    <d v="2015-05-30T19:42:58"/>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
    <n v="43.095041322314053"/>
    <x v="7"/>
    <x v="8"/>
    <x v="7"/>
    <s v="hardware"/>
    <x v="2231"/>
    <d v="2013-12-25T18:32:17"/>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799999999998"/>
    <n v="326.29205175600737"/>
    <x v="7"/>
    <x v="8"/>
    <x v="7"/>
    <s v="hardware"/>
    <x v="2232"/>
    <d v="2016-02-19T20:00:53"/>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x v="7"/>
    <x v="8"/>
    <x v="7"/>
    <s v="hardware"/>
    <x v="2233"/>
    <d v="2015-11-25T09:49:11"/>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s v="technology/hardware"/>
    <n v="1.1359142857142857"/>
    <n v="64.020933977455712"/>
    <x v="7"/>
    <x v="8"/>
    <x v="7"/>
    <s v="hardware"/>
    <x v="2234"/>
    <d v="2014-05-02T06:30:10"/>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x v="7"/>
    <x v="8"/>
    <x v="7"/>
    <s v="hardware"/>
    <x v="2235"/>
    <d v="2014-12-02T22:00:00"/>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00000000001"/>
    <n v="138.49458483754512"/>
    <x v="7"/>
    <x v="8"/>
    <x v="7"/>
    <s v="hardware"/>
    <x v="2236"/>
    <d v="2013-04-17T12:15:42"/>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s v="technology/hardware"/>
    <n v="2.022322"/>
    <n v="45.547792792792798"/>
    <x v="7"/>
    <x v="8"/>
    <x v="7"/>
    <s v="hardware"/>
    <x v="2237"/>
    <d v="2016-02-26T05:52:12"/>
  </r>
  <r>
    <n v="2058"/>
    <s v="Raspberry Pi Debug Clip"/>
    <s v="Making using the serial terminal on the Raspberry Pi as easy as Pi!"/>
    <n v="2560"/>
    <n v="4308"/>
    <x v="1"/>
    <x v="1"/>
    <s v="GBP"/>
    <n v="1425326400"/>
    <n v="1421916830"/>
    <b v="0"/>
    <n v="410"/>
    <b v="1"/>
    <s v="technology/hardware"/>
    <n v="1.6828125"/>
    <n v="10.507317073170732"/>
    <x v="7"/>
    <x v="8"/>
    <x v="7"/>
    <s v="hardware"/>
    <x v="2238"/>
    <d v="2015-03-02T14:00:00"/>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x v="7"/>
    <x v="8"/>
    <x v="7"/>
    <s v="hardware"/>
    <x v="2239"/>
    <d v="2016-01-31T15:59:00"/>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x v="7"/>
    <x v="8"/>
    <x v="7"/>
    <s v="hardware"/>
    <x v="2240"/>
    <d v="2014-07-23T09:25:50"/>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x v="7"/>
    <x v="8"/>
    <x v="7"/>
    <s v="hardware"/>
    <x v="2241"/>
    <d v="2016-12-31T12:20:54"/>
  </r>
  <r>
    <n v="2062"/>
    <s v="Rho Board"/>
    <s v="4K HEVC Android TV Media Player with optional DIY electronics, ideal for app development, home control, software developement, learning"/>
    <n v="100000"/>
    <n v="114977"/>
    <x v="1"/>
    <x v="10"/>
    <s v="DKK"/>
    <n v="1458807098"/>
    <n v="1456218698"/>
    <b v="0"/>
    <n v="203"/>
    <b v="1"/>
    <s v="technology/hardware"/>
    <n v="1.14977"/>
    <n v="566.38916256157631"/>
    <x v="7"/>
    <x v="8"/>
    <x v="7"/>
    <s v="hardware"/>
    <x v="2242"/>
    <d v="2016-03-24T02:11:38"/>
  </r>
  <r>
    <n v="2063"/>
    <s v="Up to 4 axis Beaglebone black based CNC control"/>
    <s v="Build a professional grade Linux CNC control with Beaglebone black and our CNC cape."/>
    <n v="4000"/>
    <n v="5922"/>
    <x v="1"/>
    <x v="3"/>
    <s v="EUR"/>
    <n v="1463333701"/>
    <n v="1460482501"/>
    <b v="0"/>
    <n v="49"/>
    <b v="1"/>
    <s v="technology/hardware"/>
    <n v="1.4804999999999999"/>
    <n v="120.85714285714286"/>
    <x v="7"/>
    <x v="8"/>
    <x v="7"/>
    <s v="hardware"/>
    <x v="2243"/>
    <d v="2016-05-15T11:35:01"/>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x v="7"/>
    <x v="8"/>
    <x v="7"/>
    <s v="hardware"/>
    <x v="2244"/>
    <d v="2013-05-31T06:00:00"/>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s v="technology/hardware"/>
    <n v="1.99215125"/>
    <n v="51.212114395886893"/>
    <x v="7"/>
    <x v="8"/>
    <x v="7"/>
    <s v="hardware"/>
    <x v="2245"/>
    <d v="2013-12-25T02:00:29"/>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59999999999999"/>
    <n v="67.261538461538464"/>
    <x v="7"/>
    <x v="8"/>
    <x v="7"/>
    <s v="hardware"/>
    <x v="2246"/>
    <d v="2014-08-23T12:31:23"/>
  </r>
  <r>
    <n v="2067"/>
    <s v="Luminite (LED lighting)"/>
    <s v="The next generation of premium quality LED lighting. Extreme power efficiency in a small package."/>
    <n v="495"/>
    <n v="628"/>
    <x v="1"/>
    <x v="1"/>
    <s v="GBP"/>
    <n v="1432499376"/>
    <n v="1429648176"/>
    <b v="0"/>
    <n v="10"/>
    <b v="1"/>
    <s v="technology/hardware"/>
    <n v="1.2686868686868686"/>
    <n v="62.8"/>
    <x v="7"/>
    <x v="8"/>
    <x v="7"/>
    <s v="hardware"/>
    <x v="2247"/>
    <d v="2015-05-24T14:29:36"/>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
    <n v="346.13118421052633"/>
    <x v="7"/>
    <x v="8"/>
    <x v="7"/>
    <s v="hardware"/>
    <x v="2248"/>
    <d v="2016-10-20T14:11:55"/>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1"/>
    <n v="244.11912547528519"/>
    <x v="7"/>
    <x v="8"/>
    <x v="7"/>
    <s v="hardware"/>
    <x v="2249"/>
    <d v="2016-01-02T17:19:51"/>
  </r>
  <r>
    <n v="2070"/>
    <s v="DAN Cases A4-SFX - The World's Smallest Gaming Tower Case"/>
    <s v="The A4-SFX is a project with the goal of creating the smallest case possible while still using high-end standardized components."/>
    <n v="125000"/>
    <n v="396659"/>
    <x v="1"/>
    <x v="3"/>
    <s v="EUR"/>
    <n v="1467128723"/>
    <n v="1464536723"/>
    <b v="0"/>
    <n v="1530"/>
    <b v="1"/>
    <s v="technology/hardware"/>
    <n v="3.1732719999999999"/>
    <n v="259.25424836601309"/>
    <x v="7"/>
    <x v="8"/>
    <x v="7"/>
    <s v="hardware"/>
    <x v="2250"/>
    <d v="2016-06-28T09:45:23"/>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000000000001"/>
    <n v="201.96402877697841"/>
    <x v="7"/>
    <x v="8"/>
    <x v="7"/>
    <s v="hardware"/>
    <x v="2251"/>
    <d v="2016-10-02T00:41:24"/>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x v="7"/>
    <x v="8"/>
    <x v="7"/>
    <s v="hardware"/>
    <x v="2252"/>
    <d v="2016-05-07T07:57:12"/>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8"/>
    <n v="324.69"/>
    <x v="7"/>
    <x v="8"/>
    <x v="7"/>
    <s v="hardware"/>
    <x v="2253"/>
    <d v="2015-05-08T10:01:58"/>
  </r>
  <r>
    <n v="2074"/>
    <s v="Advanced Simulation Products - PC Gaming Controllers"/>
    <s v="Creating PC gaming controllers to bring your gaming experience to a new level."/>
    <n v="600"/>
    <n v="615"/>
    <x v="1"/>
    <x v="0"/>
    <s v="USD"/>
    <n v="1462564182"/>
    <n v="1459972182"/>
    <b v="0"/>
    <n v="3"/>
    <b v="1"/>
    <s v="technology/hardware"/>
    <n v="1.0249999999999999"/>
    <n v="205"/>
    <x v="7"/>
    <x v="8"/>
    <x v="7"/>
    <s v="hardware"/>
    <x v="2254"/>
    <d v="2016-05-06T13:49:42"/>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x v="7"/>
    <x v="8"/>
    <x v="7"/>
    <s v="hardware"/>
    <x v="2255"/>
    <d v="2013-07-25T10:21:28"/>
  </r>
  <r>
    <n v="2076"/>
    <s v="Earin - The Worlds Smallest Wireless Earbuds"/>
    <s v="Wireless earbuds filled with sound, yet so small they are almost invisible!"/>
    <n v="179000"/>
    <n v="972594.99"/>
    <x v="1"/>
    <x v="1"/>
    <s v="GBP"/>
    <n v="1406149689"/>
    <n v="1402693689"/>
    <b v="0"/>
    <n v="8359"/>
    <b v="1"/>
    <s v="technology/hardware"/>
    <n v="5.4334915642458101"/>
    <n v="116.35303146309367"/>
    <x v="7"/>
    <x v="8"/>
    <x v="7"/>
    <s v="hardware"/>
    <x v="2256"/>
    <d v="2014-07-23T15:08:09"/>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x v="7"/>
    <x v="8"/>
    <x v="7"/>
    <s v="hardware"/>
    <x v="2257"/>
    <d v="2015-06-05T15:00:00"/>
  </r>
  <r>
    <n v="2078"/>
    <s v="Hoterway - Hot shower from the first second"/>
    <s v="With hoterway you won't wait anymore for hot water in the beginning of your shower. Save Water, Energy, Time and Money."/>
    <n v="20000"/>
    <n v="26241"/>
    <x v="1"/>
    <x v="6"/>
    <s v="EUR"/>
    <n v="1482085857"/>
    <n v="1479493857"/>
    <b v="0"/>
    <n v="48"/>
    <b v="1"/>
    <s v="technology/hardware"/>
    <n v="1.3120499999999999"/>
    <n v="546.6875"/>
    <x v="7"/>
    <x v="8"/>
    <x v="7"/>
    <s v="hardware"/>
    <x v="2258"/>
    <d v="2016-12-18T12:30:57"/>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s v="technology/hardware"/>
    <n v="2.8816999999999999"/>
    <n v="47.474464579901152"/>
    <x v="7"/>
    <x v="8"/>
    <x v="7"/>
    <s v="hardware"/>
    <x v="2259"/>
    <d v="2015-06-25T13:00:00"/>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0000000000003"/>
    <n v="101.56"/>
    <x v="7"/>
    <x v="8"/>
    <x v="7"/>
    <s v="hardware"/>
    <x v="2260"/>
    <d v="2015-11-11T17:58:20"/>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s v="technology/hardware"/>
    <n v="14.62"/>
    <n v="40.762081784386616"/>
    <x v="7"/>
    <x v="8"/>
    <x v="7"/>
    <s v="hardware"/>
    <x v="2261"/>
    <d v="2013-09-06T13:00:00"/>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3999999999999"/>
    <n v="68.254054054054052"/>
    <x v="7"/>
    <x v="8"/>
    <x v="7"/>
    <s v="hardware"/>
    <x v="2262"/>
    <d v="2017-01-29T14:34:13"/>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x v="7"/>
    <x v="8"/>
    <x v="7"/>
    <s v="hardware"/>
    <x v="2263"/>
    <d v="2014-12-31T15:08:08"/>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s v="technology/hardware"/>
    <n v="2.9687520259319289"/>
    <n v="7.1902649656526005"/>
    <x v="7"/>
    <x v="8"/>
    <x v="7"/>
    <s v="hardware"/>
    <x v="2264"/>
    <d v="2015-08-15T01:50:59"/>
  </r>
  <r>
    <n v="2725"/>
    <s v="Digital MPPT and Solar BMS for a Net Zero energy House"/>
    <s v="Best Net Zero energy solution for new or existing house (no more heating or electricity bills)."/>
    <n v="40000"/>
    <n v="57817"/>
    <x v="1"/>
    <x v="2"/>
    <s v="CAD"/>
    <n v="1488390735"/>
    <n v="1484070735"/>
    <b v="0"/>
    <n v="113"/>
    <b v="1"/>
    <s v="technology/hardware"/>
    <n v="1.445425"/>
    <n v="511.65486725663715"/>
    <x v="7"/>
    <x v="8"/>
    <x v="7"/>
    <s v="hardware"/>
    <x v="2265"/>
    <d v="2017-03-01T11:52:15"/>
  </r>
  <r>
    <n v="2726"/>
    <s v="Krimston TWO - Dual SIM case for iPhone"/>
    <s v="Krimston TWO: iPhone Dual SIM Case"/>
    <n v="100000"/>
    <n v="105745"/>
    <x v="1"/>
    <x v="0"/>
    <s v="USD"/>
    <n v="1461333311"/>
    <n v="1458741311"/>
    <b v="0"/>
    <n v="404"/>
    <b v="1"/>
    <s v="technology/hardware"/>
    <n v="1.05745"/>
    <n v="261.74504950495049"/>
    <x v="7"/>
    <x v="8"/>
    <x v="7"/>
    <s v="hardware"/>
    <x v="2266"/>
    <d v="2016-04-22T07:55:11"/>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2"/>
    <n v="69.760961810466767"/>
    <x v="7"/>
    <x v="8"/>
    <x v="7"/>
    <s v="hardware"/>
    <x v="2267"/>
    <d v="2015-08-07T10:14:23"/>
  </r>
  <r>
    <n v="2728"/>
    <s v="Multi-Function SSD Shield for the Raspberry Pi 2"/>
    <s v="SSD, WiFi, RTC w/Battery and high power USB all in one shield."/>
    <n v="15000"/>
    <n v="30274"/>
    <x v="1"/>
    <x v="0"/>
    <s v="USD"/>
    <n v="1451485434"/>
    <n v="1448461434"/>
    <b v="0"/>
    <n v="392"/>
    <b v="1"/>
    <s v="technology/hardware"/>
    <n v="2.0182666666666669"/>
    <n v="77.229591836734699"/>
    <x v="7"/>
    <x v="8"/>
    <x v="7"/>
    <s v="hardware"/>
    <x v="2268"/>
    <d v="2015-12-30T08:23:54"/>
  </r>
  <r>
    <n v="2729"/>
    <s v="McChi Luggage: It's a Luggage, USB Charger and a Table Top"/>
    <s v="A luggage that is more than a luggage! It is what you want it to be."/>
    <n v="7500"/>
    <n v="7833"/>
    <x v="1"/>
    <x v="0"/>
    <s v="USD"/>
    <n v="1430459197"/>
    <n v="1427867197"/>
    <b v="0"/>
    <n v="23"/>
    <b v="1"/>
    <s v="technology/hardware"/>
    <n v="1.0444"/>
    <n v="340.56521739130437"/>
    <x v="7"/>
    <x v="8"/>
    <x v="7"/>
    <s v="hardware"/>
    <x v="2269"/>
    <d v="2015-04-30T23:46:37"/>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x v="7"/>
    <x v="8"/>
    <x v="7"/>
    <s v="hardware"/>
    <x v="2270"/>
    <d v="2013-04-22T06:59:35"/>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x v="7"/>
    <x v="8"/>
    <x v="7"/>
    <s v="hardware"/>
    <x v="2271"/>
    <d v="2014-10-17T22:00:00"/>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x v="7"/>
    <x v="8"/>
    <x v="7"/>
    <s v="hardware"/>
    <x v="2272"/>
    <d v="2013-05-27T18:00:00"/>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x v="7"/>
    <x v="8"/>
    <x v="7"/>
    <s v="hardware"/>
    <x v="2273"/>
    <d v="2015-04-09T23:32:54"/>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
    <n v="138.66871165644173"/>
    <x v="7"/>
    <x v="8"/>
    <x v="7"/>
    <s v="hardware"/>
    <x v="2274"/>
    <d v="2016-10-13T15:59:00"/>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s v="technology/hardware"/>
    <n v="9.7813466666666677"/>
    <n v="21.640147492625371"/>
    <x v="7"/>
    <x v="8"/>
    <x v="7"/>
    <s v="hardware"/>
    <x v="2275"/>
    <d v="2013-03-13T14:00:00"/>
  </r>
  <r>
    <n v="2736"/>
    <s v="Open Source Programmable Solar BMS Li-ion, LiFePO4 dev board"/>
    <s v="Fully Programmable Solar BMS ( Battery Management System ) Learn to program microcontrollers and HW design video tutorials_x000a_Open Source"/>
    <n v="8000"/>
    <n v="9832"/>
    <x v="1"/>
    <x v="2"/>
    <s v="CAD"/>
    <n v="1398268773"/>
    <n v="1395676773"/>
    <b v="0"/>
    <n v="58"/>
    <b v="1"/>
    <s v="technology/hardware"/>
    <n v="1.2290000000000001"/>
    <n v="169.51724137931035"/>
    <x v="7"/>
    <x v="8"/>
    <x v="7"/>
    <s v="hardware"/>
    <x v="2276"/>
    <d v="2014-04-23T09:59:33"/>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0000000001"/>
    <n v="161.88210526315791"/>
    <x v="7"/>
    <x v="8"/>
    <x v="7"/>
    <s v="hardware"/>
    <x v="2277"/>
    <d v="2014-01-15T13:00:00"/>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x v="7"/>
    <x v="8"/>
    <x v="7"/>
    <s v="hardware"/>
    <x v="2278"/>
    <d v="2016-11-05T21:26:44"/>
  </r>
  <r>
    <n v="2739"/>
    <s v="LPLC - Low Power, Low Cost PIC18 Development Board"/>
    <s v="LPLC Board; A powerful, low cost, ultra low power microcontroller development board with template software and online tutorials."/>
    <n v="1100"/>
    <n v="4225"/>
    <x v="1"/>
    <x v="1"/>
    <s v="GBP"/>
    <n v="1399324717"/>
    <n v="1395436717"/>
    <b v="0"/>
    <n v="191"/>
    <b v="1"/>
    <s v="technology/hardware"/>
    <n v="3.8409090909090908"/>
    <n v="22.120418848167539"/>
    <x v="7"/>
    <x v="8"/>
    <x v="7"/>
    <s v="hardware"/>
    <x v="2279"/>
    <d v="2014-05-05T15:18:37"/>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x v="7"/>
    <x v="8"/>
    <x v="7"/>
    <s v="hardware"/>
    <x v="2280"/>
    <d v="2015-03-11T17:45:52"/>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x v="7"/>
    <x v="8"/>
    <x v="7"/>
    <s v="makerspaces"/>
    <x v="2281"/>
    <d v="2013-10-25T17:00:10"/>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x v="7"/>
    <x v="8"/>
    <x v="7"/>
    <s v="makerspaces"/>
    <x v="2282"/>
    <d v="2015-08-21T11:55:13"/>
  </r>
  <r>
    <n v="2663"/>
    <s v="A New Life for an Old School"/>
    <s v="The Ville. A local cooperative helping communities learn, share and grow in the spirit of health, wellness and sustainability."/>
    <n v="20000"/>
    <n v="20919.25"/>
    <x v="1"/>
    <x v="2"/>
    <s v="CAD"/>
    <n v="1441378800"/>
    <n v="1438873007"/>
    <b v="0"/>
    <n v="56"/>
    <b v="1"/>
    <s v="technology/makerspaces"/>
    <n v="1.0459624999999999"/>
    <n v="373.55803571428572"/>
    <x v="7"/>
    <x v="8"/>
    <x v="7"/>
    <s v="makerspaces"/>
    <x v="2283"/>
    <d v="2015-09-04T09:00:00"/>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x v="7"/>
    <x v="8"/>
    <x v="7"/>
    <s v="makerspaces"/>
    <x v="2284"/>
    <d v="2015-12-09T00:59:00"/>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x v="7"/>
    <x v="8"/>
    <x v="7"/>
    <s v="makerspaces"/>
    <x v="2285"/>
    <d v="2015-05-04T15:29:34"/>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1"/>
    <n v="77.327718446601949"/>
    <x v="7"/>
    <x v="8"/>
    <x v="7"/>
    <s v="makerspaces"/>
    <x v="2286"/>
    <d v="2015-09-25T15:00:00"/>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x v="7"/>
    <x v="8"/>
    <x v="7"/>
    <s v="makerspaces"/>
    <x v="2287"/>
    <d v="2016-02-10T16:13:36"/>
  </r>
  <r>
    <n v="2668"/>
    <s v="UOttawa Makermobile"/>
    <s v="Creativity on the go! |_x000a_CrÃ©ativitÃ© en mouvement !"/>
    <n v="1000"/>
    <n v="1707"/>
    <x v="1"/>
    <x v="2"/>
    <s v="CAD"/>
    <n v="1447079520"/>
    <n v="1443449265"/>
    <b v="0"/>
    <n v="28"/>
    <b v="1"/>
    <s v="technology/makerspaces"/>
    <n v="1.7070000000000001"/>
    <n v="60.964285714285715"/>
    <x v="7"/>
    <x v="8"/>
    <x v="7"/>
    <s v="makerspaces"/>
    <x v="2288"/>
    <d v="2015-11-09T08:32:00"/>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x v="7"/>
    <x v="8"/>
    <x v="7"/>
    <s v="makerspaces"/>
    <x v="2289"/>
    <d v="2016-01-09T18:51:36"/>
  </r>
  <r>
    <n v="2670"/>
    <s v="G-Pod ... the future of sustainable housing"/>
    <s v="A revolution in the rapidly growing container housing space. Transportable, expandable, green and versatile. A global game-changer."/>
    <n v="38888"/>
    <n v="2495"/>
    <x v="0"/>
    <x v="4"/>
    <s v="AUD"/>
    <n v="1406593780"/>
    <n v="1404174580"/>
    <b v="1"/>
    <n v="60"/>
    <b v="0"/>
    <s v="technology/makerspaces"/>
    <n v="6.4158609339642042E-2"/>
    <n v="41.583333333333336"/>
    <x v="7"/>
    <x v="8"/>
    <x v="7"/>
    <s v="makerspaces"/>
    <x v="2290"/>
    <d v="2014-07-28T18:29:40"/>
  </r>
  <r>
    <n v="2671"/>
    <s v="Tunnel Lab - Tech startup accelerator hubs in the favelas"/>
    <s v="We will build hubs so that teens can use tech to develop business solutions to their communities greatest challenges. Help us!"/>
    <n v="25000"/>
    <n v="2836"/>
    <x v="0"/>
    <x v="0"/>
    <s v="USD"/>
    <n v="1419017880"/>
    <n v="1416419916"/>
    <b v="1"/>
    <n v="84"/>
    <b v="0"/>
    <s v="technology/makerspaces"/>
    <n v="0.11344"/>
    <n v="33.761904761904759"/>
    <x v="7"/>
    <x v="8"/>
    <x v="7"/>
    <s v="makerspaces"/>
    <x v="2291"/>
    <d v="2014-12-19T13:38:00"/>
  </r>
  <r>
    <n v="2672"/>
    <s v="Open Tools for Science and Science Education"/>
    <s v="Manylabs aims to help support 20 new residents working on open, low-cost, accessible tools for science and science education."/>
    <n v="10000"/>
    <n v="3319"/>
    <x v="0"/>
    <x v="0"/>
    <s v="USD"/>
    <n v="1451282400"/>
    <n v="1449436390"/>
    <b v="1"/>
    <n v="47"/>
    <b v="0"/>
    <s v="technology/makerspaces"/>
    <n v="0.33189999999999997"/>
    <n v="70.61702127659575"/>
    <x v="7"/>
    <x v="8"/>
    <x v="7"/>
    <s v="makerspaces"/>
    <x v="2292"/>
    <d v="2015-12-28T00:00:00"/>
  </r>
  <r>
    <n v="2673"/>
    <s v="Help us open a Makerspace for Kids"/>
    <s v="We're opening up a Pixel Academy in Manhattan and we need your help to fill it with technology and tools for New York City's kids!"/>
    <n v="40000"/>
    <n v="11032"/>
    <x v="0"/>
    <x v="0"/>
    <s v="USD"/>
    <n v="1414622700"/>
    <n v="1412081999"/>
    <b v="1"/>
    <n v="66"/>
    <b v="0"/>
    <s v="technology/makerspaces"/>
    <n v="0.27579999999999999"/>
    <n v="167.15151515151516"/>
    <x v="7"/>
    <x v="8"/>
    <x v="7"/>
    <s v="makerspaces"/>
    <x v="2293"/>
    <d v="2014-10-29T16:45:00"/>
  </r>
  <r>
    <n v="2674"/>
    <s v="Building the Playa Blanca Community Wind Workshop!"/>
    <s v="A project to give the people of Playa Blanca an independent, energized future - _x000a_â€œLocal de Mariposas EÃ³licas Para un Futuro Mejorâ€"/>
    <n v="35000"/>
    <n v="21994"/>
    <x v="0"/>
    <x v="0"/>
    <s v="USD"/>
    <n v="1467694740"/>
    <n v="1465398670"/>
    <b v="1"/>
    <n v="171"/>
    <b v="0"/>
    <s v="technology/makerspaces"/>
    <n v="0.62839999999999996"/>
    <n v="128.61988304093566"/>
    <x v="7"/>
    <x v="8"/>
    <x v="7"/>
    <s v="makerspaces"/>
    <x v="2294"/>
    <d v="2016-07-04T22:59:00"/>
  </r>
  <r>
    <n v="2675"/>
    <s v="Maven Makers: A Makerspace (It's Kinda Like a Gym)"/>
    <s v="We are working to establish a collaborative work-space with the goal of creating a community of knowledge, design, and creativity."/>
    <n v="25000"/>
    <n v="1897"/>
    <x v="0"/>
    <x v="0"/>
    <s v="USD"/>
    <n v="1415655289"/>
    <n v="1413059689"/>
    <b v="1"/>
    <n v="29"/>
    <b v="0"/>
    <s v="technology/makerspaces"/>
    <n v="7.5880000000000003E-2"/>
    <n v="65.41379310344827"/>
    <x v="7"/>
    <x v="8"/>
    <x v="7"/>
    <s v="makerspaces"/>
    <x v="2295"/>
    <d v="2014-11-10T15:34:49"/>
  </r>
  <r>
    <n v="2676"/>
    <s v="Toronto VR Co-Op"/>
    <s v="Our aim is to provide high-end equipment and space for Toronto coders, filmmakers, and artists to develop cutting-edge VR content."/>
    <n v="2100"/>
    <n v="1058"/>
    <x v="0"/>
    <x v="2"/>
    <s v="CAD"/>
    <n v="1463929174"/>
    <n v="1461337174"/>
    <b v="0"/>
    <n v="9"/>
    <b v="0"/>
    <s v="technology/makerspaces"/>
    <n v="0.50380952380952382"/>
    <n v="117.55555555555556"/>
    <x v="7"/>
    <x v="8"/>
    <x v="7"/>
    <s v="makerspaces"/>
    <x v="2296"/>
    <d v="2016-05-22T08:59:34"/>
  </r>
  <r>
    <n v="2677"/>
    <s v="Tinkr Tech - mobile makerspace"/>
    <s v="A mobile tech lab with cutting edge maker tools that travels to schools to offer free creative workshops for school age kids."/>
    <n v="19500"/>
    <n v="3415"/>
    <x v="0"/>
    <x v="0"/>
    <s v="USD"/>
    <n v="1404348143"/>
    <n v="1401756143"/>
    <b v="0"/>
    <n v="27"/>
    <b v="0"/>
    <s v="technology/makerspaces"/>
    <n v="0.17512820512820512"/>
    <n v="126.48148148148148"/>
    <x v="7"/>
    <x v="8"/>
    <x v="7"/>
    <s v="makerspaces"/>
    <x v="2297"/>
    <d v="2014-07-02T18:42:23"/>
  </r>
  <r>
    <n v="2678"/>
    <s v="Wavegarden in Marbella (MÃ¡laga)"/>
    <s v="Wavegarden is the worldâ€™s longest man-made wave that creates ideal conditions for surfing. Help us and let's open one in Malaga!!"/>
    <n v="8000000"/>
    <n v="1100"/>
    <x v="0"/>
    <x v="6"/>
    <s v="EUR"/>
    <n v="1443121765"/>
    <n v="1440529765"/>
    <b v="0"/>
    <n v="2"/>
    <b v="0"/>
    <s v="technology/makerspaces"/>
    <n v="1.3750000000000001E-4"/>
    <n v="550"/>
    <x v="7"/>
    <x v="8"/>
    <x v="7"/>
    <s v="makerspaces"/>
    <x v="2298"/>
    <d v="2015-09-24T13:09:25"/>
  </r>
  <r>
    <n v="2679"/>
    <s v="DIY Garage"/>
    <s v="A do-it-yourself auto garage in Des Moines, Iowa where people can learn how to work on cars &amp; those who know can share their knowledge."/>
    <n v="40000"/>
    <n v="132"/>
    <x v="0"/>
    <x v="0"/>
    <s v="USD"/>
    <n v="1425081694"/>
    <n v="1422489694"/>
    <b v="0"/>
    <n v="3"/>
    <b v="0"/>
    <s v="technology/makerspaces"/>
    <n v="3.3E-3"/>
    <n v="44"/>
    <x v="7"/>
    <x v="8"/>
    <x v="7"/>
    <s v="makerspaces"/>
    <x v="2299"/>
    <d v="2015-02-27T18:01:34"/>
  </r>
  <r>
    <n v="2680"/>
    <s v="iHeart Pillow"/>
    <s v="iHeartPillow, Connecting loved ones"/>
    <n v="32000"/>
    <n v="276"/>
    <x v="0"/>
    <x v="6"/>
    <s v="EUR"/>
    <n v="1459915491"/>
    <n v="1457327091"/>
    <b v="0"/>
    <n v="4"/>
    <b v="0"/>
    <s v="technology/makerspaces"/>
    <n v="8.6250000000000007E-3"/>
    <n v="69"/>
    <x v="7"/>
    <x v="8"/>
    <x v="7"/>
    <s v="makerspaces"/>
    <x v="2300"/>
    <d v="2016-04-05T22:04:51"/>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39999999999999"/>
    <n v="21.900662251655628"/>
    <x v="7"/>
    <x v="8"/>
    <x v="7"/>
    <s v="space exploration"/>
    <x v="2301"/>
    <d v="2012-09-12T21:59:00"/>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67"/>
    <n v="80.022494887525568"/>
    <x v="7"/>
    <x v="8"/>
    <x v="7"/>
    <s v="space exploration"/>
    <x v="2302"/>
    <d v="2014-11-12T15:20:00"/>
  </r>
  <r>
    <n v="2603"/>
    <s v="Manned Mock Mars Mission"/>
    <s v="I will be building a mock space station and simulate living on Mars for two weeks."/>
    <n v="1750"/>
    <n v="1776"/>
    <x v="1"/>
    <x v="0"/>
    <s v="USD"/>
    <n v="1387835654"/>
    <n v="1386626054"/>
    <b v="1"/>
    <n v="50"/>
    <b v="1"/>
    <s v="technology/space exploration"/>
    <n v="1.0148571428571429"/>
    <n v="35.520000000000003"/>
    <x v="7"/>
    <x v="8"/>
    <x v="7"/>
    <s v="space exploration"/>
    <x v="2303"/>
    <d v="2013-12-23T15:54:14"/>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x v="7"/>
    <x v="8"/>
    <x v="7"/>
    <s v="space exploration"/>
    <x v="2304"/>
    <d v="2012-04-28T19:13:43"/>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1"/>
    <n v="60.965703745743475"/>
    <x v="7"/>
    <x v="8"/>
    <x v="7"/>
    <s v="space exploration"/>
    <x v="2305"/>
    <d v="2016-06-17T06:59:50"/>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x v="7"/>
    <x v="8"/>
    <x v="7"/>
    <s v="space exploration"/>
    <x v="2306"/>
    <d v="2014-04-29T11:06:22"/>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x v="7"/>
    <x v="8"/>
    <x v="7"/>
    <s v="space exploration"/>
    <x v="2307"/>
    <d v="2015-08-11T20:00:00"/>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2"/>
    <n v="58.92763157894737"/>
    <x v="7"/>
    <x v="8"/>
    <x v="7"/>
    <s v="space exploration"/>
    <x v="2308"/>
    <d v="2017-03-14T18:00:00"/>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3"/>
    <n v="157.29347633136095"/>
    <x v="7"/>
    <x v="8"/>
    <x v="7"/>
    <s v="space exploration"/>
    <x v="2309"/>
    <d v="2012-07-14T23:42:31"/>
  </r>
  <r>
    <n v="2610"/>
    <s v="Restore the Pluto Discovery Telescope"/>
    <s v="Preserve the telescope that Clyde Tombaugh used to discover Pluto for generations to come!"/>
    <n v="22765"/>
    <n v="32172.66"/>
    <x v="1"/>
    <x v="0"/>
    <s v="USD"/>
    <n v="1471849140"/>
    <n v="1468444125"/>
    <b v="1"/>
    <n v="577"/>
    <b v="1"/>
    <s v="technology/space exploration"/>
    <n v="1.4132510432681749"/>
    <n v="55.758509532062391"/>
    <x v="7"/>
    <x v="8"/>
    <x v="7"/>
    <s v="space exploration"/>
    <x v="2310"/>
    <d v="2016-08-22T00:59:00"/>
  </r>
  <r>
    <n v="2611"/>
    <s v="The Universe in a Sphere (Relaunch)"/>
    <s v="Laniakea is the name of the supercluster of galaxies we are part of.This tremendous structure of 380,000 Galaxies can now be yours! 39â‚¬"/>
    <n v="11000"/>
    <n v="306970"/>
    <x v="1"/>
    <x v="3"/>
    <s v="EUR"/>
    <n v="1483397940"/>
    <n v="1480493014"/>
    <b v="1"/>
    <n v="3663"/>
    <b v="1"/>
    <s v="technology/space exploration"/>
    <n v="27.906363636363636"/>
    <n v="83.802893802893806"/>
    <x v="7"/>
    <x v="8"/>
    <x v="7"/>
    <s v="space exploration"/>
    <x v="2311"/>
    <d v="2017-01-02T16:59:00"/>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x v="7"/>
    <x v="8"/>
    <x v="7"/>
    <s v="space exploration"/>
    <x v="2312"/>
    <d v="2015-01-08T21:26:10"/>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3"/>
    <n v="270.57142857142856"/>
    <x v="7"/>
    <x v="8"/>
    <x v="7"/>
    <s v="space exploration"/>
    <x v="2313"/>
    <d v="2012-09-21T13:38:14"/>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x v="7"/>
    <x v="8"/>
    <x v="7"/>
    <s v="space exploration"/>
    <x v="2314"/>
    <d v="2014-04-29T23:00:00"/>
  </r>
  <r>
    <n v="2615"/>
    <s v="Action Man (GI Joe) Mission Mercury 10"/>
    <s v="Mission to launch a vintage Action Man and Space Capsule into space and film from his birthplace in UK to mark his 50th Anniversary."/>
    <n v="2001"/>
    <n v="3397"/>
    <x v="1"/>
    <x v="1"/>
    <s v="GBP"/>
    <n v="1462017600"/>
    <n v="1458820564"/>
    <b v="0"/>
    <n v="72"/>
    <b v="1"/>
    <s v="technology/space exploration"/>
    <n v="1.6976511744127936"/>
    <n v="47.180555555555557"/>
    <x v="7"/>
    <x v="8"/>
    <x v="7"/>
    <s v="space exploration"/>
    <x v="2315"/>
    <d v="2016-04-30T06:00:00"/>
  </r>
  <r>
    <n v="2616"/>
    <s v="James Webb Deployable Model"/>
    <s v="Production of variously-sized deployable models of NASA's James Webb Space Telescope to promote hands-on learning."/>
    <n v="25000"/>
    <n v="28633.5"/>
    <x v="1"/>
    <x v="0"/>
    <s v="USD"/>
    <n v="1440546729"/>
    <n v="1437954729"/>
    <b v="1"/>
    <n v="238"/>
    <b v="1"/>
    <s v="technology/space exploration"/>
    <n v="1.14534"/>
    <n v="120.30882352941177"/>
    <x v="7"/>
    <x v="8"/>
    <x v="7"/>
    <s v="space exploration"/>
    <x v="2316"/>
    <d v="2015-08-25T17:52:09"/>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59999999999998"/>
    <n v="27.59748427672956"/>
    <x v="7"/>
    <x v="8"/>
    <x v="7"/>
    <s v="space exploration"/>
    <x v="2317"/>
    <d v="2014-10-20T14:59:11"/>
  </r>
  <r>
    <n v="2618"/>
    <s v="SPACE ART FEATURING ASTRONAUTS #WeBelieveInAstronauts"/>
    <s v="LTD ED COLLECTIBLE SPACE ART FEAT. ASTRONAUTS"/>
    <n v="15000"/>
    <n v="15808"/>
    <x v="1"/>
    <x v="0"/>
    <s v="USD"/>
    <n v="1449000061"/>
    <n v="1443812461"/>
    <b v="1"/>
    <n v="77"/>
    <b v="1"/>
    <s v="technology/space exploration"/>
    <n v="1.0538666666666667"/>
    <n v="205.2987012987013"/>
    <x v="7"/>
    <x v="8"/>
    <x v="7"/>
    <s v="space exploration"/>
    <x v="2318"/>
    <d v="2015-12-01T14:01:01"/>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9"/>
    <n v="35.547169811320757"/>
    <x v="7"/>
    <x v="8"/>
    <x v="7"/>
    <s v="space exploration"/>
    <x v="2319"/>
    <d v="2015-10-23T05:00:00"/>
  </r>
  <r>
    <n v="2620"/>
    <s v="#TeamMopra - Save the Mopra Telescope &amp; Map the Milky Way"/>
    <s v="Come and join us on a voyage of interstellar exploration as we chart the least known part of the Milky Way â€“ its Delta Quadrant."/>
    <n v="65000"/>
    <n v="93374"/>
    <x v="1"/>
    <x v="4"/>
    <s v="AUD"/>
    <n v="1444525200"/>
    <n v="1441339242"/>
    <b v="1"/>
    <n v="1251"/>
    <b v="1"/>
    <s v="technology/space exploration"/>
    <n v="1.436523076923077"/>
    <n v="74.639488409272587"/>
    <x v="7"/>
    <x v="8"/>
    <x v="7"/>
    <s v="space exploration"/>
    <x v="2320"/>
    <d v="2015-10-10T19:00:00"/>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000000000001"/>
    <n v="47.058064516129029"/>
    <x v="7"/>
    <x v="8"/>
    <x v="7"/>
    <s v="space exploration"/>
    <x v="2321"/>
    <d v="2015-05-21T11:56:28"/>
  </r>
  <r>
    <n v="2622"/>
    <s v="U-PHOS: Upgraded Pulsating Heatpipe Only for Space"/>
    <s v="University team from Pisa in collaboration with ESA, creating an innovative heat transfer device that will be tested into space."/>
    <n v="1500"/>
    <n v="1967.76"/>
    <x v="1"/>
    <x v="16"/>
    <s v="EUR"/>
    <n v="1483120216"/>
    <n v="1479232216"/>
    <b v="0"/>
    <n v="74"/>
    <b v="1"/>
    <s v="technology/space exploration"/>
    <n v="1.3118399999999999"/>
    <n v="26.591351351351353"/>
    <x v="7"/>
    <x v="8"/>
    <x v="7"/>
    <s v="space exploration"/>
    <x v="2322"/>
    <d v="2016-12-30T11:50:16"/>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x v="7"/>
    <x v="8"/>
    <x v="7"/>
    <s v="space exploration"/>
    <x v="2323"/>
    <d v="2016-12-02T00:09:26"/>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8"/>
    <n v="31.820544982698959"/>
    <x v="7"/>
    <x v="8"/>
    <x v="7"/>
    <s v="space exploration"/>
    <x v="2324"/>
    <d v="2012-09-13T04:07:02"/>
  </r>
  <r>
    <n v="2625"/>
    <s v="Caelum - Photos from stratosphere"/>
    <s v="We are two upper sixth-form students specialized in physics who wanna take some majestic pictures from stratosphere - about 35km high"/>
    <n v="150"/>
    <n v="1434"/>
    <x v="1"/>
    <x v="3"/>
    <s v="EUR"/>
    <n v="1478723208"/>
    <n v="1476559608"/>
    <b v="0"/>
    <n v="52"/>
    <b v="1"/>
    <s v="technology/space exploration"/>
    <n v="9.56"/>
    <n v="27.576923076923077"/>
    <x v="7"/>
    <x v="8"/>
    <x v="7"/>
    <s v="space exploration"/>
    <x v="2325"/>
    <d v="2016-11-09T14:26:48"/>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x v="7"/>
    <x v="8"/>
    <x v="7"/>
    <s v="space exploration"/>
    <x v="2326"/>
    <d v="2015-06-03T09:04:29"/>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8"/>
    <n v="21.555555555555557"/>
    <x v="7"/>
    <x v="8"/>
    <x v="7"/>
    <s v="space exploration"/>
    <x v="2327"/>
    <d v="2015-11-26T14:54:21"/>
  </r>
  <r>
    <n v="2628"/>
    <s v="Pie In Space!"/>
    <s v="A high school freshman is sending pie into space and you can be a part of it.  GO SCIENCE!!!"/>
    <n v="839"/>
    <n v="926"/>
    <x v="1"/>
    <x v="0"/>
    <s v="USD"/>
    <n v="1417389067"/>
    <n v="1415661067"/>
    <b v="0"/>
    <n v="21"/>
    <b v="1"/>
    <s v="technology/space exploration"/>
    <n v="1.1036948748510131"/>
    <n v="44.095238095238095"/>
    <x v="7"/>
    <x v="8"/>
    <x v="7"/>
    <s v="space exploration"/>
    <x v="2328"/>
    <d v="2014-11-30T17:11:07"/>
  </r>
  <r>
    <n v="2629"/>
    <s v="Project Dragonfly - Sail to the Stars"/>
    <s v="The first international contest to let students shape the future of interstellar travel."/>
    <n v="5000"/>
    <n v="6387"/>
    <x v="1"/>
    <x v="1"/>
    <s v="GBP"/>
    <n v="1431608122"/>
    <n v="1429016122"/>
    <b v="0"/>
    <n v="100"/>
    <b v="1"/>
    <s v="technology/space exploration"/>
    <n v="1.2774000000000001"/>
    <n v="63.87"/>
    <x v="7"/>
    <x v="8"/>
    <x v="7"/>
    <s v="space exploration"/>
    <x v="2329"/>
    <d v="2015-05-14T06:55:22"/>
  </r>
  <r>
    <n v="2630"/>
    <s v="Asteroid What! - Very Near Earth Asteroids"/>
    <s v="Free and easy to use information when asteroids pass closer than the Moon. Stretch - take photos of all of these asteroids"/>
    <n v="2000"/>
    <n v="3158"/>
    <x v="1"/>
    <x v="4"/>
    <s v="AUD"/>
    <n v="1467280800"/>
    <n v="1464921112"/>
    <b v="0"/>
    <n v="81"/>
    <b v="1"/>
    <s v="technology/space exploration"/>
    <n v="1.579"/>
    <n v="38.987654320987652"/>
    <x v="7"/>
    <x v="8"/>
    <x v="7"/>
    <s v="space exploration"/>
    <x v="2330"/>
    <d v="2016-06-30T04:00:00"/>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x v="7"/>
    <x v="8"/>
    <x v="7"/>
    <s v="space exploration"/>
    <x v="2331"/>
    <d v="2015-08-29T22:03:47"/>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x v="7"/>
    <x v="8"/>
    <x v="7"/>
    <s v="space exploration"/>
    <x v="2332"/>
    <d v="2016-05-28T19:28:59"/>
  </r>
  <r>
    <n v="2633"/>
    <s v="ISS-Above"/>
    <s v="A device that lights up whenever the International Space Station is nearby (that happens more often than you might expect)"/>
    <n v="5000"/>
    <n v="17731"/>
    <x v="1"/>
    <x v="0"/>
    <s v="USD"/>
    <n v="1393542000"/>
    <n v="1390938332"/>
    <b v="0"/>
    <n v="199"/>
    <b v="1"/>
    <s v="technology/space exploration"/>
    <n v="3.5461999999999998"/>
    <n v="89.100502512562812"/>
    <x v="7"/>
    <x v="8"/>
    <x v="7"/>
    <s v="space exploration"/>
    <x v="2333"/>
    <d v="2014-02-27T17:00:00"/>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x v="7"/>
    <x v="8"/>
    <x v="7"/>
    <s v="space exploration"/>
    <x v="2334"/>
    <d v="2016-09-29T09:45:21"/>
  </r>
  <r>
    <n v="2635"/>
    <s v="Help UTS Students reach the International Space Station!"/>
    <s v="Help UTS Ontario students raise money to get their experiments on the ISS. Promote space science in Canada! We can't do it without you!"/>
    <n v="11500"/>
    <n v="11500"/>
    <x v="1"/>
    <x v="2"/>
    <s v="CAD"/>
    <n v="1425937761"/>
    <n v="1422917361"/>
    <b v="0"/>
    <n v="84"/>
    <b v="1"/>
    <s v="technology/space exploration"/>
    <n v="1"/>
    <n v="136.9047619047619"/>
    <x v="7"/>
    <x v="8"/>
    <x v="7"/>
    <s v="space exploration"/>
    <x v="2335"/>
    <d v="2015-03-09T15:49:21"/>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x v="7"/>
    <x v="8"/>
    <x v="7"/>
    <s v="space exploration"/>
    <x v="2336"/>
    <d v="2016-10-15T19:00:00"/>
  </r>
  <r>
    <n v="2637"/>
    <s v="SPEED OF LIGHT: Biggest Mystery of the Universe"/>
    <s v="Help us collect the data to solve the mystery of the century: Is light slowing down?"/>
    <n v="500"/>
    <n v="831"/>
    <x v="1"/>
    <x v="0"/>
    <s v="USD"/>
    <n v="1476277875"/>
    <n v="1474895475"/>
    <b v="0"/>
    <n v="26"/>
    <b v="1"/>
    <s v="technology/space exploration"/>
    <n v="1.6619999999999999"/>
    <n v="31.96153846153846"/>
    <x v="7"/>
    <x v="8"/>
    <x v="7"/>
    <s v="space exploration"/>
    <x v="2337"/>
    <d v="2016-10-12T07:11:15"/>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x v="7"/>
    <x v="8"/>
    <x v="7"/>
    <s v="space exploration"/>
    <x v="2338"/>
    <d v="2015-01-15T15:54:55"/>
  </r>
  <r>
    <n v="2639"/>
    <s v="Mission Space"/>
    <s v="Mission Space is run by me, a teenager who has a passion for space! I will fly a weather balloon to the edge of space with your help."/>
    <n v="300"/>
    <n v="492"/>
    <x v="1"/>
    <x v="1"/>
    <s v="GBP"/>
    <n v="1424378748"/>
    <n v="1421786748"/>
    <b v="0"/>
    <n v="49"/>
    <b v="1"/>
    <s v="technology/space exploration"/>
    <n v="1.64"/>
    <n v="10.040816326530612"/>
    <x v="7"/>
    <x v="8"/>
    <x v="7"/>
    <s v="space exploration"/>
    <x v="2339"/>
    <d v="2015-02-19T14:45:48"/>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x v="7"/>
    <x v="8"/>
    <x v="7"/>
    <s v="space exploration"/>
    <x v="2340"/>
    <d v="2015-06-07T21:51:14"/>
  </r>
  <r>
    <n v="2641"/>
    <s v="Build Flying Saucer Artificial Intelligent from sea shell"/>
    <s v="Building a Flying saucer that has Artificial Intelligent made from sea shell."/>
    <n v="1500"/>
    <n v="15"/>
    <x v="0"/>
    <x v="0"/>
    <s v="USD"/>
    <n v="1410811740"/>
    <n v="1409341863"/>
    <b v="0"/>
    <n v="1"/>
    <b v="0"/>
    <s v="technology/space exploration"/>
    <n v="0.01"/>
    <n v="15"/>
    <x v="7"/>
    <x v="8"/>
    <x v="7"/>
    <s v="space exploration"/>
    <x v="2341"/>
    <d v="2014-09-15T14:09:00"/>
  </r>
  <r>
    <n v="2642"/>
    <s v="Maschinenbau in ein neues Zeitalter"/>
    <s v="Innovatives MAschinenbau projekt mit verarbeitende Metalle vom Mars_x000a_Stehe mit Mars one einer hollÃ¤ndischen space company in cooperatio"/>
    <n v="500000"/>
    <n v="0"/>
    <x v="0"/>
    <x v="3"/>
    <s v="EUR"/>
    <n v="1468565820"/>
    <n v="1465970108"/>
    <b v="0"/>
    <n v="0"/>
    <b v="0"/>
    <s v="technology/space exploration"/>
    <n v="0"/>
    <n v="0"/>
    <x v="7"/>
    <x v="8"/>
    <x v="7"/>
    <s v="space exploration"/>
    <x v="2342"/>
    <d v="2016-07-15T00:57:00"/>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0.33559730999999998"/>
    <n v="223.58248500999335"/>
    <x v="7"/>
    <x v="8"/>
    <x v="7"/>
    <s v="space exploration"/>
    <x v="2343"/>
    <d v="2016-12-21T01:59:00"/>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3E-2"/>
    <n v="39.480769230769234"/>
    <x v="7"/>
    <x v="8"/>
    <x v="7"/>
    <s v="space exploration"/>
    <x v="2344"/>
    <d v="2017-03-10T13:00:35"/>
  </r>
  <r>
    <n v="2645"/>
    <s v="Project ThunderStruck - Testing a New Spacecraft Concept"/>
    <s v="Phase one of a small winged reentry craft. This phase will be testing the supersonic stability of a small craft traveling at 1,800kph"/>
    <n v="20000"/>
    <n v="2100"/>
    <x v="2"/>
    <x v="4"/>
    <s v="AUD"/>
    <n v="1415481203"/>
    <n v="1412885603"/>
    <b v="1"/>
    <n v="23"/>
    <b v="0"/>
    <s v="technology/space exploration"/>
    <n v="0.105"/>
    <n v="91.304347826086953"/>
    <x v="7"/>
    <x v="8"/>
    <x v="7"/>
    <s v="space exploration"/>
    <x v="2345"/>
    <d v="2014-11-08T15:13:23"/>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39999999999E-2"/>
    <n v="78.666205607476627"/>
    <x v="7"/>
    <x v="8"/>
    <x v="7"/>
    <s v="space exploration"/>
    <x v="2346"/>
    <d v="2015-09-09T01:31:09"/>
  </r>
  <r>
    <n v="2647"/>
    <s v="18&quot;, 45.7cm Telescope. The universe is for everyone!"/>
    <s v="The telescope will serve as a path for the youth of Toronto to the skies, it will be 18&quot; easily portable meant for schools in the GTA."/>
    <n v="2500"/>
    <n v="36"/>
    <x v="2"/>
    <x v="2"/>
    <s v="CAD"/>
    <n v="1439533019"/>
    <n v="1436941019"/>
    <b v="0"/>
    <n v="3"/>
    <b v="0"/>
    <s v="technology/space exploration"/>
    <n v="1.44E-2"/>
    <n v="12"/>
    <x v="7"/>
    <x v="8"/>
    <x v="7"/>
    <s v="space exploration"/>
    <x v="2347"/>
    <d v="2015-08-14T00:16:59"/>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8.8333333333333337E-3"/>
    <n v="17.666666666666668"/>
    <x v="7"/>
    <x v="8"/>
    <x v="7"/>
    <s v="space exploration"/>
    <x v="2348"/>
    <d v="2016-03-09T11:09:20"/>
  </r>
  <r>
    <n v="2649"/>
    <s v="The Mission - Please Check Back Soon (Canceled)"/>
    <s v="They have launched a Kickstarter."/>
    <n v="125000"/>
    <n v="124"/>
    <x v="2"/>
    <x v="0"/>
    <s v="USD"/>
    <n v="1454370941"/>
    <n v="1449186941"/>
    <b v="0"/>
    <n v="3"/>
    <b v="0"/>
    <s v="technology/space exploration"/>
    <n v="9.9200000000000004E-4"/>
    <n v="41.333333333333336"/>
    <x v="7"/>
    <x v="8"/>
    <x v="7"/>
    <s v="space exploration"/>
    <x v="2349"/>
    <d v="2016-02-01T17:55:41"/>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5.966666666666667E-3"/>
    <n v="71.599999999999994"/>
    <x v="7"/>
    <x v="8"/>
    <x v="7"/>
    <s v="space exploration"/>
    <x v="2350"/>
    <d v="2016-12-21T08:59:03"/>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4E-2"/>
    <n v="307.8235294117647"/>
    <x v="7"/>
    <x v="8"/>
    <x v="7"/>
    <s v="space exploration"/>
    <x v="2351"/>
    <d v="2015-12-17T13:20:09"/>
  </r>
  <r>
    <n v="2652"/>
    <s v="Million Dollar Rocket - New Project (Canceled)"/>
    <s v="We're looking to set an Australian Amateur Rocketry record of 100 000 ft. You are invited on this 4500km per hour ride into history"/>
    <n v="100000"/>
    <n v="885"/>
    <x v="2"/>
    <x v="4"/>
    <s v="AUD"/>
    <n v="1418183325"/>
    <n v="1415591325"/>
    <b v="0"/>
    <n v="11"/>
    <b v="0"/>
    <s v="technology/space exploration"/>
    <n v="8.8500000000000002E-3"/>
    <n v="80.454545454545453"/>
    <x v="7"/>
    <x v="8"/>
    <x v="7"/>
    <s v="space exploration"/>
    <x v="2352"/>
    <d v="2014-12-09T21:48:45"/>
  </r>
  <r>
    <n v="2653"/>
    <s v="Dream Rocket Project (Canceled)"/>
    <s v="DREAM BIG. Explore the universe through STEAM education. (Science, Technology, Engineering, Art, Mathematics)"/>
    <n v="51000"/>
    <n v="5876"/>
    <x v="2"/>
    <x v="0"/>
    <s v="USD"/>
    <n v="1402632000"/>
    <n v="1399909127"/>
    <b v="0"/>
    <n v="70"/>
    <b v="0"/>
    <s v="technology/space exploration"/>
    <n v="0.1152156862745098"/>
    <n v="83.942857142857136"/>
    <x v="7"/>
    <x v="8"/>
    <x v="7"/>
    <s v="space exploration"/>
    <x v="2353"/>
    <d v="2014-06-12T22:00:00"/>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4"/>
    <n v="8.5"/>
    <x v="7"/>
    <x v="8"/>
    <x v="7"/>
    <s v="space exploration"/>
    <x v="2354"/>
    <d v="2015-04-21T07:25:26"/>
  </r>
  <r>
    <n v="2655"/>
    <s v="Balloons (Canceled)"/>
    <s v="Thank you for your support!"/>
    <n v="15000"/>
    <n v="3155"/>
    <x v="2"/>
    <x v="0"/>
    <s v="USD"/>
    <n v="1455048000"/>
    <n v="1452631647"/>
    <b v="0"/>
    <n v="43"/>
    <b v="0"/>
    <s v="technology/space exploration"/>
    <n v="0.21033333333333334"/>
    <n v="73.372093023255815"/>
    <x v="7"/>
    <x v="8"/>
    <x v="7"/>
    <s v="space exploration"/>
    <x v="2355"/>
    <d v="2016-02-09T14:00:00"/>
  </r>
  <r>
    <n v="2656"/>
    <s v="MoonWatcher: A 24/7 Live Video of the Moon for Everyone (Canceled)"/>
    <s v="MoonWatcher will be bringing the Moon closer to all of us."/>
    <n v="150000"/>
    <n v="17155"/>
    <x v="2"/>
    <x v="0"/>
    <s v="USD"/>
    <n v="1489345200"/>
    <n v="1485966688"/>
    <b v="0"/>
    <n v="152"/>
    <b v="0"/>
    <s v="technology/space exploration"/>
    <n v="0.11436666666666667"/>
    <n v="112.86184210526316"/>
    <x v="7"/>
    <x v="8"/>
    <x v="7"/>
    <s v="space exploration"/>
    <x v="2356"/>
    <d v="2017-03-12T13:00:00"/>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0.18737933333333334"/>
    <n v="95.277627118644077"/>
    <x v="7"/>
    <x v="8"/>
    <x v="7"/>
    <s v="space exploration"/>
    <x v="2357"/>
    <d v="2016-08-02T19:30:00"/>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56E-4"/>
    <n v="22.75"/>
    <x v="7"/>
    <x v="8"/>
    <x v="7"/>
    <s v="space exploration"/>
    <x v="2358"/>
    <d v="2016-07-30T15:13:14"/>
  </r>
  <r>
    <n v="2659"/>
    <s v="test (Canceled)"/>
    <s v="test"/>
    <n v="49000"/>
    <n v="1333"/>
    <x v="2"/>
    <x v="0"/>
    <s v="USD"/>
    <n v="1429321210"/>
    <n v="1426729210"/>
    <b v="0"/>
    <n v="10"/>
    <b v="0"/>
    <s v="technology/space exploration"/>
    <n v="2.720408163265306E-2"/>
    <n v="133.30000000000001"/>
    <x v="7"/>
    <x v="8"/>
    <x v="7"/>
    <s v="space exploration"/>
    <x v="2359"/>
    <d v="2015-04-17T19:40:10"/>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E-4"/>
    <n v="3.8"/>
    <x v="7"/>
    <x v="8"/>
    <x v="7"/>
    <s v="space exploration"/>
    <x v="2360"/>
    <d v="2015-11-24T12:06:58"/>
  </r>
  <r>
    <n v="640"/>
    <s v="Carbon mini bikes / race / MTB / FAT ~ Carbon tow placement"/>
    <s v="Mountain, fat and race bikes made from high grade aero carbon fibers by tow placement and tow folding technology (no fibres cutting)."/>
    <n v="70"/>
    <n v="101"/>
    <x v="1"/>
    <x v="11"/>
    <s v="EUR"/>
    <n v="1480028400"/>
    <n v="1478685915"/>
    <b v="0"/>
    <n v="2"/>
    <b v="1"/>
    <s v="technology/wearables"/>
    <n v="1.4428571428571428"/>
    <n v="50.5"/>
    <x v="7"/>
    <x v="8"/>
    <x v="7"/>
    <s v="wearables"/>
    <x v="2361"/>
    <d v="2016-11-24T17:00:00"/>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x v="7"/>
    <x v="8"/>
    <x v="7"/>
    <s v="wearables"/>
    <x v="2362"/>
    <d v="2015-08-13T07:40:48"/>
  </r>
  <r>
    <n v="642"/>
    <s v="Gauss - Redefining Eye Protection for the Digital Age"/>
    <s v="Gauss glasses protect your eyes in front of screens and outside with self-tinting lenses and a new, proprietary coating technology."/>
    <n v="20000"/>
    <n v="292097"/>
    <x v="1"/>
    <x v="3"/>
    <s v="EUR"/>
    <n v="1439998674"/>
    <n v="1436888274"/>
    <b v="0"/>
    <n v="2174"/>
    <b v="1"/>
    <s v="technology/wearables"/>
    <n v="14.604850000000001"/>
    <n v="134.3592456301748"/>
    <x v="7"/>
    <x v="8"/>
    <x v="7"/>
    <s v="wearables"/>
    <x v="2363"/>
    <d v="2015-08-19T09:37:54"/>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x v="7"/>
    <x v="8"/>
    <x v="7"/>
    <s v="wearables"/>
    <x v="2364"/>
    <d v="2015-05-31T09:24:35"/>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x v="7"/>
    <x v="8"/>
    <x v="7"/>
    <s v="wearables"/>
    <x v="2365"/>
    <d v="2014-10-28T19:00:00"/>
  </r>
  <r>
    <n v="645"/>
    <s v="Carbon Fiber Collar Stays"/>
    <s v="Ever wanted to own something made out of carbon fiber? Now you can!"/>
    <n v="2000"/>
    <n v="5574"/>
    <x v="1"/>
    <x v="0"/>
    <s v="USD"/>
    <n v="1470962274"/>
    <n v="1468370274"/>
    <b v="0"/>
    <n v="237"/>
    <b v="1"/>
    <s v="technology/wearables"/>
    <n v="2.7869999999999999"/>
    <n v="23.518987341772153"/>
    <x v="7"/>
    <x v="8"/>
    <x v="7"/>
    <s v="wearables"/>
    <x v="2366"/>
    <d v="2016-08-11T18:37:54"/>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000000001"/>
    <n v="39.074444444444445"/>
    <x v="7"/>
    <x v="8"/>
    <x v="7"/>
    <s v="wearables"/>
    <x v="2367"/>
    <d v="2014-08-11T14:27:47"/>
  </r>
  <r>
    <n v="647"/>
    <s v="Silver anti-radiation underwear. Keep body cool in summer"/>
    <s v="Wengash Silver underwear: 100% pure silver. Block cell phone, wifi and microwave radiation, protect your reproductive organs and sperm"/>
    <n v="2000"/>
    <n v="2141"/>
    <x v="1"/>
    <x v="2"/>
    <s v="CAD"/>
    <n v="1458235549"/>
    <n v="1455647149"/>
    <b v="0"/>
    <n v="17"/>
    <b v="1"/>
    <s v="technology/wearables"/>
    <n v="1.0705"/>
    <n v="125.94117647058823"/>
    <x v="7"/>
    <x v="8"/>
    <x v="7"/>
    <s v="wearables"/>
    <x v="2368"/>
    <d v="2016-03-17T11:25:49"/>
  </r>
  <r>
    <n v="648"/>
    <s v="Audio Jacket"/>
    <s v="Get ready for the next product that you canâ€™t live without"/>
    <n v="35000"/>
    <n v="44388"/>
    <x v="1"/>
    <x v="0"/>
    <s v="USD"/>
    <n v="1413304708"/>
    <n v="1410280708"/>
    <b v="0"/>
    <n v="27"/>
    <b v="1"/>
    <s v="technology/wearables"/>
    <n v="1.2682285714285715"/>
    <n v="1644"/>
    <x v="7"/>
    <x v="8"/>
    <x v="7"/>
    <s v="wearables"/>
    <x v="2369"/>
    <d v="2014-10-14T10:38:28"/>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x v="7"/>
    <x v="8"/>
    <x v="7"/>
    <s v="wearables"/>
    <x v="2370"/>
    <d v="2014-09-16T15:53:33"/>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0000000000001"/>
    <n v="35.125"/>
    <x v="7"/>
    <x v="8"/>
    <x v="7"/>
    <s v="wearables"/>
    <x v="2371"/>
    <d v="2014-12-18T19:53:04"/>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8"/>
    <n v="239.35238095238094"/>
    <x v="7"/>
    <x v="8"/>
    <x v="7"/>
    <s v="wearables"/>
    <x v="2372"/>
    <d v="2014-12-12T18:25:11"/>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6"/>
    <n v="107.64285714285714"/>
    <x v="7"/>
    <x v="8"/>
    <x v="7"/>
    <s v="wearables"/>
    <x v="2373"/>
    <d v="2016-12-01T11:34:10"/>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00000000001"/>
    <n v="95.830623306233065"/>
    <x v="7"/>
    <x v="8"/>
    <x v="7"/>
    <s v="wearables"/>
    <x v="2374"/>
    <d v="2015-08-20T08:50:40"/>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6"/>
    <n v="31.663376110562684"/>
    <x v="7"/>
    <x v="8"/>
    <x v="7"/>
    <s v="wearables"/>
    <x v="2375"/>
    <d v="2015-07-08T16:58:33"/>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x v="7"/>
    <x v="8"/>
    <x v="7"/>
    <s v="wearables"/>
    <x v="2376"/>
    <d v="2015-03-12T15:58:32"/>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000000000002"/>
    <n v="122.73563218390805"/>
    <x v="7"/>
    <x v="8"/>
    <x v="7"/>
    <s v="wearables"/>
    <x v="2377"/>
    <d v="2016-04-17T12:18:39"/>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x v="7"/>
    <x v="8"/>
    <x v="7"/>
    <s v="wearables"/>
    <x v="2378"/>
    <d v="2015-12-23T14:17:52"/>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x v="7"/>
    <x v="8"/>
    <x v="7"/>
    <s v="wearables"/>
    <x v="2379"/>
    <d v="2015-07-26T12:00:00"/>
  </r>
  <r>
    <n v="659"/>
    <s v="Lulu Watch Designs - Apple Watch"/>
    <s v="Sync up your lifestyle"/>
    <n v="3000"/>
    <n v="3017"/>
    <x v="1"/>
    <x v="0"/>
    <s v="USD"/>
    <n v="1440339295"/>
    <n v="1437747295"/>
    <b v="0"/>
    <n v="21"/>
    <b v="1"/>
    <s v="technology/wearables"/>
    <n v="1.0056666666666667"/>
    <n v="143.66666666666666"/>
    <x v="7"/>
    <x v="8"/>
    <x v="7"/>
    <s v="wearables"/>
    <x v="2380"/>
    <d v="2015-08-23T08:14:55"/>
  </r>
  <r>
    <n v="660"/>
    <s v="ProfileMyRun:  Run the Right Way, Run the Natural Way"/>
    <s v="A revolutionary way to bring running science to everyday people and help runners of all levels achieve a more natural and enjoyable run"/>
    <n v="50000"/>
    <n v="1529"/>
    <x v="0"/>
    <x v="0"/>
    <s v="USD"/>
    <n v="1415558879"/>
    <n v="1412963279"/>
    <b v="0"/>
    <n v="18"/>
    <b v="0"/>
    <s v="technology/wearables"/>
    <n v="3.058E-2"/>
    <n v="84.944444444444443"/>
    <x v="7"/>
    <x v="8"/>
    <x v="7"/>
    <s v="wearables"/>
    <x v="2381"/>
    <d v="2014-11-09T12:47:59"/>
  </r>
  <r>
    <n v="661"/>
    <s v="AirString"/>
    <s v="AirString keeps your AirPods from getting lost by keeping the pair together with a  durable and premium quality string."/>
    <n v="10000"/>
    <n v="95"/>
    <x v="0"/>
    <x v="0"/>
    <s v="USD"/>
    <n v="1477236559"/>
    <n v="1474644559"/>
    <b v="0"/>
    <n v="9"/>
    <b v="0"/>
    <s v="technology/wearables"/>
    <n v="9.4999999999999998E-3"/>
    <n v="10.555555555555555"/>
    <x v="7"/>
    <x v="8"/>
    <x v="7"/>
    <s v="wearables"/>
    <x v="2382"/>
    <d v="2016-10-23T09:29:19"/>
  </r>
  <r>
    <n v="662"/>
    <s v="LW - the cool luminescent band with a watch"/>
    <s v="A stylish, durable safety light band on your wrist or ankle holds a watch or another modular accessory."/>
    <n v="39000"/>
    <n v="156"/>
    <x v="0"/>
    <x v="0"/>
    <s v="USD"/>
    <n v="1421404247"/>
    <n v="1418812247"/>
    <b v="0"/>
    <n v="4"/>
    <b v="0"/>
    <s v="technology/wearables"/>
    <n v="4.0000000000000001E-3"/>
    <n v="39"/>
    <x v="7"/>
    <x v="8"/>
    <x v="7"/>
    <s v="wearables"/>
    <x v="2383"/>
    <d v="2015-01-16T04:30:47"/>
  </r>
  <r>
    <n v="663"/>
    <s v="MouseFighter invisible AIR mouse"/>
    <s v="Imagine a mouse that automatically moves your pointer to where your head is facing. Its an air mouse hidden inside a standard headset."/>
    <n v="200000"/>
    <n v="700"/>
    <x v="0"/>
    <x v="10"/>
    <s v="DKK"/>
    <n v="1437250456"/>
    <n v="1434658456"/>
    <b v="0"/>
    <n v="7"/>
    <b v="0"/>
    <s v="technology/wearables"/>
    <n v="3.5000000000000001E-3"/>
    <n v="100"/>
    <x v="7"/>
    <x v="8"/>
    <x v="7"/>
    <s v="wearables"/>
    <x v="2384"/>
    <d v="2015-07-18T14:14:16"/>
  </r>
  <r>
    <n v="664"/>
    <s v="Oregon Babyâ„¢ Diapers"/>
    <s v="Save Oregon Babyâ„¢ Diapers, a handmade business, run by awesome moms in Southern Oregon, from permanently closing!"/>
    <n v="12000"/>
    <n v="904"/>
    <x v="0"/>
    <x v="0"/>
    <s v="USD"/>
    <n v="1428940775"/>
    <n v="1426348775"/>
    <b v="0"/>
    <n v="29"/>
    <b v="0"/>
    <s v="technology/wearables"/>
    <n v="7.5333333333333335E-2"/>
    <n v="31.172413793103448"/>
    <x v="7"/>
    <x v="8"/>
    <x v="7"/>
    <s v="wearables"/>
    <x v="2385"/>
    <d v="2015-04-13T09:59:35"/>
  </r>
  <r>
    <n v="665"/>
    <s v="CulBox , Open Source Wearable Smart Watch for Arduino"/>
    <s v="Culbox is an Open Source Wrist Watch for Arduino with built in Bluetooth and bunch of Hi-Tech sensors and tons of features for Makers"/>
    <n v="10000"/>
    <n v="1864"/>
    <x v="0"/>
    <x v="0"/>
    <s v="USD"/>
    <n v="1484327061"/>
    <n v="1479143061"/>
    <b v="0"/>
    <n v="12"/>
    <b v="0"/>
    <s v="technology/wearables"/>
    <n v="0.18640000000000001"/>
    <n v="155.33333333333334"/>
    <x v="7"/>
    <x v="8"/>
    <x v="7"/>
    <s v="wearables"/>
    <x v="2386"/>
    <d v="2017-01-13T11:04:21"/>
  </r>
  <r>
    <n v="666"/>
    <s v="Ducky Diapers"/>
    <s v="Have you ever dreamed of having a pet duckling, but concerned about all the pooping, here is a a solution to help solve that issue."/>
    <n v="200000"/>
    <n v="8"/>
    <x v="0"/>
    <x v="0"/>
    <s v="USD"/>
    <n v="1408305498"/>
    <n v="1405713498"/>
    <b v="0"/>
    <n v="4"/>
    <b v="0"/>
    <s v="technology/wearables"/>
    <n v="4.0000000000000003E-5"/>
    <n v="2"/>
    <x v="7"/>
    <x v="8"/>
    <x v="7"/>
    <s v="wearables"/>
    <x v="2387"/>
    <d v="2014-08-17T13:58:18"/>
  </r>
  <r>
    <n v="667"/>
    <s v="Ubivade - Vibrating navigation belt"/>
    <s v="The first navigation system, usable by each means of transport, that will take you wherever you want without thinking about the route."/>
    <n v="50000"/>
    <n v="5010"/>
    <x v="0"/>
    <x v="16"/>
    <s v="EUR"/>
    <n v="1477731463"/>
    <n v="1474275463"/>
    <b v="0"/>
    <n v="28"/>
    <b v="0"/>
    <s v="technology/wearables"/>
    <n v="0.1002"/>
    <n v="178.92857142857142"/>
    <x v="7"/>
    <x v="8"/>
    <x v="7"/>
    <s v="wearables"/>
    <x v="2388"/>
    <d v="2016-10-29T02:57:43"/>
  </r>
  <r>
    <n v="668"/>
    <s v="Iplace itâ„¢ : The Phone Holding RFID Blocking Card Holder"/>
    <s v="A card holding companion to your phone that acts as a placing device for all your devices.  Grips to any material too."/>
    <n v="15000"/>
    <n v="684"/>
    <x v="0"/>
    <x v="0"/>
    <s v="USD"/>
    <n v="1431374222"/>
    <n v="1427486222"/>
    <b v="0"/>
    <n v="25"/>
    <b v="0"/>
    <s v="technology/wearables"/>
    <n v="4.5600000000000002E-2"/>
    <n v="27.36"/>
    <x v="7"/>
    <x v="8"/>
    <x v="7"/>
    <s v="wearables"/>
    <x v="2389"/>
    <d v="2015-05-11T13:57:02"/>
  </r>
  <r>
    <n v="669"/>
    <s v="Christian DiLusso Watches"/>
    <s v="Beautiful automatic watches, made for every moment._x000a_Sports, business, casual.....it fits every moment of your life."/>
    <n v="200000"/>
    <n v="43015"/>
    <x v="0"/>
    <x v="5"/>
    <s v="SEK"/>
    <n v="1467817258"/>
    <n v="1465225258"/>
    <b v="0"/>
    <n v="28"/>
    <b v="0"/>
    <s v="technology/wearables"/>
    <n v="0.21507499999999999"/>
    <n v="1536.25"/>
    <x v="7"/>
    <x v="8"/>
    <x v="7"/>
    <s v="wearables"/>
    <x v="2390"/>
    <d v="2016-07-06T09:00:58"/>
  </r>
  <r>
    <n v="670"/>
    <s v="FINCLIP, the easiest way to don/doff your scuba diving fins"/>
    <s v="FINCLIP, the revolutionary scuba diving accessory that when attached to your fins makes getting them on the simplest thing in the world"/>
    <n v="90000"/>
    <n v="26349"/>
    <x v="0"/>
    <x v="16"/>
    <s v="EUR"/>
    <n v="1466323800"/>
    <n v="1463418120"/>
    <b v="0"/>
    <n v="310"/>
    <b v="0"/>
    <s v="technology/wearables"/>
    <n v="0.29276666666666668"/>
    <n v="84.99677419354839"/>
    <x v="7"/>
    <x v="8"/>
    <x v="7"/>
    <s v="wearables"/>
    <x v="2391"/>
    <d v="2016-06-19T02:10:00"/>
  </r>
  <r>
    <n v="671"/>
    <s v="SmoothEye - Accurately Test Your Alertness and Focus Level"/>
    <s v="SmoothEye tracks eye movements to accurately measure alertness and focus level, allowing you to easily and reliably test your brain."/>
    <n v="30000"/>
    <n v="11828"/>
    <x v="0"/>
    <x v="0"/>
    <s v="USD"/>
    <n v="1421208000"/>
    <n v="1418315852"/>
    <b v="0"/>
    <n v="15"/>
    <b v="0"/>
    <s v="technology/wearables"/>
    <n v="0.39426666666666665"/>
    <n v="788.5333333333333"/>
    <x v="7"/>
    <x v="8"/>
    <x v="7"/>
    <s v="wearables"/>
    <x v="2392"/>
    <d v="2015-01-13T22:00:00"/>
  </r>
  <r>
    <n v="672"/>
    <s v="youWare  |  A digital ID for the real world"/>
    <s v="Fashion accessories used to instantly link with people you meet and exchange contact info, money, documents, media and so much more."/>
    <n v="50000"/>
    <n v="10814"/>
    <x v="0"/>
    <x v="0"/>
    <s v="USD"/>
    <n v="1420088340"/>
    <n v="1417410964"/>
    <b v="0"/>
    <n v="215"/>
    <b v="0"/>
    <s v="technology/wearables"/>
    <n v="0.21628"/>
    <n v="50.29767441860465"/>
    <x v="7"/>
    <x v="8"/>
    <x v="7"/>
    <s v="wearables"/>
    <x v="2393"/>
    <d v="2014-12-31T22:59:00"/>
  </r>
  <r>
    <n v="673"/>
    <s v="HORIZON: LIFE ENHANCED GLASSWARE"/>
    <s v="Will assist the deaf to have better communication and safety through the use of LCD glassware with audio &amp; sensory components."/>
    <n v="100000"/>
    <n v="205"/>
    <x v="0"/>
    <x v="0"/>
    <s v="USD"/>
    <n v="1409602217"/>
    <n v="1405714217"/>
    <b v="0"/>
    <n v="3"/>
    <b v="0"/>
    <s v="technology/wearables"/>
    <n v="2.0500000000000002E-3"/>
    <n v="68.333333333333329"/>
    <x v="7"/>
    <x v="8"/>
    <x v="7"/>
    <s v="wearables"/>
    <x v="2394"/>
    <d v="2014-09-01T14:10:17"/>
  </r>
  <r>
    <n v="674"/>
    <s v="Something To Wear For Hearing Sounds By Feeling Vibrations"/>
    <s v="Listen to sounds by feeling an array of vibrational patterns against your body."/>
    <n v="50000"/>
    <n v="15"/>
    <x v="0"/>
    <x v="0"/>
    <s v="USD"/>
    <n v="1407811627"/>
    <n v="1402627627"/>
    <b v="0"/>
    <n v="2"/>
    <b v="0"/>
    <s v="technology/wearables"/>
    <n v="2.9999999999999997E-4"/>
    <n v="7.5"/>
    <x v="7"/>
    <x v="8"/>
    <x v="7"/>
    <s v="wearables"/>
    <x v="2395"/>
    <d v="2014-08-11T20:47:07"/>
  </r>
  <r>
    <n v="675"/>
    <s v="How to Make Innovative Apple Watch Apps with WatchKit"/>
    <s v="24+ hour online class in WatchKit development from an expert iOS developer and instructor via unconventional, innovative projects."/>
    <n v="6000"/>
    <n v="891"/>
    <x v="0"/>
    <x v="0"/>
    <s v="USD"/>
    <n v="1420095540"/>
    <n v="1417558804"/>
    <b v="0"/>
    <n v="26"/>
    <b v="0"/>
    <s v="technology/wearables"/>
    <n v="0.14849999999999999"/>
    <n v="34.269230769230766"/>
    <x v="7"/>
    <x v="8"/>
    <x v="7"/>
    <s v="wearables"/>
    <x v="2396"/>
    <d v="2015-01-01T00:59:00"/>
  </r>
  <r>
    <n v="676"/>
    <s v="NapTime: the first baby monitor that takes care of parents"/>
    <s v="Having a baby or looking for the perfect gift for a baby shower?_x000a_Discover NapTime, a silent baby monitor that improves your sleep."/>
    <n v="100000"/>
    <n v="1471"/>
    <x v="0"/>
    <x v="2"/>
    <s v="CAD"/>
    <n v="1423333581"/>
    <n v="1420741581"/>
    <b v="0"/>
    <n v="24"/>
    <b v="0"/>
    <s v="technology/wearables"/>
    <n v="1.4710000000000001E-2"/>
    <n v="61.291666666666664"/>
    <x v="7"/>
    <x v="8"/>
    <x v="7"/>
    <s v="wearables"/>
    <x v="2397"/>
    <d v="2015-02-07T12:26:21"/>
  </r>
  <r>
    <n v="677"/>
    <s v="World's first Heated Jacket managed by Smartphone"/>
    <s v="Sinapsi is the first heated jacket designed in Italy._x000a_Now you can manage your jacket by smartphone. Power bank 5/x Charger included."/>
    <n v="50000"/>
    <n v="12792"/>
    <x v="0"/>
    <x v="16"/>
    <s v="EUR"/>
    <n v="1467106895"/>
    <n v="1463218895"/>
    <b v="0"/>
    <n v="96"/>
    <b v="0"/>
    <s v="technology/wearables"/>
    <n v="0.25584000000000001"/>
    <n v="133.25"/>
    <x v="7"/>
    <x v="8"/>
    <x v="7"/>
    <s v="wearables"/>
    <x v="2398"/>
    <d v="2016-06-28T03:41:35"/>
  </r>
  <r>
    <n v="678"/>
    <s v="World's Smallest Mp3 Player Earpiece Bible - Ohura Project"/>
    <s v="For the isolated rice farmer. For the 14-hour taxi driver. This tiny MP3 player has the entire New Testament Bible... in their language"/>
    <n v="29000"/>
    <n v="1108"/>
    <x v="0"/>
    <x v="0"/>
    <s v="USD"/>
    <n v="1463821338"/>
    <n v="1461229338"/>
    <b v="0"/>
    <n v="17"/>
    <b v="0"/>
    <s v="technology/wearables"/>
    <n v="3.8206896551724136E-2"/>
    <n v="65.17647058823529"/>
    <x v="7"/>
    <x v="8"/>
    <x v="7"/>
    <s v="wearables"/>
    <x v="2399"/>
    <d v="2016-05-21T03:02:18"/>
  </r>
  <r>
    <n v="679"/>
    <s v="Monolith Posture Coach"/>
    <s v="World's first bio-feedback posture device for your entire back. Trains back, neck, thoracic &amp; ab segments by using only 30 min/day."/>
    <n v="57000"/>
    <n v="8827"/>
    <x v="0"/>
    <x v="0"/>
    <s v="USD"/>
    <n v="1472920909"/>
    <n v="1467736909"/>
    <b v="0"/>
    <n v="94"/>
    <b v="0"/>
    <s v="technology/wearables"/>
    <n v="0.15485964912280703"/>
    <n v="93.90425531914893"/>
    <x v="7"/>
    <x v="8"/>
    <x v="7"/>
    <s v="wearables"/>
    <x v="2400"/>
    <d v="2016-09-03T10:41:49"/>
  </r>
  <r>
    <n v="680"/>
    <s v="PosturePulse: The posture sensor worn on your waist or chair"/>
    <s v="A simple, vibrating belt that trains your muscles to maintain the correct posture, providing more confidence and higher energy levels."/>
    <n v="75000"/>
    <n v="19434"/>
    <x v="0"/>
    <x v="0"/>
    <s v="USD"/>
    <n v="1410955331"/>
    <n v="1407931331"/>
    <b v="0"/>
    <n v="129"/>
    <b v="0"/>
    <s v="technology/wearables"/>
    <n v="0.25912000000000002"/>
    <n v="150.65116279069767"/>
    <x v="7"/>
    <x v="8"/>
    <x v="7"/>
    <s v="wearables"/>
    <x v="2401"/>
    <d v="2014-09-17T06:02:11"/>
  </r>
  <r>
    <n v="681"/>
    <s v="D-Pro Athletic Headband with Carbon Fiber"/>
    <s v="The D-Pro is a lightweight, moisture-wicking headband with a padded carbon fiber insert that reduces the risk of head injury in sports."/>
    <n v="2500"/>
    <n v="1"/>
    <x v="0"/>
    <x v="0"/>
    <s v="USD"/>
    <n v="1477509604"/>
    <n v="1474917604"/>
    <b v="0"/>
    <n v="1"/>
    <b v="0"/>
    <s v="technology/wearables"/>
    <n v="4.0000000000000002E-4"/>
    <n v="1"/>
    <x v="7"/>
    <x v="8"/>
    <x v="7"/>
    <s v="wearables"/>
    <x v="2402"/>
    <d v="2016-10-26T13:20:04"/>
  </r>
  <r>
    <n v="682"/>
    <s v="Deception Belt"/>
    <s v="The Deception Belt is an innovative belt with app capability, designed to assist any user gain control over their appetite."/>
    <n v="50000"/>
    <n v="53"/>
    <x v="0"/>
    <x v="0"/>
    <s v="USD"/>
    <n v="1489512122"/>
    <n v="1486923722"/>
    <b v="0"/>
    <n v="4"/>
    <b v="0"/>
    <s v="technology/wearables"/>
    <n v="1.06E-3"/>
    <n v="13.25"/>
    <x v="7"/>
    <x v="8"/>
    <x v="7"/>
    <s v="wearables"/>
    <x v="2403"/>
    <d v="2017-03-14T11:22:02"/>
  </r>
  <r>
    <n v="683"/>
    <s v="Mist Buddy Hydration/Misting Backpack"/>
    <s v="Mist Buddy is a remote controlled misting system, powered by a rechargeable battery with misting/sipping tip for complete coolness."/>
    <n v="35000"/>
    <n v="298"/>
    <x v="0"/>
    <x v="0"/>
    <s v="USD"/>
    <n v="1477949764"/>
    <n v="1474493764"/>
    <b v="0"/>
    <n v="3"/>
    <b v="0"/>
    <s v="technology/wearables"/>
    <n v="8.5142857142857138E-3"/>
    <n v="99.333333333333329"/>
    <x v="7"/>
    <x v="8"/>
    <x v="7"/>
    <s v="wearables"/>
    <x v="2404"/>
    <d v="2016-10-31T15:36:04"/>
  </r>
  <r>
    <n v="684"/>
    <s v="Arcus Motion Analyzer | The Versatile Smart Ring"/>
    <s v="Arcus gives your fingers super powers."/>
    <n v="320000"/>
    <n v="23948"/>
    <x v="0"/>
    <x v="0"/>
    <s v="USD"/>
    <n v="1406257200"/>
    <n v="1403176891"/>
    <b v="0"/>
    <n v="135"/>
    <b v="0"/>
    <s v="technology/wearables"/>
    <n v="7.4837500000000001E-2"/>
    <n v="177.39259259259259"/>
    <x v="7"/>
    <x v="8"/>
    <x v="7"/>
    <s v="wearables"/>
    <x v="2405"/>
    <d v="2014-07-24T21:00:00"/>
  </r>
  <r>
    <n v="685"/>
    <s v="Nomadica All purpose backpack with battery"/>
    <s v="PowerPack is an efficient and affordable backpack with a lithium-ion charger for all electronic devices offering charges on the go!"/>
    <n v="2000"/>
    <n v="553"/>
    <x v="0"/>
    <x v="0"/>
    <s v="USD"/>
    <n v="1421095672"/>
    <n v="1417207672"/>
    <b v="0"/>
    <n v="10"/>
    <b v="0"/>
    <s v="technology/wearables"/>
    <n v="0.27650000000000002"/>
    <n v="55.3"/>
    <x v="7"/>
    <x v="8"/>
    <x v="7"/>
    <s v="wearables"/>
    <x v="2406"/>
    <d v="2015-01-12T14:47:52"/>
  </r>
  <r>
    <n v="686"/>
    <s v="Vivi di Cuore - Heart Rate Watch"/>
    <s v="La tua giornata sportiva monitorata nel tuo polso??!!!_x000a_Rendiamolo possibile... VIVI DI CUORE --- All MADE in ITALY"/>
    <n v="500000"/>
    <n v="0"/>
    <x v="0"/>
    <x v="16"/>
    <s v="EUR"/>
    <n v="1438618170"/>
    <n v="1436026170"/>
    <b v="0"/>
    <n v="0"/>
    <b v="0"/>
    <s v="technology/wearables"/>
    <n v="0"/>
    <n v="0"/>
    <x v="7"/>
    <x v="8"/>
    <x v="7"/>
    <s v="wearables"/>
    <x v="2407"/>
    <d v="2015-08-03T10:09:30"/>
  </r>
  <r>
    <n v="687"/>
    <s v="Power Go: Cargador Solar para Dispositivos MÃ³viles"/>
    <s v="Power Go es una linea de cargadores solares para dispositivos mÃ³viles, amigables con el medio ambiente y de bajo costo."/>
    <n v="100000"/>
    <n v="3550"/>
    <x v="0"/>
    <x v="18"/>
    <s v="MXN"/>
    <n v="1486317653"/>
    <n v="1481133653"/>
    <b v="0"/>
    <n v="6"/>
    <b v="0"/>
    <s v="technology/wearables"/>
    <n v="3.5499999999999997E-2"/>
    <n v="591.66666666666663"/>
    <x v="7"/>
    <x v="8"/>
    <x v="7"/>
    <s v="wearables"/>
    <x v="2408"/>
    <d v="2017-02-05T12:00:53"/>
  </r>
  <r>
    <n v="688"/>
    <s v="The Most Advanced Dress Shirt- EVER!!"/>
    <s v="Removable collars and cuffs along with hidden underarm designs that prevent embarrassing and stubborn stains. What does YOUR shirt do?"/>
    <n v="20000"/>
    <n v="14598"/>
    <x v="0"/>
    <x v="0"/>
    <s v="USD"/>
    <n v="1444876253"/>
    <n v="1442284253"/>
    <b v="0"/>
    <n v="36"/>
    <b v="0"/>
    <s v="technology/wearables"/>
    <n v="0.72989999999999999"/>
    <n v="405.5"/>
    <x v="7"/>
    <x v="8"/>
    <x v="7"/>
    <s v="wearables"/>
    <x v="2409"/>
    <d v="2015-10-14T20:30:53"/>
  </r>
  <r>
    <n v="689"/>
    <s v="Lifeclock One: The Escape from New York Inspired Smartwatch"/>
    <s v="The Lifeclock One is an officially licensed, supercharged version of Snake Plisskenâ€™s countdown watch from Escape from New York."/>
    <n v="200000"/>
    <n v="115297.5"/>
    <x v="0"/>
    <x v="0"/>
    <s v="USD"/>
    <n v="1481173140"/>
    <n v="1478016097"/>
    <b v="0"/>
    <n v="336"/>
    <b v="0"/>
    <s v="technology/wearables"/>
    <n v="0.57648750000000004"/>
    <n v="343.14732142857144"/>
    <x v="7"/>
    <x v="8"/>
    <x v="7"/>
    <s v="wearables"/>
    <x v="2410"/>
    <d v="2016-12-07T22:59:00"/>
  </r>
  <r>
    <n v="690"/>
    <s v="BLOXSHIELD"/>
    <s v="A radiation shield for your fitness tracker, smartwatch or other wearable smart device"/>
    <n v="20000"/>
    <n v="2468"/>
    <x v="0"/>
    <x v="0"/>
    <s v="USD"/>
    <n v="1473400800"/>
    <n v="1469718841"/>
    <b v="0"/>
    <n v="34"/>
    <b v="0"/>
    <s v="technology/wearables"/>
    <n v="0.1234"/>
    <n v="72.588235294117652"/>
    <x v="7"/>
    <x v="8"/>
    <x v="7"/>
    <s v="wearables"/>
    <x v="2411"/>
    <d v="2016-09-09T00:00:00"/>
  </r>
  <r>
    <n v="691"/>
    <s v="ShapeCase - Colorful Apple Watch Bumpers"/>
    <s v="Personalizing your Apple Watch has never been easier. Ten different colors to match any lifestyle. Time is precious, protect it."/>
    <n v="50000"/>
    <n v="260"/>
    <x v="0"/>
    <x v="0"/>
    <s v="USD"/>
    <n v="1435711246"/>
    <n v="1433292046"/>
    <b v="0"/>
    <n v="10"/>
    <b v="0"/>
    <s v="technology/wearables"/>
    <n v="5.1999999999999998E-3"/>
    <n v="26"/>
    <x v="7"/>
    <x v="8"/>
    <x v="7"/>
    <s v="wearables"/>
    <x v="2412"/>
    <d v="2015-06-30T18:40:46"/>
  </r>
  <r>
    <n v="692"/>
    <s v="Signum Indicators by Brighter Indication"/>
    <s v="A revolutionary, cycling safety device is born! Signum indicators close the communication gap between cyclists and other road users."/>
    <n v="20000"/>
    <n v="1306"/>
    <x v="0"/>
    <x v="1"/>
    <s v="GBP"/>
    <n v="1482397263"/>
    <n v="1479805263"/>
    <b v="0"/>
    <n v="201"/>
    <b v="0"/>
    <s v="technology/wearables"/>
    <n v="6.5299999999999997E-2"/>
    <n v="6.4975124378109452"/>
    <x v="7"/>
    <x v="8"/>
    <x v="7"/>
    <s v="wearables"/>
    <x v="2413"/>
    <d v="2016-12-22T03:01:03"/>
  </r>
  <r>
    <n v="693"/>
    <s v="Prana: Wearable for Breathing and Posture"/>
    <s v="Prana is the first wearable combining breath and posture tracking to make your sitting time count."/>
    <n v="100000"/>
    <n v="35338"/>
    <x v="0"/>
    <x v="0"/>
    <s v="USD"/>
    <n v="1430421827"/>
    <n v="1427829827"/>
    <b v="0"/>
    <n v="296"/>
    <b v="0"/>
    <s v="technology/wearables"/>
    <n v="0.35338000000000003"/>
    <n v="119.38513513513513"/>
    <x v="7"/>
    <x v="8"/>
    <x v="7"/>
    <s v="wearables"/>
    <x v="2414"/>
    <d v="2015-04-30T13:23:47"/>
  </r>
  <r>
    <n v="694"/>
    <s v="Airlock bike helmet"/>
    <s v="You can control how much air enters the helmet by opening or closing the vents. This is very useful in bad weather, or for competition."/>
    <n v="150000"/>
    <n v="590"/>
    <x v="0"/>
    <x v="0"/>
    <s v="USD"/>
    <n v="1485964559"/>
    <n v="1483372559"/>
    <b v="0"/>
    <n v="7"/>
    <b v="0"/>
    <s v="technology/wearables"/>
    <n v="3.933333333333333E-3"/>
    <n v="84.285714285714292"/>
    <x v="7"/>
    <x v="8"/>
    <x v="7"/>
    <s v="wearables"/>
    <x v="2415"/>
    <d v="2017-02-01T09:55:59"/>
  </r>
  <r>
    <n v="695"/>
    <s v="mini air- personal air conditioner"/>
    <s v="Unique small wearable personal air conditioning device that provides the user a 10-15 degree environmental difference on his person."/>
    <n v="60000"/>
    <n v="636"/>
    <x v="0"/>
    <x v="0"/>
    <s v="USD"/>
    <n v="1414758620"/>
    <n v="1412166620"/>
    <b v="0"/>
    <n v="7"/>
    <b v="0"/>
    <s v="technology/wearables"/>
    <n v="1.06E-2"/>
    <n v="90.857142857142861"/>
    <x v="7"/>
    <x v="8"/>
    <x v="7"/>
    <s v="wearables"/>
    <x v="2416"/>
    <d v="2014-10-31T06:30:20"/>
  </r>
  <r>
    <n v="696"/>
    <s v="trustee"/>
    <s v="Show your fidelity by wearing the Trustee rings! Show where you are (at)!"/>
    <n v="175000"/>
    <n v="1"/>
    <x v="0"/>
    <x v="7"/>
    <s v="EUR"/>
    <n v="1406326502"/>
    <n v="1403734502"/>
    <b v="0"/>
    <n v="1"/>
    <b v="0"/>
    <s v="technology/wearables"/>
    <n v="5.7142857142857145E-6"/>
    <n v="1"/>
    <x v="7"/>
    <x v="8"/>
    <x v="7"/>
    <s v="wearables"/>
    <x v="2417"/>
    <d v="2014-07-25T16:15:02"/>
  </r>
  <r>
    <n v="697"/>
    <s v="VR Lens Lab - Prescription Lenses for Virtual Reality HMDs"/>
    <s v="Glasses, not for you but your virtual reality headset. Prescription lens adapters, lenses and more to make your VR experiences better."/>
    <n v="5000"/>
    <n v="2319"/>
    <x v="0"/>
    <x v="3"/>
    <s v="EUR"/>
    <n v="1454502789"/>
    <n v="1453206789"/>
    <b v="0"/>
    <n v="114"/>
    <b v="0"/>
    <s v="technology/wearables"/>
    <n v="0.46379999999999999"/>
    <n v="20.342105263157894"/>
    <x v="7"/>
    <x v="8"/>
    <x v="7"/>
    <s v="wearables"/>
    <x v="2418"/>
    <d v="2016-02-03T06:33:09"/>
  </r>
  <r>
    <n v="698"/>
    <s v="3D Xray Vision. State of the Art. Free for Everyone*."/>
    <s v="The first 3D Xray Vision Instrument FREE* for researchers, scientists, entrepreneurs, developers, educators, artists, and explorers."/>
    <n v="100000"/>
    <n v="15390"/>
    <x v="0"/>
    <x v="0"/>
    <s v="USD"/>
    <n v="1411005600"/>
    <n v="1408141245"/>
    <b v="0"/>
    <n v="29"/>
    <b v="0"/>
    <s v="technology/wearables"/>
    <n v="0.15390000000000001"/>
    <n v="530.68965517241384"/>
    <x v="7"/>
    <x v="8"/>
    <x v="7"/>
    <s v="wearables"/>
    <x v="2419"/>
    <d v="2014-09-17T20:00:00"/>
  </r>
  <r>
    <n v="699"/>
    <s v="TapTap, a touch communication wristband"/>
    <s v="TapTap is a technology to transfer touch between two people. It can also be an activity tracker, a game controller or smart alarm."/>
    <n v="130000"/>
    <n v="107148.74"/>
    <x v="0"/>
    <x v="0"/>
    <s v="USD"/>
    <n v="1385136000"/>
    <n v="1381923548"/>
    <b v="0"/>
    <n v="890"/>
    <b v="0"/>
    <s v="technology/wearables"/>
    <n v="0.824221076923077"/>
    <n v="120.39184269662923"/>
    <x v="7"/>
    <x v="8"/>
    <x v="7"/>
    <s v="wearables"/>
    <x v="2420"/>
    <d v="2013-11-22T10:00:00"/>
  </r>
  <r>
    <n v="700"/>
    <s v="A-iEasyâ„¢ Smartphone Stand Holder | The End of Busy Hands."/>
    <s v="A-iEasyâ„¢: The first customized unfoldable stand for smartphones that barkly needs room. Wholy integrated (will be relaunched soon!!)."/>
    <n v="15000"/>
    <n v="403"/>
    <x v="0"/>
    <x v="6"/>
    <s v="EUR"/>
    <n v="1484065881"/>
    <n v="1481473881"/>
    <b v="0"/>
    <n v="31"/>
    <b v="0"/>
    <s v="technology/wearables"/>
    <n v="2.6866666666666667E-2"/>
    <n v="13"/>
    <x v="7"/>
    <x v="8"/>
    <x v="7"/>
    <s v="wearables"/>
    <x v="2421"/>
    <d v="2017-01-10T10:31:21"/>
  </r>
  <r>
    <n v="701"/>
    <s v="HotBlack: The premium smartwatch that shows your custom data"/>
    <s v="In case you missed out on this campaign but are interested in owning a Hotblack London watch, please visit www.hotblacklondon.com."/>
    <n v="23000"/>
    <n v="6118"/>
    <x v="0"/>
    <x v="1"/>
    <s v="GBP"/>
    <n v="1406130880"/>
    <n v="1403538880"/>
    <b v="0"/>
    <n v="21"/>
    <b v="0"/>
    <s v="technology/wearables"/>
    <n v="0.26600000000000001"/>
    <n v="291.33333333333331"/>
    <x v="7"/>
    <x v="8"/>
    <x v="7"/>
    <s v="wearables"/>
    <x v="2422"/>
    <d v="2014-07-23T09:54:40"/>
  </r>
  <r>
    <n v="702"/>
    <s v="Pace...Me | Visual Pace &amp; Interval Trainer | Sports Wearable"/>
    <s v="Realtime feedback for swim &amp; triathlon training! Visually monitor pace &amp; intervals to improve fitness. For swimmers &amp; triathletes."/>
    <n v="15000"/>
    <n v="4622.01"/>
    <x v="0"/>
    <x v="0"/>
    <s v="USD"/>
    <n v="1480011987"/>
    <n v="1477416387"/>
    <b v="0"/>
    <n v="37"/>
    <b v="0"/>
    <s v="technology/wearables"/>
    <n v="0.30813400000000002"/>
    <n v="124.9191891891892"/>
    <x v="7"/>
    <x v="8"/>
    <x v="7"/>
    <s v="wearables"/>
    <x v="2423"/>
    <d v="2016-11-24T12:26:27"/>
  </r>
  <r>
    <n v="703"/>
    <s v="EL TORO SPEEDWRAPS - THE EVOLUTION OF SPORTS TRAINING"/>
    <s v="SPEEDWRAPS improve the speed, agility &amp; strength of an athlete by utilizing evenly distributed weight on the lower leg."/>
    <n v="15000"/>
    <n v="837"/>
    <x v="0"/>
    <x v="0"/>
    <s v="USD"/>
    <n v="1485905520"/>
    <n v="1481150949"/>
    <b v="0"/>
    <n v="7"/>
    <b v="0"/>
    <s v="technology/wearables"/>
    <n v="5.5800000000000002E-2"/>
    <n v="119.57142857142857"/>
    <x v="7"/>
    <x v="8"/>
    <x v="7"/>
    <s v="wearables"/>
    <x v="2424"/>
    <d v="2017-01-31T17:32:00"/>
  </r>
  <r>
    <n v="704"/>
    <s v="ZNITCH- The Evolution in Helmet Safety"/>
    <s v="Turn you helmet into the safest helmet and don't worry about a thing,you will always have the right fit!!"/>
    <n v="55000"/>
    <n v="481"/>
    <x v="0"/>
    <x v="2"/>
    <s v="CAD"/>
    <n v="1487565468"/>
    <n v="1482381468"/>
    <b v="0"/>
    <n v="4"/>
    <b v="0"/>
    <s v="technology/wearables"/>
    <n v="8.7454545454545458E-3"/>
    <n v="120.25"/>
    <x v="7"/>
    <x v="8"/>
    <x v="7"/>
    <s v="wearables"/>
    <x v="2425"/>
    <d v="2017-02-19T22:37:48"/>
  </r>
  <r>
    <n v="705"/>
    <s v="SomnoScope"/>
    <s v="The closest thing ever to the Holy Grail of wearables technology"/>
    <n v="100000"/>
    <n v="977"/>
    <x v="0"/>
    <x v="7"/>
    <s v="EUR"/>
    <n v="1484999278"/>
    <n v="1482407278"/>
    <b v="0"/>
    <n v="5"/>
    <b v="0"/>
    <s v="technology/wearables"/>
    <n v="9.7699999999999992E-3"/>
    <n v="195.4"/>
    <x v="7"/>
    <x v="8"/>
    <x v="7"/>
    <s v="wearables"/>
    <x v="2426"/>
    <d v="2017-01-21T05:47:58"/>
  </r>
  <r>
    <n v="706"/>
    <s v="Driver Alert System"/>
    <s v="Driver Alert System es un sistema de seguridad para el conductor, que le avisa en caso de perder la posicion vertical mientras conduce."/>
    <n v="100000"/>
    <n v="0"/>
    <x v="0"/>
    <x v="6"/>
    <s v="EUR"/>
    <n v="1481740740"/>
    <n v="1478130783"/>
    <b v="0"/>
    <n v="0"/>
    <b v="0"/>
    <s v="technology/wearables"/>
    <n v="0"/>
    <n v="0"/>
    <x v="7"/>
    <x v="8"/>
    <x v="7"/>
    <s v="wearables"/>
    <x v="2427"/>
    <d v="2016-12-14T12:39:00"/>
  </r>
  <r>
    <n v="707"/>
    <s v="Hy - hidden wireless earbuds you never have to take off"/>
    <s v="Forget your headphones. Wear Hy all day for voice-controlled music, calls, biometrics and more, with a huge battery and hidden fit."/>
    <n v="68000"/>
    <n v="53670.6"/>
    <x v="0"/>
    <x v="1"/>
    <s v="GBP"/>
    <n v="1483286127"/>
    <n v="1479830127"/>
    <b v="0"/>
    <n v="456"/>
    <b v="0"/>
    <s v="technology/wearables"/>
    <n v="0.78927352941176465"/>
    <n v="117.69868421052631"/>
    <x v="7"/>
    <x v="8"/>
    <x v="7"/>
    <s v="wearables"/>
    <x v="2428"/>
    <d v="2017-01-01T09:55:27"/>
  </r>
  <r>
    <n v="708"/>
    <s v="Glowbelt, The World's First Retractable LED Safety Belt"/>
    <s v="Glowbelt is the world's first rectractable LED safety belt for fans of the great outdoors, fitness enthusiasts, children and more."/>
    <n v="40000"/>
    <n v="8837"/>
    <x v="0"/>
    <x v="1"/>
    <s v="GBP"/>
    <n v="1410616600"/>
    <n v="1405432600"/>
    <b v="0"/>
    <n v="369"/>
    <b v="0"/>
    <s v="technology/wearables"/>
    <n v="0.22092500000000001"/>
    <n v="23.948509485094849"/>
    <x v="7"/>
    <x v="8"/>
    <x v="7"/>
    <s v="wearables"/>
    <x v="2429"/>
    <d v="2014-09-13T07:56:40"/>
  </r>
  <r>
    <n v="709"/>
    <s v="lumiglove"/>
    <s v="A &quot;handheld&quot; light, which eases the way you illuminate objects and/or paths."/>
    <n v="15000"/>
    <n v="61"/>
    <x v="0"/>
    <x v="0"/>
    <s v="USD"/>
    <n v="1417741159"/>
    <n v="1415149159"/>
    <b v="0"/>
    <n v="2"/>
    <b v="0"/>
    <s v="technology/wearables"/>
    <n v="4.0666666666666663E-3"/>
    <n v="30.5"/>
    <x v="7"/>
    <x v="8"/>
    <x v="7"/>
    <s v="wearables"/>
    <x v="2430"/>
    <d v="2014-12-04T18:59:19"/>
  </r>
  <r>
    <n v="710"/>
    <s v="Hate York Shirt 2.0"/>
    <s v="Shirts, so technologically advanced, they connect mentally to their audience upon sight."/>
    <n v="1200"/>
    <n v="0"/>
    <x v="0"/>
    <x v="2"/>
    <s v="CAD"/>
    <n v="1408495440"/>
    <n v="1405640302"/>
    <b v="0"/>
    <n v="0"/>
    <b v="0"/>
    <s v="technology/wearables"/>
    <n v="0"/>
    <n v="0"/>
    <x v="7"/>
    <x v="8"/>
    <x v="7"/>
    <s v="wearables"/>
    <x v="2431"/>
    <d v="2014-08-19T18:44:00"/>
  </r>
  <r>
    <n v="711"/>
    <s v="Anti Snore Wearable"/>
    <s v="Our wearable and app automates the poke you normally get from your bedpartner to make you stop snoring and making you turn to the side."/>
    <n v="100000"/>
    <n v="33791"/>
    <x v="0"/>
    <x v="7"/>
    <s v="EUR"/>
    <n v="1481716868"/>
    <n v="1478257268"/>
    <b v="0"/>
    <n v="338"/>
    <b v="0"/>
    <s v="technology/wearables"/>
    <n v="0.33790999999999999"/>
    <n v="99.973372781065095"/>
    <x v="7"/>
    <x v="8"/>
    <x v="7"/>
    <s v="wearables"/>
    <x v="2432"/>
    <d v="2016-12-14T06:01:08"/>
  </r>
  <r>
    <n v="712"/>
    <s v="Riders Registry &quot;Medical data of active people on a Dog Tag&quot;"/>
    <s v="Making important medical data of active people available to first responders of an emergency by wearing a dog tag bearing a QR Code"/>
    <n v="48500"/>
    <n v="105"/>
    <x v="0"/>
    <x v="0"/>
    <s v="USD"/>
    <n v="1455466832"/>
    <n v="1452874832"/>
    <b v="0"/>
    <n v="4"/>
    <b v="0"/>
    <s v="technology/wearables"/>
    <n v="2.1649484536082476E-3"/>
    <n v="26.25"/>
    <x v="7"/>
    <x v="8"/>
    <x v="7"/>
    <s v="wearables"/>
    <x v="2433"/>
    <d v="2016-02-14T10:20:32"/>
  </r>
  <r>
    <n v="713"/>
    <s v="Secure Pet GPS Tracker - Every Moment Matters"/>
    <s v="The first GPS tracker created entirely in Italy that allows you to know where your pet is located at any time throughout any device."/>
    <n v="25000"/>
    <n v="199"/>
    <x v="0"/>
    <x v="16"/>
    <s v="EUR"/>
    <n v="1465130532"/>
    <n v="1462538532"/>
    <b v="0"/>
    <n v="1"/>
    <b v="0"/>
    <s v="technology/wearables"/>
    <n v="7.9600000000000001E-3"/>
    <n v="199"/>
    <x v="7"/>
    <x v="8"/>
    <x v="7"/>
    <s v="wearables"/>
    <x v="2434"/>
    <d v="2016-06-05T06:42:12"/>
  </r>
  <r>
    <n v="714"/>
    <s v="Prep Packs Survival Belt"/>
    <s v="The Prep Packs Survival Belt allows you to carry all of the essentials for outdoor survival inside your belt buckle"/>
    <n v="15000"/>
    <n v="2249"/>
    <x v="0"/>
    <x v="0"/>
    <s v="USD"/>
    <n v="1488308082"/>
    <n v="1483124082"/>
    <b v="0"/>
    <n v="28"/>
    <b v="0"/>
    <s v="technology/wearables"/>
    <n v="0.14993333333333334"/>
    <n v="80.321428571428569"/>
    <x v="7"/>
    <x v="8"/>
    <x v="7"/>
    <s v="wearables"/>
    <x v="2435"/>
    <d v="2017-02-28T12:54:42"/>
  </r>
  <r>
    <n v="715"/>
    <s v="Mouse^3"/>
    <s v="Mouse^3 is the next generation of input devices. With cursor control and customized gesture recognition, its applications are endless!"/>
    <n v="27500"/>
    <n v="1389"/>
    <x v="0"/>
    <x v="0"/>
    <s v="USD"/>
    <n v="1446693040"/>
    <n v="1443233440"/>
    <b v="0"/>
    <n v="12"/>
    <b v="0"/>
    <s v="technology/wearables"/>
    <n v="5.0509090909090906E-2"/>
    <n v="115.75"/>
    <x v="7"/>
    <x v="8"/>
    <x v="7"/>
    <s v="wearables"/>
    <x v="2436"/>
    <d v="2015-11-04T21:10:40"/>
  </r>
  <r>
    <n v="716"/>
    <s v="Pathfinder - Wearable Navigation for the Blind"/>
    <s v="Translate sight into touch with a wrist-mounted wearable. A revolution for visually impaired people everywhere."/>
    <n v="7000"/>
    <n v="715"/>
    <x v="0"/>
    <x v="0"/>
    <s v="USD"/>
    <n v="1417392000"/>
    <n v="1414511307"/>
    <b v="0"/>
    <n v="16"/>
    <b v="0"/>
    <s v="technology/wearables"/>
    <n v="0.10214285714285715"/>
    <n v="44.6875"/>
    <x v="7"/>
    <x v="8"/>
    <x v="7"/>
    <s v="wearables"/>
    <x v="2437"/>
    <d v="2014-11-30T18:00:00"/>
  </r>
  <r>
    <n v="717"/>
    <s v="cool air belt"/>
    <s v="Cool air flowing under clothing keeps you cool."/>
    <n v="100000"/>
    <n v="305"/>
    <x v="0"/>
    <x v="0"/>
    <s v="USD"/>
    <n v="1409949002"/>
    <n v="1407357002"/>
    <b v="0"/>
    <n v="4"/>
    <b v="0"/>
    <s v="technology/wearables"/>
    <n v="3.0500000000000002E-3"/>
    <n v="76.25"/>
    <x v="7"/>
    <x v="8"/>
    <x v="7"/>
    <s v="wearables"/>
    <x v="2438"/>
    <d v="2014-09-05T14:30:02"/>
  </r>
  <r>
    <n v="718"/>
    <s v="BioToo - Emergency Temporary Tattoos"/>
    <s v="When every second matters, BioToo temporary tattoos get critical information to emergency personnel to help them help you."/>
    <n v="12000"/>
    <n v="90"/>
    <x v="0"/>
    <x v="0"/>
    <s v="USD"/>
    <n v="1487397540"/>
    <n v="1484684247"/>
    <b v="0"/>
    <n v="4"/>
    <b v="0"/>
    <s v="technology/wearables"/>
    <n v="7.4999999999999997E-3"/>
    <n v="22.5"/>
    <x v="7"/>
    <x v="8"/>
    <x v="7"/>
    <s v="wearables"/>
    <x v="2439"/>
    <d v="2017-02-17T23:59:00"/>
  </r>
  <r>
    <n v="719"/>
    <s v="Hand Armor Liquid Chalk-Ultimate Sports Chalk Help Patent"/>
    <s v="We've created the perfect sports chalk- antibacterial, lasts longer, better grip, and no mess! Now we need a non-provisional patent!"/>
    <n v="15000"/>
    <n v="194"/>
    <x v="0"/>
    <x v="0"/>
    <s v="USD"/>
    <n v="1456189076"/>
    <n v="1454979476"/>
    <b v="0"/>
    <n v="10"/>
    <b v="0"/>
    <s v="technology/wearables"/>
    <n v="1.2933333333333333E-2"/>
    <n v="19.399999999999999"/>
    <x v="7"/>
    <x v="8"/>
    <x v="7"/>
    <s v="wearables"/>
    <x v="2440"/>
    <d v="2016-02-22T18:57:56"/>
  </r>
  <r>
    <n v="940"/>
    <s v="The LUMIC Band by Cope4Golf creates a scientific golf swing."/>
    <s v="The 1st club in your bag should be between your ears!  Light up Your Brain Power. Play Smarter. Swing the LUMIC Band.."/>
    <n v="9000"/>
    <n v="1544"/>
    <x v="0"/>
    <x v="0"/>
    <s v="USD"/>
    <n v="1439251926"/>
    <n v="1435363926"/>
    <b v="0"/>
    <n v="14"/>
    <b v="0"/>
    <s v="technology/wearables"/>
    <n v="0.17155555555555554"/>
    <n v="110.28571428571429"/>
    <x v="7"/>
    <x v="8"/>
    <x v="7"/>
    <s v="wearables"/>
    <x v="2441"/>
    <d v="2015-08-10T18:12:06"/>
  </r>
  <r>
    <n v="941"/>
    <s v="Snoremedy - The answer to a more restful night's sleep"/>
    <s v="Snoring shouldn't ruin your or your partner's sleep and you don't need expensive, uncomfortable or ugly devices to help the problem"/>
    <n v="50000"/>
    <n v="1161"/>
    <x v="0"/>
    <x v="0"/>
    <s v="USD"/>
    <n v="1486693145"/>
    <n v="1484101145"/>
    <b v="0"/>
    <n v="31"/>
    <b v="0"/>
    <s v="technology/wearables"/>
    <n v="2.3220000000000001E-2"/>
    <n v="37.451612903225808"/>
    <x v="7"/>
    <x v="8"/>
    <x v="7"/>
    <s v="wearables"/>
    <x v="2442"/>
    <d v="2017-02-09T20:19:05"/>
  </r>
  <r>
    <n v="942"/>
    <s v="Head Mounted Display Adapter for the dscvr VR Viewer"/>
    <s v="A Hands Free head mounted display adapter that supports the I AM Cardboard dscvr VR viewer for comfortable extended 3-D/VR viewing."/>
    <n v="7500"/>
    <n v="668"/>
    <x v="0"/>
    <x v="0"/>
    <s v="USD"/>
    <n v="1455826460"/>
    <n v="1452716060"/>
    <b v="0"/>
    <n v="16"/>
    <b v="0"/>
    <s v="technology/wearables"/>
    <n v="8.9066666666666669E-2"/>
    <n v="41.75"/>
    <x v="7"/>
    <x v="8"/>
    <x v="7"/>
    <s v="wearables"/>
    <x v="2443"/>
    <d v="2016-02-18T14:14:20"/>
  </r>
  <r>
    <n v="943"/>
    <s v="SleepMode"/>
    <s v="A mask for home or travel that will give you the best, undisturbed sleep of your life."/>
    <n v="3000"/>
    <n v="289"/>
    <x v="0"/>
    <x v="0"/>
    <s v="USD"/>
    <n v="1480438905"/>
    <n v="1477843305"/>
    <b v="0"/>
    <n v="12"/>
    <b v="0"/>
    <s v="technology/wearables"/>
    <n v="9.633333333333334E-2"/>
    <n v="24.083333333333332"/>
    <x v="7"/>
    <x v="8"/>
    <x v="7"/>
    <s v="wearables"/>
    <x v="2444"/>
    <d v="2016-11-29T11:01:45"/>
  </r>
  <r>
    <n v="944"/>
    <s v="RoamingTails, The Connected Pet Tag"/>
    <s v="Find your pet when it's missing, digitally store pet-related information, and locate pet friend establishments and services."/>
    <n v="50000"/>
    <n v="6663"/>
    <x v="0"/>
    <x v="0"/>
    <s v="USD"/>
    <n v="1460988000"/>
    <n v="1458050450"/>
    <b v="0"/>
    <n v="96"/>
    <b v="0"/>
    <s v="technology/wearables"/>
    <n v="0.13325999999999999"/>
    <n v="69.40625"/>
    <x v="7"/>
    <x v="8"/>
    <x v="7"/>
    <s v="wearables"/>
    <x v="2445"/>
    <d v="2016-04-18T08:00:00"/>
  </r>
  <r>
    <n v="945"/>
    <s v="CT BAND"/>
    <s v="Make your watch Smart ! CT Band is an ultra-thin, high-tech smart watch-strap awarded twice at CES 2017 las vegas"/>
    <n v="100000"/>
    <n v="2484"/>
    <x v="0"/>
    <x v="11"/>
    <s v="EUR"/>
    <n v="1487462340"/>
    <n v="1482958626"/>
    <b v="0"/>
    <n v="16"/>
    <b v="0"/>
    <s v="technology/wearables"/>
    <n v="2.4840000000000001E-2"/>
    <n v="155.25"/>
    <x v="7"/>
    <x v="8"/>
    <x v="7"/>
    <s v="wearables"/>
    <x v="2446"/>
    <d v="2017-02-18T17:59:00"/>
  </r>
  <r>
    <n v="946"/>
    <s v="OmniTrade Apron"/>
    <s v="Soft edged-Hard working. The perfect wearable organization for the home and professional shop."/>
    <n v="15000"/>
    <n v="286"/>
    <x v="0"/>
    <x v="0"/>
    <s v="USD"/>
    <n v="1473444048"/>
    <n v="1470852048"/>
    <b v="0"/>
    <n v="5"/>
    <b v="0"/>
    <s v="technology/wearables"/>
    <n v="1.9066666666666666E-2"/>
    <n v="57.2"/>
    <x v="7"/>
    <x v="8"/>
    <x v="7"/>
    <s v="wearables"/>
    <x v="2447"/>
    <d v="2016-09-09T12:00:48"/>
  </r>
  <r>
    <n v="947"/>
    <s v="PAKPOWER, The CCP Pack"/>
    <s v="The CCP Pack is a bag that charges your smartphones and tablets on the go! Also holds small important items. &quot;Never Without Power&quot;."/>
    <n v="850"/>
    <n v="0"/>
    <x v="0"/>
    <x v="0"/>
    <s v="USD"/>
    <n v="1467312306"/>
    <n v="1462128306"/>
    <b v="0"/>
    <n v="0"/>
    <b v="0"/>
    <s v="technology/wearables"/>
    <n v="0"/>
    <n v="0"/>
    <x v="7"/>
    <x v="8"/>
    <x v="7"/>
    <s v="wearables"/>
    <x v="2448"/>
    <d v="2016-06-30T12:45:06"/>
  </r>
  <r>
    <n v="948"/>
    <s v="Led Shirt - WiFi Controlled"/>
    <s v="T-Shirt with Led panel controlled by Android app over WiFi. _x000a_Multiple shirts, games, text, video effects support,"/>
    <n v="4000"/>
    <n v="480"/>
    <x v="0"/>
    <x v="7"/>
    <s v="EUR"/>
    <n v="1457812364"/>
    <n v="1455220364"/>
    <b v="0"/>
    <n v="8"/>
    <b v="0"/>
    <s v="technology/wearables"/>
    <n v="0.12"/>
    <n v="60"/>
    <x v="7"/>
    <x v="8"/>
    <x v="7"/>
    <s v="wearables"/>
    <x v="2449"/>
    <d v="2016-03-12T13:52:44"/>
  </r>
  <r>
    <n v="949"/>
    <s v="INBED"/>
    <s v="Der INBED ist ein innovatives Multisensor-Wearable fÃ¼r die SturzprÃ¤vention motorisch eingeschrÃ¤nkter Personen."/>
    <n v="20000"/>
    <n v="273"/>
    <x v="0"/>
    <x v="3"/>
    <s v="EUR"/>
    <n v="1456016576"/>
    <n v="1450832576"/>
    <b v="0"/>
    <n v="7"/>
    <b v="0"/>
    <s v="technology/wearables"/>
    <n v="1.3650000000000001E-2"/>
    <n v="39"/>
    <x v="7"/>
    <x v="8"/>
    <x v="7"/>
    <s v="wearables"/>
    <x v="2450"/>
    <d v="2016-02-20T19:02:56"/>
  </r>
  <r>
    <n v="950"/>
    <s v="EZC Smartlight"/>
    <s v="Rider worn tail light brake light. Adheres to virtually any coat, jacket or vest. Stays on even when you get off."/>
    <n v="5000"/>
    <n v="1402"/>
    <x v="0"/>
    <x v="2"/>
    <s v="CAD"/>
    <n v="1453053661"/>
    <n v="1450461661"/>
    <b v="0"/>
    <n v="24"/>
    <b v="0"/>
    <s v="technology/wearables"/>
    <n v="0.28039999999999998"/>
    <n v="58.416666666666664"/>
    <x v="7"/>
    <x v="8"/>
    <x v="7"/>
    <s v="wearables"/>
    <x v="2451"/>
    <d v="2016-01-17T12:01:01"/>
  </r>
  <r>
    <n v="951"/>
    <s v="Smart Harness"/>
    <s v="Revolutionizing the way we walk our dogs!"/>
    <n v="50000"/>
    <n v="19195"/>
    <x v="0"/>
    <x v="0"/>
    <s v="USD"/>
    <n v="1465054872"/>
    <n v="1461166872"/>
    <b v="0"/>
    <n v="121"/>
    <b v="0"/>
    <s v="technology/wearables"/>
    <n v="0.38390000000000002"/>
    <n v="158.63636363636363"/>
    <x v="7"/>
    <x v="8"/>
    <x v="7"/>
    <s v="wearables"/>
    <x v="2452"/>
    <d v="2016-06-04T09:41:12"/>
  </r>
  <r>
    <n v="952"/>
    <s v="Audionoggin - Join the Earvolution"/>
    <s v="Audionoggin: Wireless personal surround sound for the athlete in everyone."/>
    <n v="49000"/>
    <n v="19572"/>
    <x v="0"/>
    <x v="0"/>
    <s v="USD"/>
    <n v="1479483812"/>
    <n v="1476888212"/>
    <b v="0"/>
    <n v="196"/>
    <b v="0"/>
    <s v="technology/wearables"/>
    <n v="0.39942857142857141"/>
    <n v="99.857142857142861"/>
    <x v="7"/>
    <x v="8"/>
    <x v="7"/>
    <s v="wearables"/>
    <x v="2453"/>
    <d v="2016-11-18T09:43:32"/>
  </r>
  <r>
    <n v="953"/>
    <s v="IRring - The Remote Control That fits on Your Finger"/>
    <s v="IRring is the worlds first universal remote control that fits on your finger and controls your TV, your lighting, and your life."/>
    <n v="15000"/>
    <n v="126"/>
    <x v="0"/>
    <x v="0"/>
    <s v="USD"/>
    <n v="1422158199"/>
    <n v="1419566199"/>
    <b v="0"/>
    <n v="5"/>
    <b v="0"/>
    <s v="technology/wearables"/>
    <n v="8.3999999999999995E-3"/>
    <n v="25.2"/>
    <x v="7"/>
    <x v="8"/>
    <x v="7"/>
    <s v="wearables"/>
    <x v="2454"/>
    <d v="2015-01-24T21:56:39"/>
  </r>
  <r>
    <n v="954"/>
    <s v="A Wearable Twisting iPhone Case w/ Built in Selfie Extender"/>
    <s v="Turn your iPhone into wearable tech &amp; GoPro. Features: Selfie Stick, Tripod, &amp; Protective Top. Great for everyday carry."/>
    <n v="15000"/>
    <n v="6511"/>
    <x v="0"/>
    <x v="0"/>
    <s v="USD"/>
    <n v="1440100839"/>
    <n v="1436472039"/>
    <b v="0"/>
    <n v="73"/>
    <b v="0"/>
    <s v="technology/wearables"/>
    <n v="0.43406666666666666"/>
    <n v="89.191780821917803"/>
    <x v="7"/>
    <x v="8"/>
    <x v="7"/>
    <s v="wearables"/>
    <x v="2455"/>
    <d v="2015-08-20T14:00:39"/>
  </r>
  <r>
    <n v="955"/>
    <s v="PAXIEâ„¢: The most advanced GPS enabled child safety wearable"/>
    <s v="PAXIEâ„¢ is a GPS enabled safety wearable for kids that promotes discovery and play while offering parents peace of mind."/>
    <n v="300000"/>
    <n v="16984"/>
    <x v="0"/>
    <x v="0"/>
    <s v="USD"/>
    <n v="1473750300"/>
    <n v="1470294300"/>
    <b v="0"/>
    <n v="93"/>
    <b v="0"/>
    <s v="technology/wearables"/>
    <n v="5.6613333333333335E-2"/>
    <n v="182.6236559139785"/>
    <x v="7"/>
    <x v="8"/>
    <x v="7"/>
    <s v="wearables"/>
    <x v="2456"/>
    <d v="2016-09-13T01:05:00"/>
  </r>
  <r>
    <n v="956"/>
    <s v="SemiYours"/>
    <s v="You can rent out your Car with Uber. _x000a_You can rent out your Home with Airbnb. _x000a_Now you can rent out your CLOSET with SemiYOURS!"/>
    <n v="50000"/>
    <n v="861"/>
    <x v="0"/>
    <x v="0"/>
    <s v="USD"/>
    <n v="1430081759"/>
    <n v="1424901359"/>
    <b v="0"/>
    <n v="17"/>
    <b v="0"/>
    <s v="technology/wearables"/>
    <n v="1.7219999999999999E-2"/>
    <n v="50.647058823529413"/>
    <x v="7"/>
    <x v="8"/>
    <x v="7"/>
    <s v="wearables"/>
    <x v="2457"/>
    <d v="2015-04-26T14:55:59"/>
  </r>
  <r>
    <n v="957"/>
    <s v="DUALBAND, the Leather NFC Smart Watch Band"/>
    <s v="A Leather Smart watch Band, that NEVER needs to be charged for only $37!"/>
    <n v="12000"/>
    <n v="233"/>
    <x v="0"/>
    <x v="0"/>
    <s v="USD"/>
    <n v="1479392133"/>
    <n v="1476710133"/>
    <b v="0"/>
    <n v="7"/>
    <b v="0"/>
    <s v="technology/wearables"/>
    <n v="1.9416666666666665E-2"/>
    <n v="33.285714285714285"/>
    <x v="7"/>
    <x v="8"/>
    <x v="7"/>
    <s v="wearables"/>
    <x v="2458"/>
    <d v="2016-11-17T08:15:33"/>
  </r>
  <r>
    <n v="958"/>
    <s v="BigBands XL for Apple Watch: Big Long Bands for Large Wrists"/>
    <s v="Brown Leather and Black Nylon extra-long Apple Watch bands for large wrists connects to 42mm. Go measure! Design fits 190-250mm wrists."/>
    <n v="7777"/>
    <n v="881"/>
    <x v="0"/>
    <x v="0"/>
    <s v="USD"/>
    <n v="1428641940"/>
    <n v="1426792563"/>
    <b v="0"/>
    <n v="17"/>
    <b v="0"/>
    <s v="technology/wearables"/>
    <n v="0.11328275684711328"/>
    <n v="51.823529411764703"/>
    <x v="7"/>
    <x v="8"/>
    <x v="7"/>
    <s v="wearables"/>
    <x v="2459"/>
    <d v="2015-04-09T22:59:00"/>
  </r>
  <r>
    <n v="959"/>
    <s v="The Pi Watch - A Programmable, Open Source Smartwatch!"/>
    <s v="The Pi (Arduino-Compatible) is a new kind of wearable. It's a diy smartwatch with a round display, touch ring, and a powerful CPU!"/>
    <n v="50000"/>
    <n v="19430"/>
    <x v="0"/>
    <x v="0"/>
    <s v="USD"/>
    <n v="1421640665"/>
    <n v="1419048665"/>
    <b v="0"/>
    <n v="171"/>
    <b v="0"/>
    <s v="technology/wearables"/>
    <n v="0.3886"/>
    <n v="113.62573099415205"/>
    <x v="7"/>
    <x v="8"/>
    <x v="7"/>
    <s v="wearables"/>
    <x v="2460"/>
    <d v="2015-01-18T22:11:05"/>
  </r>
  <r>
    <n v="960"/>
    <s v="Kai - Turn any pair of Glasses into Smart Glasses!"/>
    <s v="Kai sits right behind your ear and lets you access a smart voice interface 24/7. Call, text, search, and even call an Uber."/>
    <n v="55650"/>
    <n v="25655"/>
    <x v="0"/>
    <x v="0"/>
    <s v="USD"/>
    <n v="1489500155"/>
    <n v="1485874955"/>
    <b v="0"/>
    <n v="188"/>
    <b v="0"/>
    <s v="technology/wearables"/>
    <n v="0.46100628930817611"/>
    <n v="136.46276595744681"/>
    <x v="7"/>
    <x v="8"/>
    <x v="7"/>
    <s v="wearables"/>
    <x v="2461"/>
    <d v="2017-03-14T08:02:35"/>
  </r>
  <r>
    <n v="961"/>
    <s v="The first personal trainer and diet coach for your dog!"/>
    <s v="Active, happy &amp; healthy together! _x000a_Thatâ€™s our mission for all dogs and their parents."/>
    <n v="95000"/>
    <n v="40079"/>
    <x v="0"/>
    <x v="0"/>
    <s v="USD"/>
    <n v="1487617200"/>
    <n v="1483634335"/>
    <b v="0"/>
    <n v="110"/>
    <b v="0"/>
    <s v="technology/wearables"/>
    <n v="0.42188421052631581"/>
    <n v="364.35454545454547"/>
    <x v="7"/>
    <x v="8"/>
    <x v="7"/>
    <s v="wearables"/>
    <x v="2462"/>
    <d v="2017-02-20T13:00:00"/>
  </r>
  <r>
    <n v="962"/>
    <s v="i-Davit: Hands Free System for iPad/Tablets/Devices"/>
    <s v="Introducing the iDavit, a revolutionary crane-like system thatâ€™ll allow you to work anywhere. Hands free to be totally hands on."/>
    <n v="2500"/>
    <n v="712"/>
    <x v="0"/>
    <x v="0"/>
    <s v="USD"/>
    <n v="1455210353"/>
    <n v="1451927153"/>
    <b v="0"/>
    <n v="37"/>
    <b v="0"/>
    <s v="technology/wearables"/>
    <n v="0.2848"/>
    <n v="19.243243243243242"/>
    <x v="7"/>
    <x v="8"/>
    <x v="7"/>
    <s v="wearables"/>
    <x v="2463"/>
    <d v="2016-02-11T11:05:53"/>
  </r>
  <r>
    <n v="963"/>
    <s v="The Ultimate Learning Center"/>
    <s v="WE are molding an educated, motivated, non violent GENERATION!"/>
    <n v="35000"/>
    <n v="377"/>
    <x v="0"/>
    <x v="0"/>
    <s v="USD"/>
    <n v="1476717319"/>
    <n v="1473693319"/>
    <b v="0"/>
    <n v="9"/>
    <b v="0"/>
    <s v="technology/wearables"/>
    <n v="1.0771428571428571E-2"/>
    <n v="41.888888888888886"/>
    <x v="7"/>
    <x v="8"/>
    <x v="7"/>
    <s v="wearables"/>
    <x v="2464"/>
    <d v="2016-10-17T09:15:19"/>
  </r>
  <r>
    <n v="964"/>
    <s v="GoMote: a remote control for your smartphone"/>
    <s v="Tired of fumbling around for the audio controls on your phone?  Easily control your music with the GoMote and a click of your thumb."/>
    <n v="110000"/>
    <n v="879"/>
    <x v="0"/>
    <x v="2"/>
    <s v="CAD"/>
    <n v="1441119919"/>
    <n v="1437663919"/>
    <b v="0"/>
    <n v="29"/>
    <b v="0"/>
    <s v="technology/wearables"/>
    <n v="7.9909090909090902E-3"/>
    <n v="30.310344827586206"/>
    <x v="7"/>
    <x v="8"/>
    <x v="7"/>
    <s v="wearables"/>
    <x v="2465"/>
    <d v="2015-09-01T09:05:19"/>
  </r>
  <r>
    <n v="965"/>
    <s v="Palms Free Cell Phone Harness Holds Iphone Galaxy S Go Pro"/>
    <s v="Palms Free RetractableCell Phone Harness fits all Cell phones Iphone 4 5 6 7 Galaxy S Go Pro Ipad Mini and Tablets Keep your hands free"/>
    <n v="25000"/>
    <n v="298"/>
    <x v="0"/>
    <x v="0"/>
    <s v="USD"/>
    <n v="1477454340"/>
    <n v="1474676646"/>
    <b v="0"/>
    <n v="6"/>
    <b v="0"/>
    <s v="technology/wearables"/>
    <n v="1.192E-2"/>
    <n v="49.666666666666664"/>
    <x v="7"/>
    <x v="8"/>
    <x v="7"/>
    <s v="wearables"/>
    <x v="2466"/>
    <d v="2016-10-25T21:59:00"/>
  </r>
  <r>
    <n v="966"/>
    <s v="ICE SHIRT; Running, Multi-Sport, Cycling, Athletic Wear"/>
    <s v="ICE SHIRT; running, multi-sport, cycling, &amp; athletic wear shirts that hold melting ice to cool you on hot days."/>
    <n v="12000"/>
    <n v="1776"/>
    <x v="0"/>
    <x v="0"/>
    <s v="USD"/>
    <n v="1475766932"/>
    <n v="1473174932"/>
    <b v="0"/>
    <n v="30"/>
    <b v="0"/>
    <s v="technology/wearables"/>
    <n v="0.14799999999999999"/>
    <n v="59.2"/>
    <x v="7"/>
    <x v="8"/>
    <x v="7"/>
    <s v="wearables"/>
    <x v="2467"/>
    <d v="2016-10-06T09:15:32"/>
  </r>
  <r>
    <n v="967"/>
    <s v="Better Beanie"/>
    <s v="Better Beanie is the new therapeutic wearable designed to assist you while keeping your hands free."/>
    <n v="20000"/>
    <n v="3562"/>
    <x v="0"/>
    <x v="0"/>
    <s v="USD"/>
    <n v="1461301574"/>
    <n v="1456121174"/>
    <b v="0"/>
    <n v="81"/>
    <b v="0"/>
    <s v="technology/wearables"/>
    <n v="0.17810000000000001"/>
    <n v="43.97530864197531"/>
    <x v="7"/>
    <x v="8"/>
    <x v="7"/>
    <s v="wearables"/>
    <x v="2468"/>
    <d v="2016-04-21T23:06:14"/>
  </r>
  <r>
    <n v="968"/>
    <s v="Master Le Cosplay's: Avengers 2 Hulk Buster V2.0 Build"/>
    <s v="Anyone who want to support of this will be credited. This will be my ultimate build. Full animatronics, from arms, legs, H.U.D, etc"/>
    <n v="8000"/>
    <n v="106"/>
    <x v="0"/>
    <x v="0"/>
    <s v="USD"/>
    <n v="1408134034"/>
    <n v="1405542034"/>
    <b v="0"/>
    <n v="4"/>
    <b v="0"/>
    <s v="technology/wearables"/>
    <n v="1.325E-2"/>
    <n v="26.5"/>
    <x v="7"/>
    <x v="8"/>
    <x v="7"/>
    <s v="wearables"/>
    <x v="2469"/>
    <d v="2014-08-15T14:20:34"/>
  </r>
  <r>
    <n v="969"/>
    <s v="Make 100 | Geek &amp; Chic: Smart Safety Jewelry."/>
    <s v="Geek &amp; Chic Smart Jewelry Collection, Wearables Meet Style!"/>
    <n v="30000"/>
    <n v="14000"/>
    <x v="0"/>
    <x v="18"/>
    <s v="MXN"/>
    <n v="1486624607"/>
    <n v="1483773407"/>
    <b v="0"/>
    <n v="11"/>
    <b v="0"/>
    <s v="technology/wearables"/>
    <n v="0.46666666666666667"/>
    <n v="1272.7272727272727"/>
    <x v="7"/>
    <x v="8"/>
    <x v="7"/>
    <s v="wearables"/>
    <x v="2470"/>
    <d v="2017-02-09T01:16:47"/>
  </r>
  <r>
    <n v="970"/>
    <s v="The World's Smartest Modular WiFi + Bluetooth Wearable Ring"/>
    <s v="Stainless Steel Modular Ring with screw on bezels for WiFi + Bluetooth + NFC Wireless modules with open source IOS and Android Apps"/>
    <n v="5000"/>
    <n v="2296"/>
    <x v="0"/>
    <x v="2"/>
    <s v="CAD"/>
    <n v="1485147540"/>
    <n v="1481951853"/>
    <b v="0"/>
    <n v="14"/>
    <b v="0"/>
    <s v="technology/wearables"/>
    <n v="0.4592"/>
    <n v="164"/>
    <x v="7"/>
    <x v="8"/>
    <x v="7"/>
    <s v="wearables"/>
    <x v="2471"/>
    <d v="2017-01-22T22:59:00"/>
  </r>
  <r>
    <n v="971"/>
    <s v="The Worlds First Smart Laser Collar for Cats. Lazer Kitty"/>
    <s v="Our amazing product is simple and sleek. Our laser system is USB rechargeable for hours of fun. Android / Apple App Controlled."/>
    <n v="100000"/>
    <n v="226"/>
    <x v="0"/>
    <x v="0"/>
    <s v="USD"/>
    <n v="1433178060"/>
    <n v="1429290060"/>
    <b v="0"/>
    <n v="5"/>
    <b v="0"/>
    <s v="technology/wearables"/>
    <n v="2.2599999999999999E-3"/>
    <n v="45.2"/>
    <x v="7"/>
    <x v="8"/>
    <x v="7"/>
    <s v="wearables"/>
    <x v="2472"/>
    <d v="2015-06-01T11:01:00"/>
  </r>
  <r>
    <n v="972"/>
    <s v="Android &amp; iPhone Magnetic Headphone and Earbud Cables!"/>
    <s v="Slackers Patent-Pending Magnetic Clip and Cable System, Amazing Sound, Durability and Value Can't Be Beat...AT ANY PRICE!!"/>
    <n v="20000"/>
    <n v="6925"/>
    <x v="0"/>
    <x v="0"/>
    <s v="USD"/>
    <n v="1409813940"/>
    <n v="1407271598"/>
    <b v="0"/>
    <n v="45"/>
    <b v="0"/>
    <s v="technology/wearables"/>
    <n v="0.34625"/>
    <n v="153.88888888888889"/>
    <x v="7"/>
    <x v="8"/>
    <x v="7"/>
    <s v="wearables"/>
    <x v="2473"/>
    <d v="2014-09-04T00:59:00"/>
  </r>
  <r>
    <n v="973"/>
    <s v="The Worlds First Fitness Shirt with Resistance the RS-1."/>
    <s v="The RS-1 is one of the most innovative workout tools to hit the market ever.  A must have for anyone that enjoys new ways to get fit."/>
    <n v="20000"/>
    <n v="411"/>
    <x v="0"/>
    <x v="0"/>
    <s v="USD"/>
    <n v="1447032093"/>
    <n v="1441844493"/>
    <b v="0"/>
    <n v="8"/>
    <b v="0"/>
    <s v="technology/wearables"/>
    <n v="2.0549999999999999E-2"/>
    <n v="51.375"/>
    <x v="7"/>
    <x v="8"/>
    <x v="7"/>
    <s v="wearables"/>
    <x v="2474"/>
    <d v="2015-11-08T19:21:33"/>
  </r>
  <r>
    <n v="974"/>
    <s v="KneeJack"/>
    <s v="The device that allows those with artificial knees or arthritic knees to kneel down without putting pressure on their knees."/>
    <n v="50000"/>
    <n v="280"/>
    <x v="0"/>
    <x v="0"/>
    <s v="USD"/>
    <n v="1458925156"/>
    <n v="1456336756"/>
    <b v="0"/>
    <n v="3"/>
    <b v="0"/>
    <s v="technology/wearables"/>
    <n v="5.5999999999999999E-3"/>
    <n v="93.333333333333329"/>
    <x v="7"/>
    <x v="8"/>
    <x v="7"/>
    <s v="wearables"/>
    <x v="2475"/>
    <d v="2016-03-25T10:59:16"/>
  </r>
  <r>
    <n v="975"/>
    <s v="Garstin Luxury Stainless Steel Case for the Apple Watch"/>
    <s v="Horologic5 creates a case for the Apple Watch that reflects true luxury &amp; style. Check out the Garstin Luxury Case in 38mm/42mm"/>
    <n v="100000"/>
    <n v="2607"/>
    <x v="0"/>
    <x v="0"/>
    <s v="USD"/>
    <n v="1467132185"/>
    <n v="1461948185"/>
    <b v="0"/>
    <n v="24"/>
    <b v="0"/>
    <s v="technology/wearables"/>
    <n v="2.6069999999999999E-2"/>
    <n v="108.625"/>
    <x v="7"/>
    <x v="8"/>
    <x v="7"/>
    <s v="wearables"/>
    <x v="2476"/>
    <d v="2016-06-28T10:43:05"/>
  </r>
  <r>
    <n v="976"/>
    <s v="Cinnamon II The Ultimate Retro Smartwatch"/>
    <s v="The Cinnamon II is an AppleÂ® ][ compatible wrist watch. Featuring 32k of memory and a 1 Mhz cpu. It's the ultimate in geek fashion."/>
    <n v="150000"/>
    <n v="2889"/>
    <x v="0"/>
    <x v="4"/>
    <s v="AUD"/>
    <n v="1439515497"/>
    <n v="1435627497"/>
    <b v="0"/>
    <n v="18"/>
    <b v="0"/>
    <s v="technology/wearables"/>
    <n v="1.9259999999999999E-2"/>
    <n v="160.5"/>
    <x v="7"/>
    <x v="8"/>
    <x v="7"/>
    <s v="wearables"/>
    <x v="2477"/>
    <d v="2015-08-13T19:24:57"/>
  </r>
  <r>
    <n v="977"/>
    <s v="S2SA - Sport to Strap Adapter for Samsung Gear S2 Sport (3G)"/>
    <s v="The unique adapter to apply standard watch straps at your Samsung Gear S2 Sport and Sport 3G! Small, functional and handsome."/>
    <n v="2700"/>
    <n v="909"/>
    <x v="0"/>
    <x v="14"/>
    <s v="EUR"/>
    <n v="1456094197"/>
    <n v="1453502197"/>
    <b v="0"/>
    <n v="12"/>
    <b v="0"/>
    <s v="technology/wearables"/>
    <n v="0.33666666666666667"/>
    <n v="75.75"/>
    <x v="7"/>
    <x v="8"/>
    <x v="7"/>
    <s v="wearables"/>
    <x v="2478"/>
    <d v="2016-02-21T16:36:37"/>
  </r>
  <r>
    <n v="978"/>
    <s v="hidn tempo - a wearable stress coach"/>
    <s v="hidn tempo is an intelligent watch band that allows you to monitor your stress and manage it anywhere, anytime."/>
    <n v="172889"/>
    <n v="97273"/>
    <x v="0"/>
    <x v="5"/>
    <s v="SEK"/>
    <n v="1456385101"/>
    <n v="1453793101"/>
    <b v="0"/>
    <n v="123"/>
    <b v="0"/>
    <s v="technology/wearables"/>
    <n v="0.5626326718299024"/>
    <n v="790.83739837398377"/>
    <x v="7"/>
    <x v="8"/>
    <x v="7"/>
    <s v="wearables"/>
    <x v="2479"/>
    <d v="2016-02-25T01:25:01"/>
  </r>
  <r>
    <n v="979"/>
    <s v="Trequant - First Wearable for Tremors"/>
    <s v="Trequant is specifically designed for people with tremors. It helps them to track and analyse their tremors for better understanding."/>
    <n v="35000"/>
    <n v="28986.16"/>
    <x v="0"/>
    <x v="0"/>
    <s v="USD"/>
    <n v="1466449140"/>
    <n v="1463392828"/>
    <b v="0"/>
    <n v="96"/>
    <b v="0"/>
    <s v="technology/wearables"/>
    <n v="0.82817600000000002"/>
    <n v="301.93916666666667"/>
    <x v="7"/>
    <x v="8"/>
    <x v="7"/>
    <s v="wearables"/>
    <x v="2480"/>
    <d v="2016-06-20T12:59:00"/>
  </r>
  <r>
    <n v="980"/>
    <s v="Jayster Wallet - Find your stuff using Bluetooth Technology."/>
    <s v="Jayster devices and Jayster app both use Bluetooth Smart technology to provide the most user-friendly system for finding lost valuables"/>
    <n v="10000"/>
    <n v="1486"/>
    <x v="0"/>
    <x v="0"/>
    <s v="USD"/>
    <n v="1417387322"/>
    <n v="1413495722"/>
    <b v="0"/>
    <n v="31"/>
    <b v="0"/>
    <s v="technology/wearables"/>
    <n v="0.14860000000000001"/>
    <n v="47.935483870967744"/>
    <x v="7"/>
    <x v="8"/>
    <x v="7"/>
    <s v="wearables"/>
    <x v="2481"/>
    <d v="2014-11-30T16:42:02"/>
  </r>
  <r>
    <n v="981"/>
    <s v="Tabla AEIOU One Handed Two Handed Keyboard Development Kit"/>
    <s v="Tabla Alpha-Num AEIOU Universal Remote &amp; Keyboard + Control. Multi platform wireless use anywhere wearable invisibles development kit."/>
    <n v="88888"/>
    <n v="11"/>
    <x v="0"/>
    <x v="0"/>
    <s v="USD"/>
    <n v="1407624222"/>
    <n v="1405032222"/>
    <b v="0"/>
    <n v="4"/>
    <b v="0"/>
    <s v="technology/wearables"/>
    <n v="1.2375123751237513E-4"/>
    <n v="2.75"/>
    <x v="7"/>
    <x v="8"/>
    <x v="7"/>
    <s v="wearables"/>
    <x v="2482"/>
    <d v="2014-08-09T16:43:42"/>
  </r>
  <r>
    <n v="982"/>
    <s v="Smart 2-in-1 I-PHONE HANDLE/WALLETtm"/>
    <s v="revolutonary ultra-slim 2-in-1 Smart  2-in-1 I-PHONE handle/WALLETtm with 360 rotatiion"/>
    <n v="17500"/>
    <n v="3"/>
    <x v="0"/>
    <x v="0"/>
    <s v="USD"/>
    <n v="1475431486"/>
    <n v="1472839486"/>
    <b v="0"/>
    <n v="3"/>
    <b v="0"/>
    <s v="technology/wearables"/>
    <n v="1.7142857142857143E-4"/>
    <n v="1"/>
    <x v="7"/>
    <x v="8"/>
    <x v="7"/>
    <s v="wearables"/>
    <x v="2483"/>
    <d v="2016-10-02T12:04:46"/>
  </r>
  <r>
    <n v="983"/>
    <s v="Wendu: Control your Climate, Wear the Future"/>
    <s v="Our t-shirt maintains steady temperatures through hot and cold focal points capable of reaching a 36ÂºF/20ÂºC range in under 2 minutes!"/>
    <n v="104219"/>
    <n v="30751"/>
    <x v="0"/>
    <x v="6"/>
    <s v="EUR"/>
    <n v="1471985640"/>
    <n v="1469289685"/>
    <b v="0"/>
    <n v="179"/>
    <b v="0"/>
    <s v="technology/wearables"/>
    <n v="0.2950613611721471"/>
    <n v="171.79329608938548"/>
    <x v="7"/>
    <x v="8"/>
    <x v="7"/>
    <s v="wearables"/>
    <x v="2484"/>
    <d v="2016-08-23T14:54:00"/>
  </r>
  <r>
    <n v="984"/>
    <s v="Buy beauty &amp; hair products 24/7 from a vending machine."/>
    <s v="Hello world,_x000a__x000a_My name is Earl Eddings, I'm just your average hard working family man from Virginia. I'm here because I need you to help"/>
    <n v="10000"/>
    <n v="106"/>
    <x v="0"/>
    <x v="0"/>
    <s v="USD"/>
    <n v="1427507208"/>
    <n v="1424918808"/>
    <b v="0"/>
    <n v="3"/>
    <b v="0"/>
    <s v="technology/wearables"/>
    <n v="1.06E-2"/>
    <n v="35.333333333333336"/>
    <x v="7"/>
    <x v="8"/>
    <x v="7"/>
    <s v="wearables"/>
    <x v="2485"/>
    <d v="2015-03-27T19:46:48"/>
  </r>
  <r>
    <n v="985"/>
    <s v="Cardiglow : Fitness Tracker and Biofeedback Device"/>
    <s v="Make your heart shine and watch it work! Cardiglow tracks improvements, times intervals and translates heart rate into color."/>
    <n v="30000"/>
    <n v="1888"/>
    <x v="0"/>
    <x v="3"/>
    <s v="EUR"/>
    <n v="1451602800"/>
    <n v="1449011610"/>
    <b v="0"/>
    <n v="23"/>
    <b v="0"/>
    <s v="technology/wearables"/>
    <n v="6.2933333333333327E-2"/>
    <n v="82.086956521739125"/>
    <x v="7"/>
    <x v="8"/>
    <x v="7"/>
    <s v="wearables"/>
    <x v="2486"/>
    <d v="2015-12-31T17:00:00"/>
  </r>
  <r>
    <n v="986"/>
    <s v="EMBER wear Ski and Snow Sport Heated Gloves and Mittens"/>
    <s v="Amazing heated snow sport gloves; synonymous with quality, fusing innovative heat technology, style, functionality &amp; unique design."/>
    <n v="20000"/>
    <n v="2550"/>
    <x v="0"/>
    <x v="1"/>
    <s v="GBP"/>
    <n v="1452384000"/>
    <n v="1447698300"/>
    <b v="0"/>
    <n v="23"/>
    <b v="0"/>
    <s v="technology/wearables"/>
    <n v="0.1275"/>
    <n v="110.8695652173913"/>
    <x v="7"/>
    <x v="8"/>
    <x v="7"/>
    <s v="wearables"/>
    <x v="2487"/>
    <d v="2016-01-09T18:00:00"/>
  </r>
  <r>
    <n v="987"/>
    <s v="Kidswatcher"/>
    <s v="Always know where your precious children are. Let them explore the world freely and in a secure way by using the Kidswatcher."/>
    <n v="50000"/>
    <n v="6610"/>
    <x v="0"/>
    <x v="7"/>
    <s v="EUR"/>
    <n v="1403507050"/>
    <n v="1400051050"/>
    <b v="0"/>
    <n v="41"/>
    <b v="0"/>
    <s v="technology/wearables"/>
    <n v="0.13220000000000001"/>
    <n v="161.21951219512195"/>
    <x v="7"/>
    <x v="8"/>
    <x v="7"/>
    <s v="wearables"/>
    <x v="2488"/>
    <d v="2014-06-23T01:04:10"/>
  </r>
  <r>
    <n v="988"/>
    <s v="The first Earphones Cover in eco-leather and Made in Italy"/>
    <s v="Itâ€™s original, fashion and unique, Ohyear is the first cover for your earphones that wears your style._x000a_Designed and made in Italy"/>
    <n v="5000"/>
    <n v="0"/>
    <x v="0"/>
    <x v="16"/>
    <s v="EUR"/>
    <n v="1475310825"/>
    <n v="1472718825"/>
    <b v="0"/>
    <n v="0"/>
    <b v="0"/>
    <s v="technology/wearables"/>
    <n v="0"/>
    <n v="0"/>
    <x v="7"/>
    <x v="8"/>
    <x v="7"/>
    <s v="wearables"/>
    <x v="2489"/>
    <d v="2016-10-01T02:33:45"/>
  </r>
  <r>
    <n v="989"/>
    <s v="Power Rope"/>
    <s v="The most useful phone charger you will ever buy"/>
    <n v="10000"/>
    <n v="1677"/>
    <x v="0"/>
    <x v="0"/>
    <s v="USD"/>
    <n v="1475101495"/>
    <n v="1472509495"/>
    <b v="0"/>
    <n v="32"/>
    <b v="0"/>
    <s v="technology/wearables"/>
    <n v="0.16769999999999999"/>
    <n v="52.40625"/>
    <x v="7"/>
    <x v="8"/>
    <x v="7"/>
    <s v="wearables"/>
    <x v="2490"/>
    <d v="2016-09-28T16:24:55"/>
  </r>
  <r>
    <n v="990"/>
    <s v="The HotSeat child safety carseat with temperature alarm"/>
    <s v="The revolutionized carseat, where no child will be left alone in a hot vehicle ever again. This alarm will save multiple babie's lives."/>
    <n v="25000"/>
    <n v="26"/>
    <x v="0"/>
    <x v="0"/>
    <s v="USD"/>
    <n v="1409770164"/>
    <n v="1407178164"/>
    <b v="0"/>
    <n v="2"/>
    <b v="0"/>
    <s v="technology/wearables"/>
    <n v="1.0399999999999999E-3"/>
    <n v="13"/>
    <x v="7"/>
    <x v="8"/>
    <x v="7"/>
    <s v="wearables"/>
    <x v="2491"/>
    <d v="2014-09-03T12:49:24"/>
  </r>
  <r>
    <n v="991"/>
    <s v="Russell &amp; Sons Watches"/>
    <s v="Russell &amp; Sons Watches_x000a__x000a_RS Watches is a business that provides quality watches at an affordable price. RS Watches was created with th"/>
    <n v="5000"/>
    <n v="212"/>
    <x v="0"/>
    <x v="1"/>
    <s v="GBP"/>
    <n v="1468349460"/>
    <n v="1466186988"/>
    <b v="0"/>
    <n v="7"/>
    <b v="0"/>
    <s v="technology/wearables"/>
    <n v="4.24E-2"/>
    <n v="30.285714285714285"/>
    <x v="7"/>
    <x v="8"/>
    <x v="7"/>
    <s v="wearables"/>
    <x v="2492"/>
    <d v="2016-07-12T12:51:00"/>
  </r>
  <r>
    <n v="992"/>
    <s v="WairConditioning"/>
    <s v="The HOTTEST and COOLEST thing yet! WairConditioning... an entirely new level of comfortability!"/>
    <n v="100000"/>
    <n v="467"/>
    <x v="0"/>
    <x v="0"/>
    <s v="USD"/>
    <n v="1462655519"/>
    <n v="1457475119"/>
    <b v="0"/>
    <n v="4"/>
    <b v="0"/>
    <s v="technology/wearables"/>
    <n v="4.6699999999999997E-3"/>
    <n v="116.75"/>
    <x v="7"/>
    <x v="8"/>
    <x v="7"/>
    <s v="wearables"/>
    <x v="2493"/>
    <d v="2016-05-07T15:11:59"/>
  </r>
  <r>
    <n v="993"/>
    <s v="iLumaware Shield TL - Radar technology for bicycle"/>
    <s v="Shield TL is a tail light for a bicycle w/ radar technology. It makes you more visible to cars and drivers at a greater distance."/>
    <n v="70000"/>
    <n v="17561"/>
    <x v="0"/>
    <x v="0"/>
    <s v="USD"/>
    <n v="1478926800"/>
    <n v="1476054568"/>
    <b v="0"/>
    <n v="196"/>
    <b v="0"/>
    <s v="technology/wearables"/>
    <n v="0.25087142857142858"/>
    <n v="89.59693877551021"/>
    <x v="7"/>
    <x v="8"/>
    <x v="7"/>
    <s v="wearables"/>
    <x v="2494"/>
    <d v="2016-11-11T23:00:00"/>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b v="0"/>
    <n v="11"/>
    <b v="0"/>
    <s v="technology/wearables"/>
    <n v="2.3345000000000001E-2"/>
    <n v="424.45454545454544"/>
    <x v="7"/>
    <x v="8"/>
    <x v="7"/>
    <s v="wearables"/>
    <x v="2495"/>
    <d v="2014-11-30T16:59:00"/>
  </r>
  <r>
    <n v="995"/>
    <s v="DAZLN: NFC Nails that Light Up Holiday Parties!"/>
    <s v="DAZLN nails light up near NFC devices like your mobile phone. If you're tired of receiving or gifting the same old thing look here!"/>
    <n v="10000"/>
    <n v="726"/>
    <x v="0"/>
    <x v="0"/>
    <s v="USD"/>
    <n v="1417276800"/>
    <n v="1415140480"/>
    <b v="0"/>
    <n v="9"/>
    <b v="0"/>
    <s v="technology/wearables"/>
    <n v="7.2599999999999998E-2"/>
    <n v="80.666666666666671"/>
    <x v="7"/>
    <x v="8"/>
    <x v="7"/>
    <s v="wearables"/>
    <x v="2496"/>
    <d v="2014-11-29T10:00:00"/>
  </r>
  <r>
    <n v="996"/>
    <s v="Social behavior in technical communities"/>
    <s v="Study the behaviour of technical communities by tracking their movement  through wearables"/>
    <n v="4000"/>
    <n v="65"/>
    <x v="0"/>
    <x v="0"/>
    <s v="USD"/>
    <n v="1406474820"/>
    <n v="1403902060"/>
    <b v="0"/>
    <n v="5"/>
    <b v="0"/>
    <s v="technology/wearables"/>
    <n v="1.6250000000000001E-2"/>
    <n v="13"/>
    <x v="7"/>
    <x v="8"/>
    <x v="7"/>
    <s v="wearables"/>
    <x v="2497"/>
    <d v="2014-07-27T09:27:00"/>
  </r>
  <r>
    <n v="997"/>
    <s v="iPhanny"/>
    <s v="The iPhanny keeps your iPhone 6 safe from bending in those dangerous pants pockets."/>
    <n v="5000"/>
    <n v="65"/>
    <x v="0"/>
    <x v="0"/>
    <s v="USD"/>
    <n v="1417145297"/>
    <n v="1414549697"/>
    <b v="0"/>
    <n v="8"/>
    <b v="0"/>
    <s v="technology/wearables"/>
    <n v="1.2999999999999999E-2"/>
    <n v="8.125"/>
    <x v="7"/>
    <x v="8"/>
    <x v="7"/>
    <s v="wearables"/>
    <x v="2498"/>
    <d v="2014-11-27T21:28:17"/>
  </r>
  <r>
    <n v="998"/>
    <s v="Ollinfit: The Wearable Personal Trainer"/>
    <s v="Ollinfit is the first wearable fitness trainer with 3 sensors for superior accuracy, feedback and results."/>
    <n v="60000"/>
    <n v="35135"/>
    <x v="0"/>
    <x v="2"/>
    <s v="CAD"/>
    <n v="1447909401"/>
    <n v="1444017801"/>
    <b v="0"/>
    <n v="229"/>
    <b v="0"/>
    <s v="technology/wearables"/>
    <n v="0.58558333333333334"/>
    <n v="153.42794759825327"/>
    <x v="7"/>
    <x v="8"/>
    <x v="7"/>
    <s v="wearables"/>
    <x v="2499"/>
    <d v="2015-11-18T23:03:21"/>
  </r>
  <r>
    <n v="999"/>
    <s v="Avid Watch: Multi-Sport Smart Watch with Activity Tracking"/>
    <s v="Built in running, cycling, pedometer, and golf features for the edge you need to perform at your very best!"/>
    <n v="150000"/>
    <n v="11683"/>
    <x v="0"/>
    <x v="2"/>
    <s v="CAD"/>
    <n v="1415865720"/>
    <n v="1413270690"/>
    <b v="0"/>
    <n v="40"/>
    <b v="0"/>
    <s v="technology/wearables"/>
    <n v="7.7886666666666673E-2"/>
    <n v="292.07499999999999"/>
    <x v="7"/>
    <x v="8"/>
    <x v="7"/>
    <s v="wearables"/>
    <x v="2500"/>
    <d v="2014-11-13T02:02:00"/>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3E-2"/>
    <n v="3304"/>
    <x v="7"/>
    <x v="8"/>
    <x v="7"/>
    <s v="wearables"/>
    <x v="2501"/>
    <d v="2017-03-14T18:26:00"/>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b v="0"/>
    <n v="4"/>
    <b v="0"/>
    <s v="technology/wearables"/>
    <n v="1.04"/>
    <n v="1300"/>
    <x v="7"/>
    <x v="8"/>
    <x v="7"/>
    <s v="wearables"/>
    <x v="2502"/>
    <d v="2017-01-30T11:16:53"/>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0.29602960296029601"/>
    <n v="134.54545454545453"/>
    <x v="7"/>
    <x v="8"/>
    <x v="7"/>
    <s v="wearables"/>
    <x v="2503"/>
    <d v="2015-12-16T23:59:00"/>
  </r>
  <r>
    <n v="1003"/>
    <s v="Fashion loves Technology: Lamour, the connected heating shoe (Canceled)"/>
    <s v="Connected, heating, premium quality and comfortable leather sneakers - hand-crafted in France."/>
    <n v="20000"/>
    <n v="3211"/>
    <x v="2"/>
    <x v="11"/>
    <s v="EUR"/>
    <n v="1489680061"/>
    <n v="1487091661"/>
    <b v="0"/>
    <n v="15"/>
    <b v="0"/>
    <s v="technology/wearables"/>
    <n v="0.16055"/>
    <n v="214.06666666666666"/>
    <x v="7"/>
    <x v="8"/>
    <x v="7"/>
    <s v="wearables"/>
    <x v="2504"/>
    <d v="2017-03-16T10:01:01"/>
  </r>
  <r>
    <n v="1004"/>
    <s v="AllerGuarder: Bluetooth wristband helps food-allergy kids"/>
    <s v="Harnessing wearable technology as a powerful defense for food-allergy children."/>
    <n v="25000"/>
    <n v="20552"/>
    <x v="2"/>
    <x v="0"/>
    <s v="USD"/>
    <n v="1455814827"/>
    <n v="1453222827"/>
    <b v="0"/>
    <n v="95"/>
    <b v="0"/>
    <s v="technology/wearables"/>
    <n v="0.82208000000000003"/>
    <n v="216.33684210526314"/>
    <x v="7"/>
    <x v="8"/>
    <x v="7"/>
    <s v="wearables"/>
    <x v="2505"/>
    <d v="2016-02-18T11:00:27"/>
  </r>
  <r>
    <n v="1005"/>
    <s v="Forcite Alpine - World's First smart helmet for snow sports"/>
    <s v="The Forcite Alpine helmet records 4K footage and keeps you connected all in one sleek design."/>
    <n v="200000"/>
    <n v="150102"/>
    <x v="2"/>
    <x v="0"/>
    <s v="USD"/>
    <n v="1446217183"/>
    <n v="1443538783"/>
    <b v="0"/>
    <n v="161"/>
    <b v="0"/>
    <s v="technology/wearables"/>
    <n v="0.75051000000000001"/>
    <n v="932.31055900621118"/>
    <x v="7"/>
    <x v="8"/>
    <x v="7"/>
    <s v="wearables"/>
    <x v="2506"/>
    <d v="2015-10-30T08:59:43"/>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3E-2"/>
    <n v="29.25"/>
    <x v="7"/>
    <x v="8"/>
    <x v="7"/>
    <s v="wearables"/>
    <x v="2507"/>
    <d v="2014-12-12T01:11:00"/>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0.44319999999999998"/>
    <n v="174.94736842105263"/>
    <x v="7"/>
    <x v="8"/>
    <x v="7"/>
    <s v="wearables"/>
    <x v="2508"/>
    <d v="2016-12-14T09:00:23"/>
  </r>
  <r>
    <n v="1008"/>
    <s v="Miclop - Tu cabina profesional portÃ¡til (Canceled)"/>
    <s v="MICLOP es una cabina portable impresa en 3D protegida en el interior con espuma acÃºstica, reduce el ruido ambiental o rebote de sonido."/>
    <n v="93500"/>
    <n v="250"/>
    <x v="2"/>
    <x v="18"/>
    <s v="MXN"/>
    <n v="1482953115"/>
    <n v="1480361115"/>
    <b v="0"/>
    <n v="1"/>
    <b v="0"/>
    <s v="technology/wearables"/>
    <n v="2.6737967914438501E-3"/>
    <n v="250"/>
    <x v="7"/>
    <x v="8"/>
    <x v="7"/>
    <s v="wearables"/>
    <x v="2509"/>
    <d v="2016-12-28T13:25:15"/>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0.1313"/>
    <n v="65"/>
    <x v="7"/>
    <x v="8"/>
    <x v="7"/>
    <s v="wearables"/>
    <x v="2510"/>
    <d v="2016-06-19T08:30:46"/>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1.9088937093275488E-3"/>
    <n v="55"/>
    <x v="7"/>
    <x v="8"/>
    <x v="7"/>
    <s v="wearables"/>
    <x v="2511"/>
    <d v="2016-09-04T20:59:00"/>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3.7499999999999999E-3"/>
    <n v="75"/>
    <x v="7"/>
    <x v="8"/>
    <x v="7"/>
    <s v="wearables"/>
    <x v="2512"/>
    <d v="2014-12-18T15:33:15"/>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
    <n v="1389.3561935483872"/>
    <x v="7"/>
    <x v="8"/>
    <x v="7"/>
    <s v="wearables"/>
    <x v="2513"/>
    <d v="2017-01-24T04:34:12"/>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0.34527999999999998"/>
    <n v="95.911111111111111"/>
    <x v="7"/>
    <x v="8"/>
    <x v="7"/>
    <s v="wearables"/>
    <x v="2514"/>
    <d v="2015-12-29T14:00:00"/>
  </r>
  <r>
    <n v="1014"/>
    <s v="CHEMION: The World's First Smart Glasses (Canceled)"/>
    <s v="CHEMION is an eyewear device that lets you show your creativity to the world."/>
    <n v="10000"/>
    <n v="3060"/>
    <x v="2"/>
    <x v="0"/>
    <s v="USD"/>
    <n v="1420070615"/>
    <n v="1415750615"/>
    <b v="0"/>
    <n v="16"/>
    <b v="0"/>
    <s v="technology/wearables"/>
    <n v="0.30599999999999999"/>
    <n v="191.25"/>
    <x v="7"/>
    <x v="8"/>
    <x v="7"/>
    <s v="wearables"/>
    <x v="2515"/>
    <d v="2014-12-31T18:03:35"/>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68E-2"/>
    <n v="40"/>
    <x v="7"/>
    <x v="8"/>
    <x v="7"/>
    <s v="wearables"/>
    <x v="2516"/>
    <d v="2015-11-25T16:04:55"/>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E-2"/>
    <n v="74.78947368421052"/>
    <x v="7"/>
    <x v="8"/>
    <x v="7"/>
    <s v="wearables"/>
    <x v="2517"/>
    <d v="2016-04-06T19:34:16"/>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0.22878799999999999"/>
    <n v="161.11830985915492"/>
    <x v="7"/>
    <x v="8"/>
    <x v="7"/>
    <s v="wearables"/>
    <x v="2518"/>
    <d v="2015-11-21T11:12:15"/>
  </r>
  <r>
    <n v="1018"/>
    <s v="Owl (Canceled)"/>
    <s v="Owl is a fitness tracker along with an accompanying iOS app, that is both fun and interactive for children."/>
    <n v="20000"/>
    <n v="621"/>
    <x v="2"/>
    <x v="0"/>
    <s v="USD"/>
    <n v="1468496933"/>
    <n v="1465904933"/>
    <b v="0"/>
    <n v="7"/>
    <b v="0"/>
    <s v="technology/wearables"/>
    <n v="3.1050000000000001E-2"/>
    <n v="88.714285714285708"/>
    <x v="7"/>
    <x v="8"/>
    <x v="7"/>
    <s v="wearables"/>
    <x v="2519"/>
    <d v="2016-07-14T05:48:53"/>
  </r>
  <r>
    <n v="1019"/>
    <s v="Tempi - The Smart Way to Monitor Temperature and Humidity"/>
    <s v="Tempi Is a Wearable Bluetooth Device That Gives Accurate Temperature and Humidity Readings."/>
    <n v="45000"/>
    <n v="21300"/>
    <x v="2"/>
    <x v="0"/>
    <s v="USD"/>
    <n v="1423092149"/>
    <n v="1420500149"/>
    <b v="0"/>
    <n v="400"/>
    <b v="0"/>
    <s v="technology/wearables"/>
    <n v="0.47333333333333333"/>
    <n v="53.25"/>
    <x v="7"/>
    <x v="8"/>
    <x v="7"/>
    <s v="wearables"/>
    <x v="2520"/>
    <d v="2015-02-04T17:22:29"/>
  </r>
  <r>
    <n v="1304"/>
    <s v="HEAT-O â€“ Wearable Modular Heating System (Canceled)"/>
    <s v="Deal with the cold like a boss with battery-powered heating device that will heat you up in the most extreme environment."/>
    <n v="40000"/>
    <n v="15851"/>
    <x v="2"/>
    <x v="1"/>
    <s v="GBP"/>
    <n v="1489376405"/>
    <n v="1484196005"/>
    <b v="0"/>
    <n v="104"/>
    <b v="0"/>
    <s v="technology/wearables"/>
    <n v="0.39627499999999999"/>
    <n v="152.41346153846155"/>
    <x v="7"/>
    <x v="8"/>
    <x v="7"/>
    <s v="wearables"/>
    <x v="2521"/>
    <d v="2017-03-12T21:40:05"/>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0.25976666666666665"/>
    <n v="90.616279069767444"/>
    <x v="7"/>
    <x v="8"/>
    <x v="7"/>
    <s v="wearables"/>
    <x v="2522"/>
    <d v="2016-07-21T11:30:00"/>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0.65246363636363636"/>
    <n v="201.60393258426967"/>
    <x v="7"/>
    <x v="8"/>
    <x v="7"/>
    <s v="wearables"/>
    <x v="2523"/>
    <d v="2014-12-04T04:58:54"/>
  </r>
  <r>
    <n v="1307"/>
    <s v="VR Card - Customized Virtual Reality Viewer (Canceled)"/>
    <s v="Get VR to Everyone with Mailable, Ready to Use Viewers"/>
    <n v="50000"/>
    <n v="5757"/>
    <x v="2"/>
    <x v="0"/>
    <s v="USD"/>
    <n v="1455710679"/>
    <n v="1453118679"/>
    <b v="0"/>
    <n v="45"/>
    <b v="0"/>
    <s v="technology/wearables"/>
    <n v="0.11514000000000001"/>
    <n v="127.93333333333334"/>
    <x v="7"/>
    <x v="8"/>
    <x v="7"/>
    <s v="wearables"/>
    <x v="2524"/>
    <d v="2016-02-17T06:04:39"/>
  </r>
  <r>
    <n v="1308"/>
    <s v="Boost Band: Wristband Phone Charger (Canceled)"/>
    <s v="Boost Band, a wristband that charges any device"/>
    <n v="10000"/>
    <n v="1136"/>
    <x v="2"/>
    <x v="0"/>
    <s v="USD"/>
    <n v="1475937812"/>
    <n v="1472481812"/>
    <b v="0"/>
    <n v="38"/>
    <b v="0"/>
    <s v="technology/wearables"/>
    <n v="0.11360000000000001"/>
    <n v="29.894736842105264"/>
    <x v="7"/>
    <x v="8"/>
    <x v="7"/>
    <s v="wearables"/>
    <x v="2525"/>
    <d v="2016-10-08T08:43:32"/>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7"/>
    <x v="8"/>
    <x v="7"/>
    <s v="wearables"/>
    <x v="2526"/>
    <d v="2015-10-15T15:11:08"/>
  </r>
  <r>
    <n v="1310"/>
    <s v="k5-jkt.by kiger (Canceled)"/>
    <s v="An essential hoodie that holds all sized smart phones and keep your headphone wires tangle free."/>
    <n v="20000"/>
    <n v="3100"/>
    <x v="2"/>
    <x v="0"/>
    <s v="USD"/>
    <n v="1471622450"/>
    <n v="1467734450"/>
    <b v="0"/>
    <n v="24"/>
    <b v="0"/>
    <s v="technology/wearables"/>
    <n v="0.155"/>
    <n v="129.16666666666666"/>
    <x v="7"/>
    <x v="8"/>
    <x v="7"/>
    <s v="wearables"/>
    <x v="2527"/>
    <d v="2016-08-19T10:00:50"/>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0.32028000000000001"/>
    <n v="800.7"/>
    <x v="7"/>
    <x v="8"/>
    <x v="7"/>
    <s v="wearables"/>
    <x v="2528"/>
    <d v="2016-11-30T14:15:19"/>
  </r>
  <r>
    <n v="1312"/>
    <s v="GoSolo Hat for GoPro (Canceled)"/>
    <s v="People loved the original Black and Gray GoSolo hats and asked for more. So we received sample for 3 more colors!"/>
    <n v="4600"/>
    <n v="28"/>
    <x v="2"/>
    <x v="0"/>
    <s v="USD"/>
    <n v="1429375922"/>
    <n v="1426783922"/>
    <b v="0"/>
    <n v="1"/>
    <b v="0"/>
    <s v="technology/wearables"/>
    <n v="6.0869565217391303E-3"/>
    <n v="28"/>
    <x v="7"/>
    <x v="8"/>
    <x v="7"/>
    <s v="wearables"/>
    <x v="2529"/>
    <d v="2015-04-18T10:52:02"/>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0.31114999999999998"/>
    <n v="102.01639344262296"/>
    <x v="7"/>
    <x v="8"/>
    <x v="7"/>
    <s v="wearables"/>
    <x v="2530"/>
    <d v="2016-03-03T11:01:54"/>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6E-2"/>
    <n v="184.36363636363637"/>
    <x v="7"/>
    <x v="8"/>
    <x v="7"/>
    <s v="wearables"/>
    <x v="2531"/>
    <d v="2016-10-21T10:04:20"/>
  </r>
  <r>
    <n v="1315"/>
    <s v="World's First Amphibious Heart Rate &amp; Fitness Wearable"/>
    <s v="Zoom will happen - THANK YOU! Received outside funding due amazing early success!"/>
    <n v="100000"/>
    <n v="40404"/>
    <x v="2"/>
    <x v="0"/>
    <s v="USD"/>
    <n v="1446771600"/>
    <n v="1443700648"/>
    <b v="0"/>
    <n v="248"/>
    <b v="0"/>
    <s v="technology/wearables"/>
    <n v="0.40404000000000001"/>
    <n v="162.91935483870967"/>
    <x v="7"/>
    <x v="8"/>
    <x v="7"/>
    <s v="wearables"/>
    <x v="2532"/>
    <d v="2015-11-05T19:00:00"/>
  </r>
  <r>
    <n v="1316"/>
    <s v="Future Belt (Canceled)"/>
    <s v="Future Belt comes in just 3 sizes, but yet, is designed to fit waists ranging from 25-55 inches. No batteries, no gimmicks."/>
    <n v="75000"/>
    <n v="1"/>
    <x v="2"/>
    <x v="0"/>
    <s v="USD"/>
    <n v="1456700709"/>
    <n v="1453676709"/>
    <b v="0"/>
    <n v="1"/>
    <b v="0"/>
    <s v="technology/wearables"/>
    <n v="1.3333333333333333E-5"/>
    <n v="1"/>
    <x v="7"/>
    <x v="8"/>
    <x v="7"/>
    <s v="wearables"/>
    <x v="2533"/>
    <d v="2016-02-28T17:05:09"/>
  </r>
  <r>
    <n v="1317"/>
    <s v="Lorem ipsum dolor sit amet, consectetuer adipiscing elit. Ae"/>
    <s v="Lorem ipsum dolor sit amet, consectetuer adipiscing elit. Aenean commodo ligula eget dolor. Aenean massa. Cum sociis natoque penatibus."/>
    <n v="200000"/>
    <n v="11467"/>
    <x v="2"/>
    <x v="10"/>
    <s v="DKK"/>
    <n v="1469109600"/>
    <n v="1464586746"/>
    <b v="0"/>
    <n v="19"/>
    <b v="0"/>
    <s v="technology/wearables"/>
    <n v="5.7334999999999997E-2"/>
    <n v="603.52631578947364"/>
    <x v="7"/>
    <x v="8"/>
    <x v="7"/>
    <s v="wearables"/>
    <x v="2534"/>
    <d v="2016-07-21T08:00:00"/>
  </r>
  <r>
    <n v="1318"/>
    <s v="Lucky Tag: A Smart Dog Wearable That Cares (Canceled)"/>
    <s v="Your Dog's Best Friend._x000a_Revolutionize the way you care about your pups and brings you peace of mind."/>
    <n v="40000"/>
    <n v="6130"/>
    <x v="2"/>
    <x v="0"/>
    <s v="USD"/>
    <n v="1420938172"/>
    <n v="1418346172"/>
    <b v="0"/>
    <n v="135"/>
    <b v="0"/>
    <s v="technology/wearables"/>
    <n v="0.15325"/>
    <n v="45.407407407407405"/>
    <x v="7"/>
    <x v="8"/>
    <x v="7"/>
    <s v="wearables"/>
    <x v="2535"/>
    <d v="2015-01-10T19:02:52"/>
  </r>
  <r>
    <n v="1319"/>
    <s v="Pixel Shades by R A V E Z (Canceled)"/>
    <s v="Stand out at festivals, get people talking and support our latest campaign to augment your style with the latest LED technology."/>
    <n v="5800"/>
    <n v="876"/>
    <x v="2"/>
    <x v="1"/>
    <s v="GBP"/>
    <n v="1405094400"/>
    <n v="1403810965"/>
    <b v="0"/>
    <n v="9"/>
    <b v="0"/>
    <s v="technology/wearables"/>
    <n v="0.15103448275862069"/>
    <n v="97.333333333333329"/>
    <x v="7"/>
    <x v="8"/>
    <x v="7"/>
    <s v="wearables"/>
    <x v="2536"/>
    <d v="2014-07-11T10:00:00"/>
  </r>
  <r>
    <n v="1320"/>
    <s v="A wearable for elderly that detects falls and sends alerts (Canceled)"/>
    <s v="Falls are the main cause of injury to elderly. Our wearable detects falls, sends notifications and streams health data in real time."/>
    <n v="100000"/>
    <n v="503"/>
    <x v="2"/>
    <x v="7"/>
    <s v="EUR"/>
    <n v="1483138800"/>
    <n v="1480610046"/>
    <b v="0"/>
    <n v="3"/>
    <b v="0"/>
    <s v="technology/wearables"/>
    <n v="5.0299999999999997E-3"/>
    <n v="167.66666666666666"/>
    <x v="7"/>
    <x v="8"/>
    <x v="7"/>
    <s v="wearables"/>
    <x v="2537"/>
    <d v="2016-12-30T17:00:00"/>
  </r>
  <r>
    <n v="1321"/>
    <s v="Fashion Forward Headphones &amp; Membership Platform (Canceled)"/>
    <s v="Experience true sound quality and a membership platform that puts you in control of future headphones, features, design and prices."/>
    <n v="462000"/>
    <n v="6019"/>
    <x v="2"/>
    <x v="5"/>
    <s v="SEK"/>
    <n v="1482515937"/>
    <n v="1479923937"/>
    <b v="0"/>
    <n v="7"/>
    <b v="0"/>
    <s v="technology/wearables"/>
    <n v="1.3028138528138528E-2"/>
    <n v="859.85714285714289"/>
    <x v="7"/>
    <x v="8"/>
    <x v="7"/>
    <s v="wearables"/>
    <x v="2538"/>
    <d v="2016-12-23T11:58:57"/>
  </r>
  <r>
    <n v="1322"/>
    <s v="Invisible Reins - Let your children roam free (Canceled)"/>
    <s v="Invisible Reins - A Bluetooth innovation that links your child to your smart phone via an app. A safe zone can be set from 1-30 metres."/>
    <n v="35000"/>
    <n v="106"/>
    <x v="2"/>
    <x v="1"/>
    <s v="GBP"/>
    <n v="1432223125"/>
    <n v="1429631125"/>
    <b v="0"/>
    <n v="4"/>
    <b v="0"/>
    <s v="technology/wearables"/>
    <n v="3.0285714285714286E-3"/>
    <n v="26.5"/>
    <x v="7"/>
    <x v="8"/>
    <x v="7"/>
    <s v="wearables"/>
    <x v="2539"/>
    <d v="2015-05-21T09:45:25"/>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4E-2"/>
    <n v="30.272727272727273"/>
    <x v="7"/>
    <x v="8"/>
    <x v="7"/>
    <s v="wearables"/>
    <x v="2540"/>
    <d v="2016-04-26T00:55:00"/>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00000000000001E-2"/>
    <n v="54.666666666666664"/>
    <x v="7"/>
    <x v="8"/>
    <x v="7"/>
    <s v="wearables"/>
    <x v="2541"/>
    <d v="2016-10-13T09:12:32"/>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9E-2"/>
    <n v="60.75"/>
    <x v="7"/>
    <x v="8"/>
    <x v="7"/>
    <s v="wearables"/>
    <x v="2542"/>
    <d v="2016-12-29T20:03:55"/>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E-2"/>
    <n v="102.72727272727273"/>
    <x v="7"/>
    <x v="8"/>
    <x v="7"/>
    <s v="wearables"/>
    <x v="2543"/>
    <d v="2015-01-15T13:00:28"/>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E-2"/>
    <n v="41.585365853658537"/>
    <x v="7"/>
    <x v="8"/>
    <x v="7"/>
    <s v="wearables"/>
    <x v="2544"/>
    <d v="2015-05-29T10:17:15"/>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E-2"/>
    <n v="116.53333333333333"/>
    <x v="7"/>
    <x v="8"/>
    <x v="7"/>
    <s v="wearables"/>
    <x v="2545"/>
    <d v="2016-10-14T09:25:34"/>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8.1600000000000006E-3"/>
    <n v="45.333333333333336"/>
    <x v="7"/>
    <x v="8"/>
    <x v="7"/>
    <s v="wearables"/>
    <x v="2546"/>
    <d v="2014-12-02T00:19:05"/>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0.22494285714285714"/>
    <n v="157.46"/>
    <x v="7"/>
    <x v="8"/>
    <x v="7"/>
    <s v="wearables"/>
    <x v="2547"/>
    <d v="2016-07-01T22:00:00"/>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E-2"/>
    <n v="100.5"/>
    <x v="7"/>
    <x v="8"/>
    <x v="7"/>
    <s v="wearables"/>
    <x v="2548"/>
    <d v="2016-08-17T06:05:54"/>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7"/>
    <x v="8"/>
    <x v="7"/>
    <s v="wearables"/>
    <x v="2549"/>
    <d v="2017-01-26T19:26:48"/>
  </r>
  <r>
    <n v="1333"/>
    <s v="Bio Hazard Suit for Everyman (Canceled)"/>
    <s v="Im in the process of creating a biohazard suit that can be worn like an extra layer, unlike these bulky units that are currently in use"/>
    <n v="2500"/>
    <n v="0"/>
    <x v="2"/>
    <x v="4"/>
    <s v="AUD"/>
    <n v="1405478025"/>
    <n v="1402886025"/>
    <b v="0"/>
    <n v="0"/>
    <b v="0"/>
    <s v="technology/wearables"/>
    <n v="0"/>
    <n v="0"/>
    <x v="7"/>
    <x v="8"/>
    <x v="7"/>
    <s v="wearables"/>
    <x v="2550"/>
    <d v="2014-07-15T20:33:45"/>
  </r>
  <r>
    <n v="1334"/>
    <s v="My TUSK â„¢ (Telephone Utility Support Kit!) (Canceled)"/>
    <s v="A wearable device that allows you to dock and operate your phone hands-free anywhere and everywhere!"/>
    <n v="133000"/>
    <n v="14303"/>
    <x v="2"/>
    <x v="0"/>
    <s v="USD"/>
    <n v="1457721287"/>
    <n v="1455129287"/>
    <b v="0"/>
    <n v="276"/>
    <b v="0"/>
    <s v="technology/wearables"/>
    <n v="0.10754135338345865"/>
    <n v="51.822463768115945"/>
    <x v="7"/>
    <x v="8"/>
    <x v="7"/>
    <s v="wearables"/>
    <x v="2551"/>
    <d v="2016-03-11T12:34:47"/>
  </r>
  <r>
    <n v="1335"/>
    <s v="UB Fit (Canceled)"/>
    <s v="Dial up your performance with UB Fit: 1st wearable resistance technology that allows you to tone muscles while doing a cardio workout"/>
    <n v="25000"/>
    <n v="4940"/>
    <x v="2"/>
    <x v="0"/>
    <s v="USD"/>
    <n v="1449354502"/>
    <n v="1446762502"/>
    <b v="0"/>
    <n v="16"/>
    <b v="0"/>
    <s v="technology/wearables"/>
    <n v="0.1976"/>
    <n v="308.75"/>
    <x v="7"/>
    <x v="8"/>
    <x v="7"/>
    <s v="wearables"/>
    <x v="2552"/>
    <d v="2015-12-05T16:28:22"/>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0.84946999999999995"/>
    <n v="379.22767857142856"/>
    <x v="7"/>
    <x v="8"/>
    <x v="7"/>
    <s v="wearables"/>
    <x v="2553"/>
    <d v="2014-12-17T14:43:48"/>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0.49381999999999998"/>
    <n v="176.36428571428573"/>
    <x v="7"/>
    <x v="8"/>
    <x v="7"/>
    <s v="wearables"/>
    <x v="2554"/>
    <d v="2017-03-03T07:51:19"/>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1E-2"/>
    <n v="66.066666666666663"/>
    <x v="7"/>
    <x v="8"/>
    <x v="7"/>
    <s v="wearables"/>
    <x v="2555"/>
    <d v="2015-08-02T13:17:13"/>
  </r>
  <r>
    <n v="1339"/>
    <s v="Linkoo (Canceled)"/>
    <s v="World's Smallest customizable Phone &amp; GPS Watch for kids !"/>
    <n v="50000"/>
    <n v="3317"/>
    <x v="2"/>
    <x v="0"/>
    <s v="USD"/>
    <n v="1418056315"/>
    <n v="1414164715"/>
    <b v="0"/>
    <n v="37"/>
    <b v="0"/>
    <s v="technology/wearables"/>
    <n v="6.6339999999999996E-2"/>
    <n v="89.648648648648646"/>
    <x v="7"/>
    <x v="8"/>
    <x v="7"/>
    <s v="wearables"/>
    <x v="2556"/>
    <d v="2014-12-08T10:31:55"/>
  </r>
  <r>
    <n v="1340"/>
    <s v="Glass Designs (Canceled)"/>
    <s v="I would like to make nicer, more stylish looking frames for the Google Glass using 3D printing technology."/>
    <n v="1680"/>
    <n v="0"/>
    <x v="2"/>
    <x v="0"/>
    <s v="USD"/>
    <n v="1408112253"/>
    <n v="1405520253"/>
    <b v="0"/>
    <n v="0"/>
    <b v="0"/>
    <s v="technology/wearables"/>
    <n v="0"/>
    <n v="0"/>
    <x v="7"/>
    <x v="8"/>
    <x v="7"/>
    <s v="wearables"/>
    <x v="2557"/>
    <d v="2014-08-15T08:17:33"/>
  </r>
  <r>
    <n v="1341"/>
    <s v="BRILLAR: World's First Kids' Smart Wearable Companion."/>
    <s v="BRILLAR: Your Kids Ultimate Wearable Companion. Educates, Rewards, Entertains, Calls, Motivates, Messages + Tracks Location &amp; Steps."/>
    <n v="25000"/>
    <n v="17590"/>
    <x v="2"/>
    <x v="1"/>
    <s v="GBP"/>
    <n v="1475333917"/>
    <n v="1472569117"/>
    <b v="0"/>
    <n v="46"/>
    <b v="0"/>
    <s v="technology/wearables"/>
    <n v="0.7036"/>
    <n v="382.39130434782606"/>
    <x v="7"/>
    <x v="8"/>
    <x v="7"/>
    <s v="wearables"/>
    <x v="2558"/>
    <d v="2016-10-01T08:58:37"/>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2E-3"/>
    <n v="100"/>
    <x v="7"/>
    <x v="8"/>
    <x v="7"/>
    <s v="wearables"/>
    <x v="2559"/>
    <d v="2015-07-17T13:35:39"/>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7"/>
    <x v="8"/>
    <x v="7"/>
    <s v="wearables"/>
    <x v="2560"/>
    <d v="2016-08-18T21:59:00"/>
  </r>
  <r>
    <n v="540"/>
    <s v="hap's- Whats the program?"/>
    <s v="There are so many dilemmas in life- what to do, where to go? _x000a_Let us solve it - search our preference based entertainment calendar"/>
    <n v="15000"/>
    <n v="1"/>
    <x v="0"/>
    <x v="0"/>
    <s v="USD"/>
    <n v="1423078606"/>
    <n v="1420486606"/>
    <b v="0"/>
    <n v="1"/>
    <b v="0"/>
    <s v="technology/web"/>
    <n v="6.666666666666667E-5"/>
    <n v="1"/>
    <x v="7"/>
    <x v="8"/>
    <x v="7"/>
    <s v="web"/>
    <x v="2561"/>
    <d v="2015-02-04T13:36:46"/>
  </r>
  <r>
    <n v="541"/>
    <s v="Deviations"/>
    <s v="A website dedicated to local Kink Communities; to find others with matching interests and bring them together."/>
    <n v="4500"/>
    <n v="25"/>
    <x v="0"/>
    <x v="0"/>
    <s v="USD"/>
    <n v="1446080834"/>
    <n v="1443488834"/>
    <b v="0"/>
    <n v="1"/>
    <b v="0"/>
    <s v="technology/web"/>
    <n v="5.5555555555555558E-3"/>
    <n v="25"/>
    <x v="7"/>
    <x v="8"/>
    <x v="7"/>
    <s v="web"/>
    <x v="2562"/>
    <d v="2015-10-28T19:07:14"/>
  </r>
  <r>
    <n v="542"/>
    <s v="Chronicles - History by us, as we tell it, as we share it"/>
    <s v="The platform to record visual, audio and text memory of the common man - as we experienced history when it brushed us by"/>
    <n v="250000"/>
    <n v="1"/>
    <x v="0"/>
    <x v="0"/>
    <s v="USD"/>
    <n v="1462293716"/>
    <n v="1457113316"/>
    <b v="0"/>
    <n v="1"/>
    <b v="0"/>
    <s v="technology/web"/>
    <n v="3.9999999999999998E-6"/>
    <n v="1"/>
    <x v="7"/>
    <x v="8"/>
    <x v="7"/>
    <s v="web"/>
    <x v="2563"/>
    <d v="2016-05-03T10:41:56"/>
  </r>
  <r>
    <n v="543"/>
    <s v="Allergy Friendly Restaurant Finder and Review Site"/>
    <s v="I want to make it easy for those with food allergies to know where they can safely, and happily eat out with friends and family."/>
    <n v="22000"/>
    <n v="70"/>
    <x v="0"/>
    <x v="4"/>
    <s v="AUD"/>
    <n v="1414807962"/>
    <n v="1412215962"/>
    <b v="0"/>
    <n v="2"/>
    <b v="0"/>
    <s v="technology/web"/>
    <n v="3.1818181818181819E-3"/>
    <n v="35"/>
    <x v="7"/>
    <x v="8"/>
    <x v="7"/>
    <s v="web"/>
    <x v="2564"/>
    <d v="2014-10-31T20:12:42"/>
  </r>
  <r>
    <n v="544"/>
    <s v="Favowear - Shopping for your favorite clothes made simple"/>
    <s v="Do you have a favorite shirt? So does everyone else. Favowear is creating a platform to share the best clothes and shopping sources."/>
    <n v="500"/>
    <n v="6"/>
    <x v="0"/>
    <x v="0"/>
    <s v="USD"/>
    <n v="1467647160"/>
    <n v="1465055160"/>
    <b v="0"/>
    <n v="2"/>
    <b v="0"/>
    <s v="technology/web"/>
    <n v="1.2E-2"/>
    <n v="3"/>
    <x v="7"/>
    <x v="8"/>
    <x v="7"/>
    <s v="web"/>
    <x v="2565"/>
    <d v="2016-07-04T09:46:00"/>
  </r>
  <r>
    <n v="545"/>
    <s v="Speedwapp - The best webdesign tool for Wordpress, Bootstrap"/>
    <s v="1st collaborative webdesign tool to create professional websites with WordPress, Bootstrap and other open source technologies."/>
    <n v="50000"/>
    <n v="13692"/>
    <x v="0"/>
    <x v="11"/>
    <s v="EUR"/>
    <n v="1447600389"/>
    <n v="1444140789"/>
    <b v="0"/>
    <n v="34"/>
    <b v="0"/>
    <s v="technology/web"/>
    <n v="0.27383999999999997"/>
    <n v="402.70588235294116"/>
    <x v="7"/>
    <x v="8"/>
    <x v="7"/>
    <s v="web"/>
    <x v="2566"/>
    <d v="2015-11-15T09:13:09"/>
  </r>
  <r>
    <n v="546"/>
    <s v="Lift Up Missions a Global Christian Online Platform"/>
    <s v="Build a Christian Network Platform to connect and collaborate projects, events, missions and support online to fulfill the call."/>
    <n v="60000"/>
    <n v="52"/>
    <x v="0"/>
    <x v="0"/>
    <s v="USD"/>
    <n v="1445097715"/>
    <n v="1441209715"/>
    <b v="0"/>
    <n v="2"/>
    <b v="0"/>
    <s v="technology/web"/>
    <n v="8.6666666666666663E-4"/>
    <n v="26"/>
    <x v="7"/>
    <x v="8"/>
    <x v="7"/>
    <s v="web"/>
    <x v="2567"/>
    <d v="2015-10-17T10:01:55"/>
  </r>
  <r>
    <n v="547"/>
    <s v="Secure Email and Document sharing"/>
    <s v="We are looking to build a secure email / document sharing system for companies needing to send sensitive information to clients."/>
    <n v="7500"/>
    <n v="0"/>
    <x v="0"/>
    <x v="1"/>
    <s v="GBP"/>
    <n v="1455122564"/>
    <n v="1452530564"/>
    <b v="0"/>
    <n v="0"/>
    <b v="0"/>
    <s v="technology/web"/>
    <n v="0"/>
    <n v="0"/>
    <x v="7"/>
    <x v="8"/>
    <x v="7"/>
    <s v="web"/>
    <x v="2568"/>
    <d v="2016-02-10T10:42:44"/>
  </r>
  <r>
    <n v="548"/>
    <s v="Langwiser - video lessons with native speaking teachers"/>
    <s v="Teach your native language online or study a foreign language with native speaking teachers. Social Web service and apps."/>
    <n v="10000"/>
    <n v="9"/>
    <x v="0"/>
    <x v="1"/>
    <s v="GBP"/>
    <n v="1446154848"/>
    <n v="1443562848"/>
    <b v="0"/>
    <n v="1"/>
    <b v="0"/>
    <s v="technology/web"/>
    <n v="8.9999999999999998E-4"/>
    <n v="9"/>
    <x v="7"/>
    <x v="8"/>
    <x v="7"/>
    <s v="web"/>
    <x v="2569"/>
    <d v="2015-10-29T15:40:48"/>
  </r>
  <r>
    <n v="549"/>
    <s v="Keyup.in - The gaming community that gives back."/>
    <s v="The project idea came from game keys, gamers give out game keys on insecure forums and websites, we want to change that and make it fun"/>
    <n v="2500"/>
    <n v="68"/>
    <x v="0"/>
    <x v="1"/>
    <s v="GBP"/>
    <n v="1436368622"/>
    <n v="1433776622"/>
    <b v="0"/>
    <n v="8"/>
    <b v="0"/>
    <s v="technology/web"/>
    <n v="2.7199999999999998E-2"/>
    <n v="8.5"/>
    <x v="7"/>
    <x v="8"/>
    <x v="7"/>
    <s v="web"/>
    <x v="2570"/>
    <d v="2015-07-08T09:17:02"/>
  </r>
  <r>
    <n v="550"/>
    <s v="Business &amp; Event Directory in Kingston, Ontario"/>
    <s v="Help us shine the spotlight on our local businesses and contractors by providing a cost-effective ecommerce &amp; marketing platform"/>
    <n v="5000"/>
    <n v="35"/>
    <x v="0"/>
    <x v="2"/>
    <s v="CAD"/>
    <n v="1485838800"/>
    <n v="1484756245"/>
    <b v="0"/>
    <n v="4"/>
    <b v="0"/>
    <s v="technology/web"/>
    <n v="7.0000000000000001E-3"/>
    <n v="8.75"/>
    <x v="7"/>
    <x v="8"/>
    <x v="7"/>
    <s v="web"/>
    <x v="2571"/>
    <d v="2017-01-30T23:00:00"/>
  </r>
  <r>
    <n v="551"/>
    <s v="ALIBI X Nation - The Digital Black Wall Street"/>
    <s v="AX Nation's goal is to develop, highlight, and connect black business leaders across the diaspora with skilled software developers."/>
    <n v="75000"/>
    <n v="3781"/>
    <x v="0"/>
    <x v="0"/>
    <s v="USD"/>
    <n v="1438451580"/>
    <n v="1434609424"/>
    <b v="0"/>
    <n v="28"/>
    <b v="0"/>
    <s v="technology/web"/>
    <n v="5.0413333333333331E-2"/>
    <n v="135.03571428571428"/>
    <x v="7"/>
    <x v="8"/>
    <x v="7"/>
    <s v="web"/>
    <x v="2572"/>
    <d v="2015-08-01T11:53:00"/>
  </r>
  <r>
    <n v="552"/>
    <s v="Spinnable Social Media"/>
    <s v="Axoral is a 3d interactive social media interface, with the potential to be so much more, but we need your help!"/>
    <n v="45000"/>
    <n v="0"/>
    <x v="0"/>
    <x v="2"/>
    <s v="CAD"/>
    <n v="1452350896"/>
    <n v="1447166896"/>
    <b v="0"/>
    <n v="0"/>
    <b v="0"/>
    <s v="technology/web"/>
    <n v="0"/>
    <n v="0"/>
    <x v="7"/>
    <x v="8"/>
    <x v="7"/>
    <s v="web"/>
    <x v="2573"/>
    <d v="2016-01-09T08:48:16"/>
  </r>
  <r>
    <n v="553"/>
    <s v="sellorshopusa.com"/>
    <s v="Groundbreaking New Classifieds Website Grows Into Largest Nationwide Coverage By Turning Users Into Entrepreneurs"/>
    <n v="25000"/>
    <n v="123"/>
    <x v="0"/>
    <x v="0"/>
    <s v="USD"/>
    <n v="1415988991"/>
    <n v="1413393391"/>
    <b v="0"/>
    <n v="6"/>
    <b v="0"/>
    <s v="technology/web"/>
    <n v="4.9199999999999999E-3"/>
    <n v="20.5"/>
    <x v="7"/>
    <x v="8"/>
    <x v="7"/>
    <s v="web"/>
    <x v="2574"/>
    <d v="2014-11-14T12:16:31"/>
  </r>
  <r>
    <n v="554"/>
    <s v="grplife, private social network for non-profit organizations"/>
    <s v="grplife helps non-profit and community groups engage their members while upholding an attitude of responsibility for their information"/>
    <n v="3870"/>
    <n v="1416"/>
    <x v="0"/>
    <x v="0"/>
    <s v="USD"/>
    <n v="1413735972"/>
    <n v="1411143972"/>
    <b v="0"/>
    <n v="22"/>
    <b v="0"/>
    <s v="technology/web"/>
    <n v="0.36589147286821705"/>
    <n v="64.36363636363636"/>
    <x v="7"/>
    <x v="8"/>
    <x v="7"/>
    <s v="web"/>
    <x v="2575"/>
    <d v="2014-10-19T10:26:12"/>
  </r>
  <r>
    <n v="555"/>
    <s v="Marketing campaign for Show-Skill.net website"/>
    <s v="Show-Skill.net helps to promote young football talents for free. It's the best place to show what you've got! Just post your videos :)"/>
    <n v="7500"/>
    <n v="0"/>
    <x v="0"/>
    <x v="1"/>
    <s v="GBP"/>
    <n v="1465720143"/>
    <n v="1463128143"/>
    <b v="0"/>
    <n v="0"/>
    <b v="0"/>
    <s v="technology/web"/>
    <n v="0"/>
    <n v="0"/>
    <x v="7"/>
    <x v="8"/>
    <x v="7"/>
    <s v="web"/>
    <x v="2576"/>
    <d v="2016-06-12T02:29:03"/>
  </r>
  <r>
    <n v="556"/>
    <s v="Braille Academy"/>
    <s v="An educational platform for learning Unified English Braille Code"/>
    <n v="8000"/>
    <n v="200"/>
    <x v="0"/>
    <x v="0"/>
    <s v="USD"/>
    <n v="1452112717"/>
    <n v="1449520717"/>
    <b v="0"/>
    <n v="1"/>
    <b v="0"/>
    <s v="technology/web"/>
    <n v="2.5000000000000001E-2"/>
    <n v="200"/>
    <x v="7"/>
    <x v="8"/>
    <x v="7"/>
    <s v="web"/>
    <x v="2577"/>
    <d v="2016-01-06T14:38:37"/>
  </r>
  <r>
    <n v="557"/>
    <s v="Interactive Global Domestic Violence Platform"/>
    <s v="The world's first interactive global domestic violence platform which connects victims, NGO's, policy-makers and researchers."/>
    <n v="150000"/>
    <n v="1366"/>
    <x v="0"/>
    <x v="3"/>
    <s v="EUR"/>
    <n v="1480721803"/>
    <n v="1478126203"/>
    <b v="0"/>
    <n v="20"/>
    <b v="0"/>
    <s v="technology/web"/>
    <n v="9.1066666666666674E-3"/>
    <n v="68.3"/>
    <x v="7"/>
    <x v="8"/>
    <x v="7"/>
    <s v="web"/>
    <x v="2578"/>
    <d v="2016-12-02T17:36:43"/>
  </r>
  <r>
    <n v="558"/>
    <s v="Southwest Louisville Online A Local Social Network"/>
    <s v="A community website with news, classifieds, photo albums, business reviews and a calendar for the local community to share."/>
    <n v="750"/>
    <n v="0"/>
    <x v="0"/>
    <x v="0"/>
    <s v="USD"/>
    <n v="1427227905"/>
    <n v="1424639505"/>
    <b v="0"/>
    <n v="0"/>
    <b v="0"/>
    <s v="technology/web"/>
    <n v="0"/>
    <n v="0"/>
    <x v="7"/>
    <x v="8"/>
    <x v="7"/>
    <s v="web"/>
    <x v="2579"/>
    <d v="2015-03-24T14:11:45"/>
  </r>
  <r>
    <n v="559"/>
    <s v="MADE online media platform for artists and creatives"/>
    <s v="The words most comprehensive platform for creatives &amp; artists. Develop &amp; showcase user talent &amp; link them to business &amp; brands globally"/>
    <n v="240000"/>
    <n v="50"/>
    <x v="0"/>
    <x v="0"/>
    <s v="USD"/>
    <n v="1449989260"/>
    <n v="1447397260"/>
    <b v="0"/>
    <n v="1"/>
    <b v="0"/>
    <s v="technology/web"/>
    <n v="2.0833333333333335E-4"/>
    <n v="50"/>
    <x v="7"/>
    <x v="8"/>
    <x v="7"/>
    <s v="web"/>
    <x v="2580"/>
    <d v="2015-12-13T00:47:40"/>
  </r>
  <r>
    <n v="560"/>
    <s v="DOWNLOAD THE INTERNET,...."/>
    <s v="In the future the possibility exists that the internet it's self could be felled, we have world seed banks, it's time for a net bank,.."/>
    <n v="100000"/>
    <n v="12"/>
    <x v="0"/>
    <x v="2"/>
    <s v="CAD"/>
    <n v="1418841045"/>
    <n v="1416249045"/>
    <b v="0"/>
    <n v="3"/>
    <b v="0"/>
    <s v="technology/web"/>
    <n v="1.2E-4"/>
    <n v="4"/>
    <x v="7"/>
    <x v="8"/>
    <x v="7"/>
    <s v="web"/>
    <x v="2581"/>
    <d v="2014-12-17T12:30:45"/>
  </r>
  <r>
    <n v="561"/>
    <s v="CheckMate Careers"/>
    <s v="A marketplace for talent and employers to match. Using intuitive technology we match &amp; place talent with the best career position."/>
    <n v="15000"/>
    <n v="55"/>
    <x v="0"/>
    <x v="0"/>
    <s v="USD"/>
    <n v="1445874513"/>
    <n v="1442850513"/>
    <b v="0"/>
    <n v="2"/>
    <b v="0"/>
    <s v="technology/web"/>
    <n v="3.6666666666666666E-3"/>
    <n v="27.5"/>
    <x v="7"/>
    <x v="8"/>
    <x v="7"/>
    <s v="web"/>
    <x v="2582"/>
    <d v="2015-10-26T09:48:33"/>
  </r>
  <r>
    <n v="562"/>
    <s v="International/Domestic Student room platform"/>
    <s v="i would like to develop an international free platform for domestic and international students to find accomodation in all countries"/>
    <n v="50000"/>
    <n v="0"/>
    <x v="0"/>
    <x v="7"/>
    <s v="EUR"/>
    <n v="1482052815"/>
    <n v="1479460815"/>
    <b v="0"/>
    <n v="0"/>
    <b v="0"/>
    <s v="technology/web"/>
    <n v="0"/>
    <n v="0"/>
    <x v="7"/>
    <x v="8"/>
    <x v="7"/>
    <s v="web"/>
    <x v="2583"/>
    <d v="2016-12-18T03:20:15"/>
  </r>
  <r>
    <n v="563"/>
    <s v="time-care.com - Helping People Remember The Simple Things"/>
    <s v="I want to help people who have trouble remembering the simple things in life, like what day it is and what they need to do today."/>
    <n v="75000"/>
    <n v="68"/>
    <x v="0"/>
    <x v="4"/>
    <s v="AUD"/>
    <n v="1424137247"/>
    <n v="1421545247"/>
    <b v="0"/>
    <n v="2"/>
    <b v="0"/>
    <s v="technology/web"/>
    <n v="9.0666666666666662E-4"/>
    <n v="34"/>
    <x v="7"/>
    <x v="8"/>
    <x v="7"/>
    <s v="web"/>
    <x v="2584"/>
    <d v="2015-02-16T19:40:47"/>
  </r>
  <r>
    <n v="564"/>
    <s v="TOC TOC TROC"/>
    <s v="Plateforme de troc gratuit et d'Ã©changes en tous genres par nature. Mieux s'entraider, Ã©changer, de donner, louer ou vendre Ã  distance."/>
    <n v="18000"/>
    <n v="1"/>
    <x v="0"/>
    <x v="11"/>
    <s v="EUR"/>
    <n v="1457822275"/>
    <n v="1455230275"/>
    <b v="0"/>
    <n v="1"/>
    <b v="0"/>
    <s v="technology/web"/>
    <n v="5.5555555555555558E-5"/>
    <n v="1"/>
    <x v="7"/>
    <x v="8"/>
    <x v="7"/>
    <s v="web"/>
    <x v="2585"/>
    <d v="2016-03-12T16:37:55"/>
  </r>
  <r>
    <n v="565"/>
    <s v="EasyLearnings"/>
    <s v="Our objective is to provide a platform which helps teachers to provide courses to leaners in wide range of locations including Africa."/>
    <n v="25000"/>
    <n v="0"/>
    <x v="0"/>
    <x v="1"/>
    <s v="GBP"/>
    <n v="1436554249"/>
    <n v="1433962249"/>
    <b v="0"/>
    <n v="0"/>
    <b v="0"/>
    <s v="technology/web"/>
    <n v="0"/>
    <n v="0"/>
    <x v="7"/>
    <x v="8"/>
    <x v="7"/>
    <s v="web"/>
    <x v="2586"/>
    <d v="2015-07-10T12:50:49"/>
  </r>
  <r>
    <n v="566"/>
    <s v="RummageCity.com - Rummage sailing made easy!"/>
    <s v="I am creating a website that will make it easier for people to promote or find rummage sales utilizing the power of Google Maps"/>
    <n v="5000"/>
    <n v="1"/>
    <x v="0"/>
    <x v="0"/>
    <s v="USD"/>
    <n v="1468513533"/>
    <n v="1465921533"/>
    <b v="0"/>
    <n v="1"/>
    <b v="0"/>
    <s v="technology/web"/>
    <n v="2.0000000000000001E-4"/>
    <n v="1"/>
    <x v="7"/>
    <x v="8"/>
    <x v="7"/>
    <s v="web"/>
    <x v="2587"/>
    <d v="2016-07-14T10:25:33"/>
  </r>
  <r>
    <n v="567"/>
    <s v="UnimeTV - Revolutionizing Anime"/>
    <s v="UnimeTV's goal to revolutionize the way anime lovers interact with one another. Connect with others around the globe like never before!"/>
    <n v="10000"/>
    <n v="0"/>
    <x v="0"/>
    <x v="0"/>
    <s v="USD"/>
    <n v="1420143194"/>
    <n v="1417551194"/>
    <b v="0"/>
    <n v="0"/>
    <b v="0"/>
    <s v="technology/web"/>
    <n v="0"/>
    <n v="0"/>
    <x v="7"/>
    <x v="8"/>
    <x v="7"/>
    <s v="web"/>
    <x v="2588"/>
    <d v="2015-01-01T14:13:14"/>
  </r>
  <r>
    <n v="568"/>
    <s v="Planet Snow Kids - an online global family of snow lovers."/>
    <s v="A million snow lovers from all over the planet, connected to each other with a common goal. &quot;To have the best snow experiences _x000a_ever.&quot;"/>
    <n v="24500"/>
    <n v="245"/>
    <x v="0"/>
    <x v="12"/>
    <s v="NZD"/>
    <n v="1452942000"/>
    <n v="1449785223"/>
    <b v="0"/>
    <n v="5"/>
    <b v="0"/>
    <s v="technology/web"/>
    <n v="0.01"/>
    <n v="49"/>
    <x v="7"/>
    <x v="8"/>
    <x v="7"/>
    <s v="web"/>
    <x v="2589"/>
    <d v="2016-01-16T05:00:00"/>
  </r>
  <r>
    <n v="569"/>
    <s v="Mioti"/>
    <s v="Mioti is an indie game marketplace that doubles as a community for developers to join networks and discuss projects."/>
    <n v="2500"/>
    <n v="20"/>
    <x v="0"/>
    <x v="2"/>
    <s v="CAD"/>
    <n v="1451679612"/>
    <n v="1449087612"/>
    <b v="0"/>
    <n v="1"/>
    <b v="0"/>
    <s v="technology/web"/>
    <n v="8.0000000000000002E-3"/>
    <n v="20"/>
    <x v="7"/>
    <x v="8"/>
    <x v="7"/>
    <s v="web"/>
    <x v="2590"/>
    <d v="2016-01-01T14:20:12"/>
  </r>
  <r>
    <n v="570"/>
    <s v="Relaunching in May"/>
    <s v="Humans have AM/FM/Satellite radio, kids have radio Disney, pets have DogCatRadio."/>
    <n v="85000"/>
    <n v="142"/>
    <x v="0"/>
    <x v="0"/>
    <s v="USD"/>
    <n v="1455822569"/>
    <n v="1453230569"/>
    <b v="0"/>
    <n v="1"/>
    <b v="0"/>
    <s v="technology/web"/>
    <n v="1.6705882352941177E-3"/>
    <n v="142"/>
    <x v="7"/>
    <x v="8"/>
    <x v="7"/>
    <s v="web"/>
    <x v="2591"/>
    <d v="2016-02-18T13:09:29"/>
  </r>
  <r>
    <n v="571"/>
    <s v="Snag-A-Slip"/>
    <s v="Snag-A-Slip is an online platform that connects boaters with awesome marinas and available boat slips so that they can book with ease."/>
    <n v="25000"/>
    <n v="106"/>
    <x v="0"/>
    <x v="0"/>
    <s v="USD"/>
    <n v="1437969540"/>
    <n v="1436297723"/>
    <b v="0"/>
    <n v="2"/>
    <b v="0"/>
    <s v="technology/web"/>
    <n v="4.2399999999999998E-3"/>
    <n v="53"/>
    <x v="7"/>
    <x v="8"/>
    <x v="7"/>
    <s v="web"/>
    <x v="2592"/>
    <d v="2015-07-26T21:59:00"/>
  </r>
  <r>
    <n v="572"/>
    <s v="FairwayJockey.com Custom Golf Equipment"/>
    <s v="FairwayJockey.com is a web platform to make high quality custom tour golf equipment available at a lower cost to the consumer."/>
    <n v="2500"/>
    <n v="0"/>
    <x v="0"/>
    <x v="0"/>
    <s v="USD"/>
    <n v="1446660688"/>
    <n v="1444065088"/>
    <b v="0"/>
    <n v="0"/>
    <b v="0"/>
    <s v="technology/web"/>
    <n v="0"/>
    <n v="0"/>
    <x v="7"/>
    <x v="8"/>
    <x v="7"/>
    <s v="web"/>
    <x v="2593"/>
    <d v="2015-11-04T12:11:28"/>
  </r>
  <r>
    <n v="573"/>
    <s v="Welcome to the Future! &quot;UMEOS&quot; the Internet's You, Me, O.S."/>
    <s v="Dive into 3D fractal star fields of web browsing, social networking, and project/contact management. Your YOUniverse of data #UMEOS"/>
    <n v="88888"/>
    <n v="346"/>
    <x v="0"/>
    <x v="0"/>
    <s v="USD"/>
    <n v="1421543520"/>
    <n v="1416445931"/>
    <b v="0"/>
    <n v="9"/>
    <b v="0"/>
    <s v="technology/web"/>
    <n v="3.892538925389254E-3"/>
    <n v="38.444444444444443"/>
    <x v="7"/>
    <x v="8"/>
    <x v="7"/>
    <s v="web"/>
    <x v="2594"/>
    <d v="2015-01-17T19:12:00"/>
  </r>
  <r>
    <n v="574"/>
    <s v="Unity, A Content Creators Toolkit"/>
    <s v="Grow your YouTube channel and increase your audience by allowing multi uploads, shares and interaction from a single simple interface."/>
    <n v="11180"/>
    <n v="80"/>
    <x v="0"/>
    <x v="1"/>
    <s v="GBP"/>
    <n v="1476873507"/>
    <n v="1474281507"/>
    <b v="0"/>
    <n v="4"/>
    <b v="0"/>
    <s v="technology/web"/>
    <n v="7.1556350626118068E-3"/>
    <n v="20"/>
    <x v="7"/>
    <x v="8"/>
    <x v="7"/>
    <s v="web"/>
    <x v="2595"/>
    <d v="2016-10-19T04:38:27"/>
  </r>
  <r>
    <n v="575"/>
    <s v="Uscore - Am PC spielerisch forschen und dafÃ¼r belohnt werden"/>
    <s v="Wird der PC nicht genutzt, belohnt Gridcoin Rechenleistung fÃ¼r wissenschaftlichen Fortschritt - Uscore macht diese Forschung zum Spiel!"/>
    <n v="60000"/>
    <n v="259"/>
    <x v="0"/>
    <x v="3"/>
    <s v="EUR"/>
    <n v="1434213443"/>
    <n v="1431621443"/>
    <b v="0"/>
    <n v="4"/>
    <b v="0"/>
    <s v="technology/web"/>
    <n v="4.3166666666666666E-3"/>
    <n v="64.75"/>
    <x v="7"/>
    <x v="8"/>
    <x v="7"/>
    <s v="web"/>
    <x v="2596"/>
    <d v="2015-06-13T10:37:23"/>
  </r>
  <r>
    <n v="576"/>
    <s v="Uthtopia"/>
    <s v="UthTopia Is a social media organization that believes in positive online usage, youth mentorship, and youth empowerment."/>
    <n v="80000"/>
    <n v="1"/>
    <x v="0"/>
    <x v="0"/>
    <s v="USD"/>
    <n v="1427537952"/>
    <n v="1422357552"/>
    <b v="0"/>
    <n v="1"/>
    <b v="0"/>
    <s v="technology/web"/>
    <n v="1.2500000000000001E-5"/>
    <n v="1"/>
    <x v="7"/>
    <x v="8"/>
    <x v="7"/>
    <s v="web"/>
    <x v="2597"/>
    <d v="2015-03-28T04:19:12"/>
  </r>
  <r>
    <n v="577"/>
    <s v="everydayrelay"/>
    <s v="Emails are one of pervasively used mode of communication today. However, emails can be personal and sometimes discretion is needed."/>
    <n v="5000"/>
    <n v="10"/>
    <x v="0"/>
    <x v="0"/>
    <s v="USD"/>
    <n v="1463753302"/>
    <n v="1458569302"/>
    <b v="0"/>
    <n v="1"/>
    <b v="0"/>
    <s v="technology/web"/>
    <n v="2E-3"/>
    <n v="10"/>
    <x v="7"/>
    <x v="8"/>
    <x v="7"/>
    <s v="web"/>
    <x v="2598"/>
    <d v="2016-05-20T08:08:22"/>
  </r>
  <r>
    <n v="578"/>
    <s v="weBuy Crowdsourced Shopping"/>
    <s v="weBuy trade built on technology and Crowd Sourced Power"/>
    <n v="125000"/>
    <n v="14"/>
    <x v="0"/>
    <x v="1"/>
    <s v="GBP"/>
    <n v="1441633993"/>
    <n v="1439560393"/>
    <b v="0"/>
    <n v="7"/>
    <b v="0"/>
    <s v="technology/web"/>
    <n v="1.12E-4"/>
    <n v="2"/>
    <x v="7"/>
    <x v="8"/>
    <x v="7"/>
    <s v="web"/>
    <x v="2599"/>
    <d v="2015-09-07T07:53:13"/>
  </r>
  <r>
    <n v="579"/>
    <s v="Course: Learn Cryptography"/>
    <s v="Learn classic and public key cryptography with a full proof-of-concept system in JavaScript."/>
    <n v="12000"/>
    <n v="175"/>
    <x v="0"/>
    <x v="0"/>
    <s v="USD"/>
    <n v="1419539223"/>
    <n v="1416947223"/>
    <b v="0"/>
    <n v="5"/>
    <b v="0"/>
    <s v="technology/web"/>
    <n v="1.4583333333333334E-2"/>
    <n v="35"/>
    <x v="7"/>
    <x v="8"/>
    <x v="7"/>
    <s v="web"/>
    <x v="2600"/>
    <d v="2014-12-25T14:27:03"/>
  </r>
  <r>
    <n v="580"/>
    <s v="Talented Minds â­ï¸"/>
    <s v="I Want To Create A Website That Helps Young Inventors Of Today Broadcast Their Talents &amp; Help Get The Reconigition They Deserve"/>
    <n v="3000"/>
    <n v="1"/>
    <x v="0"/>
    <x v="0"/>
    <s v="USD"/>
    <n v="1474580867"/>
    <n v="1471988867"/>
    <b v="0"/>
    <n v="1"/>
    <b v="0"/>
    <s v="technology/web"/>
    <n v="3.3333333333333332E-4"/>
    <n v="1"/>
    <x v="7"/>
    <x v="8"/>
    <x v="7"/>
    <s v="web"/>
    <x v="2601"/>
    <d v="2016-09-22T15:47:47"/>
  </r>
  <r>
    <n v="581"/>
    <s v="A Poets Domain"/>
    <s v="Help me raise funds so that I can be able to give passionate young poets a chance to earn money weekly for their writing &amp; spoken word."/>
    <n v="400"/>
    <n v="0"/>
    <x v="0"/>
    <x v="0"/>
    <s v="USD"/>
    <n v="1438474704"/>
    <n v="1435882704"/>
    <b v="0"/>
    <n v="0"/>
    <b v="0"/>
    <s v="technology/web"/>
    <n v="0"/>
    <n v="0"/>
    <x v="7"/>
    <x v="8"/>
    <x v="7"/>
    <s v="web"/>
    <x v="2602"/>
    <d v="2015-08-01T18:18:24"/>
  </r>
  <r>
    <n v="582"/>
    <s v="&quot;We the People...&quot;"/>
    <s v="A community-driven online system which promotes self-governance.  Level up by adding content; civic agendas and private associations."/>
    <n v="100000"/>
    <n v="0"/>
    <x v="0"/>
    <x v="0"/>
    <s v="USD"/>
    <n v="1426442400"/>
    <n v="1424454319"/>
    <b v="0"/>
    <n v="0"/>
    <b v="0"/>
    <s v="technology/web"/>
    <n v="0"/>
    <n v="0"/>
    <x v="7"/>
    <x v="8"/>
    <x v="7"/>
    <s v="web"/>
    <x v="2603"/>
    <d v="2015-03-15T12:00:00"/>
  </r>
  <r>
    <n v="583"/>
    <s v="HackersArchive.com"/>
    <s v="HackersArchive.com will help rid the web of viruses and scams found everywhere else you look!"/>
    <n v="9000"/>
    <n v="1"/>
    <x v="0"/>
    <x v="0"/>
    <s v="USD"/>
    <n v="1426800687"/>
    <n v="1424212287"/>
    <b v="0"/>
    <n v="1"/>
    <b v="0"/>
    <s v="technology/web"/>
    <n v="1.1111111111111112E-4"/>
    <n v="1"/>
    <x v="7"/>
    <x v="8"/>
    <x v="7"/>
    <s v="web"/>
    <x v="2604"/>
    <d v="2015-03-19T15:31:27"/>
  </r>
  <r>
    <n v="584"/>
    <s v="scriptCall - The Personal Presentation Platform"/>
    <s v="Script Call takes your presentation from the wall to your audience; from your device to theirs."/>
    <n v="1000"/>
    <n v="10"/>
    <x v="0"/>
    <x v="0"/>
    <s v="USD"/>
    <n v="1426522316"/>
    <n v="1423933916"/>
    <b v="0"/>
    <n v="2"/>
    <b v="0"/>
    <s v="technology/web"/>
    <n v="0.01"/>
    <n v="5"/>
    <x v="7"/>
    <x v="8"/>
    <x v="7"/>
    <s v="web"/>
    <x v="2605"/>
    <d v="2015-03-16T10:11:56"/>
  </r>
  <r>
    <n v="585"/>
    <s v="Link Card"/>
    <s v="SAVE UP TO 40% WHEN YOU SPEND!_x000a__x000a_PRE-ORDER YOUR LINK CARD TODAY"/>
    <n v="9000"/>
    <n v="0"/>
    <x v="0"/>
    <x v="1"/>
    <s v="GBP"/>
    <n v="1448928000"/>
    <n v="1444123377"/>
    <b v="0"/>
    <n v="0"/>
    <b v="0"/>
    <s v="technology/web"/>
    <n v="0"/>
    <n v="0"/>
    <x v="7"/>
    <x v="8"/>
    <x v="7"/>
    <s v="web"/>
    <x v="2606"/>
    <d v="2015-11-30T18:00:00"/>
  </r>
  <r>
    <n v="586"/>
    <s v="Employ College 2K"/>
    <s v="Employ College is a movement for companies to hire college graduates from their respected institutions."/>
    <n v="10000"/>
    <n v="56"/>
    <x v="0"/>
    <x v="0"/>
    <s v="USD"/>
    <n v="1424032207"/>
    <n v="1421440207"/>
    <b v="0"/>
    <n v="4"/>
    <b v="0"/>
    <s v="technology/web"/>
    <n v="5.5999999999999999E-3"/>
    <n v="14"/>
    <x v="7"/>
    <x v="8"/>
    <x v="7"/>
    <s v="web"/>
    <x v="2607"/>
    <d v="2015-02-15T14:30:07"/>
  </r>
  <r>
    <n v="587"/>
    <s v="Waitresses.com"/>
    <s v="Waitresses.com is an online community devoted to servers around the world. Learn. Connect. Work. Travel. Share._x000a__x000a_Make a pledge today!"/>
    <n v="30000"/>
    <n v="2725"/>
    <x v="0"/>
    <x v="2"/>
    <s v="CAD"/>
    <n v="1429207833"/>
    <n v="1426615833"/>
    <b v="0"/>
    <n v="7"/>
    <b v="0"/>
    <s v="technology/web"/>
    <n v="9.0833333333333335E-2"/>
    <n v="389.28571428571428"/>
    <x v="7"/>
    <x v="8"/>
    <x v="7"/>
    <s v="web"/>
    <x v="2608"/>
    <d v="2015-04-16T12:10:33"/>
  </r>
  <r>
    <n v="588"/>
    <s v="TiTraGO! your personal driver"/>
    <s v="Offrire un &quot;TRAGO&quot;, ossia un passaggio con autista che ti segue e ti aspetta mentre concludi i tuoi affari, quando non puoi guidare"/>
    <n v="9000"/>
    <n v="301"/>
    <x v="0"/>
    <x v="16"/>
    <s v="EUR"/>
    <n v="1479410886"/>
    <n v="1474223286"/>
    <b v="0"/>
    <n v="2"/>
    <b v="0"/>
    <s v="technology/web"/>
    <n v="3.3444444444444443E-2"/>
    <n v="150.5"/>
    <x v="7"/>
    <x v="8"/>
    <x v="7"/>
    <s v="web"/>
    <x v="2609"/>
    <d v="2016-11-17T13:28:06"/>
  </r>
  <r>
    <n v="589"/>
    <s v="Get Neighborly"/>
    <s v="Services closer than you think..."/>
    <n v="7500"/>
    <n v="1"/>
    <x v="0"/>
    <x v="0"/>
    <s v="USD"/>
    <n v="1436366699"/>
    <n v="1435070699"/>
    <b v="0"/>
    <n v="1"/>
    <b v="0"/>
    <s v="technology/web"/>
    <n v="1.3333333333333334E-4"/>
    <n v="1"/>
    <x v="7"/>
    <x v="8"/>
    <x v="7"/>
    <s v="web"/>
    <x v="2610"/>
    <d v="2015-07-08T08:44:59"/>
  </r>
  <r>
    <n v="590"/>
    <s v="Build a Search Engine and more - Web Engineering Course"/>
    <s v="Learn the skills needed to be a successful web engineer. Create your own complex web applications, deploy servers, use data and more."/>
    <n v="5000"/>
    <n v="223"/>
    <x v="0"/>
    <x v="1"/>
    <s v="GBP"/>
    <n v="1454936460"/>
    <n v="1452259131"/>
    <b v="0"/>
    <n v="9"/>
    <b v="0"/>
    <s v="technology/web"/>
    <n v="4.4600000000000001E-2"/>
    <n v="24.777777777777779"/>
    <x v="7"/>
    <x v="8"/>
    <x v="7"/>
    <s v="web"/>
    <x v="2611"/>
    <d v="2016-02-08T07:01:00"/>
  </r>
  <r>
    <n v="591"/>
    <s v="Kid's Connect (Connecting kids with sickness' together)"/>
    <s v="Kid's Connect is a brand new social media website that is built specifically for kids to connect with other kids sick just like them."/>
    <n v="100000"/>
    <n v="61"/>
    <x v="0"/>
    <x v="0"/>
    <s v="USD"/>
    <n v="1437570130"/>
    <n v="1434978130"/>
    <b v="0"/>
    <n v="2"/>
    <b v="0"/>
    <s v="technology/web"/>
    <n v="6.0999999999999997E-4"/>
    <n v="30.5"/>
    <x v="7"/>
    <x v="8"/>
    <x v="7"/>
    <s v="web"/>
    <x v="2612"/>
    <d v="2015-07-22T07:02:10"/>
  </r>
  <r>
    <n v="592"/>
    <s v="Go Start A Biz"/>
    <s v="Together, we can build a FREE, business start-up system that will help aspiring entrepreneurs change their economic circumstances."/>
    <n v="7500"/>
    <n v="250"/>
    <x v="0"/>
    <x v="0"/>
    <s v="USD"/>
    <n v="1417584860"/>
    <n v="1414992860"/>
    <b v="0"/>
    <n v="1"/>
    <b v="0"/>
    <s v="technology/web"/>
    <n v="3.3333333333333333E-2"/>
    <n v="250"/>
    <x v="7"/>
    <x v="8"/>
    <x v="7"/>
    <s v="web"/>
    <x v="2613"/>
    <d v="2014-12-02T23:34:20"/>
  </r>
  <r>
    <n v="593"/>
    <s v="Step-By-Step Guide On How To Stay Secure &amp; Anonymous Online"/>
    <s v="One Day Your Life May Just Depend on Staying Anonymous Online.  Or You Just May Not Want Google, Amazon Or The NSA Knowing Your Details"/>
    <n v="500"/>
    <n v="115"/>
    <x v="0"/>
    <x v="1"/>
    <s v="GBP"/>
    <n v="1428333345"/>
    <n v="1425744945"/>
    <b v="0"/>
    <n v="7"/>
    <b v="0"/>
    <s v="technology/web"/>
    <n v="0.23"/>
    <n v="16.428571428571427"/>
    <x v="7"/>
    <x v="8"/>
    <x v="7"/>
    <s v="web"/>
    <x v="2614"/>
    <d v="2015-04-06T09:15:45"/>
  </r>
  <r>
    <n v="594"/>
    <s v="Unleashed Fitness"/>
    <s v="Creating a fitness site that will change the fitness game forever!"/>
    <n v="25000"/>
    <n v="26"/>
    <x v="0"/>
    <x v="0"/>
    <s v="USD"/>
    <n v="1460832206"/>
    <n v="1458240206"/>
    <b v="0"/>
    <n v="2"/>
    <b v="0"/>
    <s v="technology/web"/>
    <n v="1.0399999999999999E-3"/>
    <n v="13"/>
    <x v="7"/>
    <x v="8"/>
    <x v="7"/>
    <s v="web"/>
    <x v="2615"/>
    <d v="2016-04-16T12:43:26"/>
  </r>
  <r>
    <n v="595"/>
    <s v="MyBestInterest.org"/>
    <s v="MyBestInterest.org elminates election research by quickly identifying the candidates that will best represent your interests."/>
    <n v="100000"/>
    <n v="426"/>
    <x v="0"/>
    <x v="0"/>
    <s v="USD"/>
    <n v="1430703638"/>
    <n v="1426815638"/>
    <b v="0"/>
    <n v="8"/>
    <b v="0"/>
    <s v="technology/web"/>
    <n v="4.2599999999999999E-3"/>
    <n v="53.25"/>
    <x v="7"/>
    <x v="8"/>
    <x v="7"/>
    <s v="web"/>
    <x v="2616"/>
    <d v="2015-05-03T19:40:38"/>
  </r>
  <r>
    <n v="596"/>
    <s v="DigitaliBook free library"/>
    <s v="We present digitaibook,com site which can become a free electronic library with your help,"/>
    <n v="20000"/>
    <n v="6"/>
    <x v="0"/>
    <x v="0"/>
    <s v="USD"/>
    <n v="1478122292"/>
    <n v="1475530292"/>
    <b v="0"/>
    <n v="2"/>
    <b v="0"/>
    <s v="technology/web"/>
    <n v="2.9999999999999997E-4"/>
    <n v="3"/>
    <x v="7"/>
    <x v="8"/>
    <x v="7"/>
    <s v="web"/>
    <x v="2617"/>
    <d v="2016-11-02T15:31:32"/>
  </r>
  <r>
    <n v="597"/>
    <s v="Rolodex: One Contact List to Rule Them All"/>
    <s v="Rolodex is a web application that strives to nurture business to business relationships by connecting users via email."/>
    <n v="7500"/>
    <n v="20"/>
    <x v="0"/>
    <x v="0"/>
    <s v="USD"/>
    <n v="1469980800"/>
    <n v="1466787335"/>
    <b v="0"/>
    <n v="2"/>
    <b v="0"/>
    <s v="technology/web"/>
    <n v="2.6666666666666666E-3"/>
    <n v="10"/>
    <x v="7"/>
    <x v="8"/>
    <x v="7"/>
    <s v="web"/>
    <x v="2618"/>
    <d v="2016-07-31T10:00:00"/>
  </r>
  <r>
    <n v="598"/>
    <s v="Goals not creeds"/>
    <s v="This is a project to create a crowd-funding site for Urantia Book readers worldwide."/>
    <n v="2500"/>
    <n v="850"/>
    <x v="0"/>
    <x v="0"/>
    <s v="USD"/>
    <n v="1417737781"/>
    <n v="1415145781"/>
    <b v="0"/>
    <n v="7"/>
    <b v="0"/>
    <s v="technology/web"/>
    <n v="0.34"/>
    <n v="121.42857142857143"/>
    <x v="7"/>
    <x v="8"/>
    <x v="7"/>
    <s v="web"/>
    <x v="2619"/>
    <d v="2014-12-04T18:03:01"/>
  </r>
  <r>
    <n v="599"/>
    <s v="Mail 4 Jail"/>
    <s v="We send care packages to incarcerated individuals throughout the country that include specific items hand picked by the sender."/>
    <n v="50000"/>
    <n v="31"/>
    <x v="0"/>
    <x v="0"/>
    <s v="USD"/>
    <n v="1425827760"/>
    <n v="1423769402"/>
    <b v="0"/>
    <n v="2"/>
    <b v="0"/>
    <s v="technology/web"/>
    <n v="6.2E-4"/>
    <n v="15.5"/>
    <x v="7"/>
    <x v="8"/>
    <x v="7"/>
    <s v="web"/>
    <x v="2620"/>
    <d v="2015-03-08T09:16:00"/>
  </r>
  <r>
    <n v="600"/>
    <s v="Anaheim California here we come but we need your help."/>
    <s v="Science Technology Engineering and Math + youth = a brighter tomorrow."/>
    <n v="5000"/>
    <n v="100"/>
    <x v="2"/>
    <x v="0"/>
    <s v="USD"/>
    <n v="1431198562"/>
    <n v="1426014562"/>
    <b v="0"/>
    <n v="1"/>
    <b v="0"/>
    <s v="technology/web"/>
    <n v="0.02"/>
    <n v="100"/>
    <x v="7"/>
    <x v="8"/>
    <x v="7"/>
    <s v="web"/>
    <x v="2621"/>
    <d v="2015-05-09T13:09:22"/>
  </r>
  <r>
    <n v="601"/>
    <s v="Privster.net - Privacy anywhere, whenever for free."/>
    <s v="In today's day and age every website tracks your IP Address and information, it's time to keep your information private and secure."/>
    <n v="10000"/>
    <n v="140"/>
    <x v="2"/>
    <x v="2"/>
    <s v="CAD"/>
    <n v="1419626139"/>
    <n v="1417034139"/>
    <b v="0"/>
    <n v="6"/>
    <b v="0"/>
    <s v="technology/web"/>
    <n v="1.4E-2"/>
    <n v="23.333333333333332"/>
    <x v="7"/>
    <x v="8"/>
    <x v="7"/>
    <s v="web"/>
    <x v="2622"/>
    <d v="2014-12-26T14:35:39"/>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n v="0"/>
    <x v="7"/>
    <x v="8"/>
    <x v="7"/>
    <s v="web"/>
    <x v="2623"/>
    <d v="2015-06-18T13:03:35"/>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E-2"/>
    <n v="45.386153846153846"/>
    <x v="7"/>
    <x v="8"/>
    <x v="7"/>
    <s v="web"/>
    <x v="2624"/>
    <d v="2014-08-14T09:20:23"/>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n v="0"/>
    <x v="7"/>
    <x v="8"/>
    <x v="7"/>
    <s v="web"/>
    <x v="2625"/>
    <d v="2014-08-27T18:50:56"/>
  </r>
  <r>
    <n v="605"/>
    <s v="Teach Your Parents iPad (Canceled)"/>
    <s v="An iPad support care package for your parents / seniors."/>
    <n v="5000"/>
    <n v="131"/>
    <x v="2"/>
    <x v="0"/>
    <s v="USD"/>
    <n v="1440318908"/>
    <n v="1436430908"/>
    <b v="0"/>
    <n v="8"/>
    <b v="0"/>
    <s v="technology/web"/>
    <n v="2.6200000000000001E-2"/>
    <n v="16.375"/>
    <x v="7"/>
    <x v="8"/>
    <x v="7"/>
    <s v="web"/>
    <x v="2626"/>
    <d v="2015-08-23T02:35:08"/>
  </r>
  <r>
    <n v="606"/>
    <s v="All in One Cloud Business Management - Extendix Panel"/>
    <s v="No more expensive, difficult and seperated packages for your business management. It's time for an All-in-One solution for your company"/>
    <n v="5000"/>
    <n v="10"/>
    <x v="2"/>
    <x v="7"/>
    <s v="EUR"/>
    <n v="1432479600"/>
    <n v="1428507409"/>
    <b v="0"/>
    <n v="1"/>
    <b v="0"/>
    <s v="technology/web"/>
    <n v="2E-3"/>
    <n v="10"/>
    <x v="7"/>
    <x v="8"/>
    <x v="7"/>
    <s v="web"/>
    <x v="2627"/>
    <d v="2015-05-24T09:00:00"/>
  </r>
  <r>
    <n v="607"/>
    <s v="An Online Music Venue Awaits (Canceled)"/>
    <s v="Gritty, upfront reality going the distance hard with a proven track record of insatiable artist. Broadcasted live on the Web."/>
    <n v="250"/>
    <n v="0"/>
    <x v="2"/>
    <x v="0"/>
    <s v="USD"/>
    <n v="1448225336"/>
    <n v="1445629736"/>
    <b v="0"/>
    <n v="0"/>
    <b v="0"/>
    <s v="technology/web"/>
    <n v="0"/>
    <n v="0"/>
    <x v="7"/>
    <x v="8"/>
    <x v="7"/>
    <s v="web"/>
    <x v="2628"/>
    <d v="2015-11-22T14:48:56"/>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9.7400000000000004E-3"/>
    <n v="292.2"/>
    <x v="7"/>
    <x v="8"/>
    <x v="7"/>
    <s v="web"/>
    <x v="2629"/>
    <d v="2015-06-15T16:06:20"/>
  </r>
  <r>
    <n v="609"/>
    <s v="Swap Anything (Canceled)"/>
    <s v="Can we swap, please? - everybody's said it. I want to create a website that enables anybody to trade their items, without money hassle."/>
    <n v="780"/>
    <n v="5"/>
    <x v="2"/>
    <x v="1"/>
    <s v="GBP"/>
    <n v="1448761744"/>
    <n v="1446166144"/>
    <b v="0"/>
    <n v="1"/>
    <b v="0"/>
    <s v="technology/web"/>
    <n v="6.41025641025641E-3"/>
    <n v="5"/>
    <x v="7"/>
    <x v="8"/>
    <x v="7"/>
    <s v="web"/>
    <x v="2630"/>
    <d v="2015-11-28T19:49:04"/>
  </r>
  <r>
    <n v="610"/>
    <s v="UniteChrist (Canceled)"/>
    <s v="We are creating a Christian social network to empower, educate, and connect Christians all over the world."/>
    <n v="13803"/>
    <n v="0"/>
    <x v="2"/>
    <x v="0"/>
    <s v="USD"/>
    <n v="1429732586"/>
    <n v="1427140586"/>
    <b v="0"/>
    <n v="0"/>
    <b v="0"/>
    <s v="technology/web"/>
    <n v="0"/>
    <n v="0"/>
    <x v="7"/>
    <x v="8"/>
    <x v="7"/>
    <s v="web"/>
    <x v="2631"/>
    <d v="2015-04-22T13:56:26"/>
  </r>
  <r>
    <n v="611"/>
    <s v="Securivente (Canceled)"/>
    <s v="Finie la peur de vendre ou acheter d'occasion Ã  un inconnu ! Colis ouverts, photographiÃ©s et testÃ©s. Paiements en ligne sÃ©curisÃ©s."/>
    <n v="80000"/>
    <n v="0"/>
    <x v="2"/>
    <x v="11"/>
    <s v="EUR"/>
    <n v="1453210037"/>
    <n v="1448026037"/>
    <b v="0"/>
    <n v="0"/>
    <b v="0"/>
    <s v="technology/web"/>
    <n v="0"/>
    <n v="0"/>
    <x v="7"/>
    <x v="8"/>
    <x v="7"/>
    <s v="web"/>
    <x v="2632"/>
    <d v="2016-01-19T07:27:17"/>
  </r>
  <r>
    <n v="612"/>
    <s v="Web Streaming 2.0 (Canceled)"/>
    <s v="A Fast and Reliable new Web platform to stream videos from Internet"/>
    <n v="10000"/>
    <n v="0"/>
    <x v="2"/>
    <x v="16"/>
    <s v="EUR"/>
    <n v="1472777146"/>
    <n v="1470185146"/>
    <b v="0"/>
    <n v="0"/>
    <b v="0"/>
    <s v="technology/web"/>
    <n v="0"/>
    <n v="0"/>
    <x v="7"/>
    <x v="8"/>
    <x v="7"/>
    <s v="web"/>
    <x v="2633"/>
    <d v="2016-09-01T18:45:46"/>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0.21363333333333334"/>
    <n v="105.93388429752066"/>
    <x v="7"/>
    <x v="8"/>
    <x v="7"/>
    <s v="web"/>
    <x v="2634"/>
    <d v="2015-09-30T22:59:00"/>
  </r>
  <r>
    <n v="614"/>
    <s v="Lets Reinvent Our Election Process (Canceled)"/>
    <s v="Something is wrong when your choices are between a &quot;giant douche and a turd sandwich.&quot;  So, lets make it better."/>
    <n v="10000"/>
    <n v="0"/>
    <x v="2"/>
    <x v="0"/>
    <s v="USD"/>
    <n v="1466731740"/>
    <n v="1464139740"/>
    <b v="0"/>
    <n v="0"/>
    <b v="0"/>
    <s v="technology/web"/>
    <n v="0"/>
    <n v="0"/>
    <x v="7"/>
    <x v="8"/>
    <x v="7"/>
    <s v="web"/>
    <x v="2635"/>
    <d v="2016-06-23T19:29:00"/>
  </r>
  <r>
    <n v="615"/>
    <s v="PixlDir.com - Simple and fast image hosting. (Canceled)"/>
    <s v="The aim of PixlDir is to deliver the most simple, and fast experience when it comes to uploading images to the web."/>
    <n v="515"/>
    <n v="0"/>
    <x v="2"/>
    <x v="12"/>
    <s v="NZD"/>
    <n v="1443149759"/>
    <n v="1440557759"/>
    <b v="0"/>
    <n v="0"/>
    <b v="0"/>
    <s v="technology/web"/>
    <n v="0"/>
    <n v="0"/>
    <x v="7"/>
    <x v="8"/>
    <x v="7"/>
    <s v="web"/>
    <x v="2636"/>
    <d v="2015-09-24T20:55:59"/>
  </r>
  <r>
    <n v="616"/>
    <s v="S'time Soirees (Canceled)"/>
    <s v="Hormis la similitude envers d'autres rÃ©seaux socials, celui-ci vous permettra d'organiser / participer Ã  des soirÃ©es trÃ¨s facilement !"/>
    <n v="5000"/>
    <n v="0"/>
    <x v="2"/>
    <x v="11"/>
    <s v="EUR"/>
    <n v="1488013307"/>
    <n v="1485421307"/>
    <b v="0"/>
    <n v="0"/>
    <b v="0"/>
    <s v="technology/web"/>
    <n v="0"/>
    <n v="0"/>
    <x v="7"/>
    <x v="8"/>
    <x v="7"/>
    <s v="web"/>
    <x v="2637"/>
    <d v="2017-02-25T03:01:47"/>
  </r>
  <r>
    <n v="617"/>
    <s v="Get Affordable Website with Premium Hosting and Domain"/>
    <s v="At beSpider you can create and publish you websites within minutes. 100s of pre-build templates, free domain, free cloud base hosting."/>
    <n v="2000"/>
    <n v="60"/>
    <x v="2"/>
    <x v="1"/>
    <s v="GBP"/>
    <n v="1431072843"/>
    <n v="1427184843"/>
    <b v="0"/>
    <n v="3"/>
    <b v="0"/>
    <s v="technology/web"/>
    <n v="0.03"/>
    <n v="20"/>
    <x v="7"/>
    <x v="8"/>
    <x v="7"/>
    <s v="web"/>
    <x v="2638"/>
    <d v="2015-05-08T02:14:03"/>
  </r>
  <r>
    <n v="618"/>
    <s v="Y2Y Tutors (Canceled)"/>
    <s v="With the cost of education seemingly always on the rise, Y2Y aims to ensure that no student will be left behind through peer tutoring."/>
    <n v="400"/>
    <n v="0"/>
    <x v="2"/>
    <x v="0"/>
    <s v="USD"/>
    <n v="1449689203"/>
    <n v="1447097203"/>
    <b v="0"/>
    <n v="0"/>
    <b v="0"/>
    <s v="technology/web"/>
    <n v="0"/>
    <n v="0"/>
    <x v="7"/>
    <x v="8"/>
    <x v="7"/>
    <s v="web"/>
    <x v="2639"/>
    <d v="2015-12-09T13:26:43"/>
  </r>
  <r>
    <n v="619"/>
    <s v="Big Data (Canceled)"/>
    <s v="Big Data Sets for researchers interested in improving the quality of life."/>
    <n v="2500000"/>
    <n v="1"/>
    <x v="2"/>
    <x v="0"/>
    <s v="USD"/>
    <n v="1416933390"/>
    <n v="1411745790"/>
    <b v="0"/>
    <n v="1"/>
    <b v="0"/>
    <s v="technology/web"/>
    <n v="3.9999999999999998E-7"/>
    <n v="1"/>
    <x v="7"/>
    <x v="8"/>
    <x v="7"/>
    <s v="web"/>
    <x v="2640"/>
    <d v="2014-11-25T10:36:30"/>
  </r>
  <r>
    <n v="620"/>
    <s v="iShopGreen.ca - the green product marketplace (Canceled)"/>
    <s v="iShopGreen.ca is an online marketplace that connects consumers and suppliers with green products &amp; services"/>
    <n v="30000"/>
    <n v="300"/>
    <x v="2"/>
    <x v="2"/>
    <s v="CAD"/>
    <n v="1408986738"/>
    <n v="1405098738"/>
    <b v="0"/>
    <n v="1"/>
    <b v="0"/>
    <s v="technology/web"/>
    <n v="0.01"/>
    <n v="300"/>
    <x v="7"/>
    <x v="8"/>
    <x v="7"/>
    <s v="web"/>
    <x v="2641"/>
    <d v="2014-08-25T11:12:18"/>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E-2"/>
    <n v="87"/>
    <x v="7"/>
    <x v="8"/>
    <x v="7"/>
    <s v="web"/>
    <x v="2642"/>
    <d v="2016-07-07T17:42:17"/>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3E-2"/>
    <n v="37.888888888888886"/>
    <x v="7"/>
    <x v="8"/>
    <x v="7"/>
    <s v="web"/>
    <x v="2643"/>
    <d v="2016-07-01T12:35:38"/>
  </r>
  <r>
    <n v="623"/>
    <s v="WheelWolf - Swap and borrow cars with fellow car lovers."/>
    <s v="WheelWolf is a subscription based service connecting car lovers to provide a safe and secure platform for swapping and borrowing cars."/>
    <n v="75000"/>
    <n v="0"/>
    <x v="2"/>
    <x v="4"/>
    <s v="AUD"/>
    <n v="1432771997"/>
    <n v="1430179997"/>
    <b v="0"/>
    <n v="0"/>
    <b v="0"/>
    <s v="technology/web"/>
    <n v="0"/>
    <n v="0"/>
    <x v="7"/>
    <x v="8"/>
    <x v="7"/>
    <s v="web"/>
    <x v="2644"/>
    <d v="2015-05-27T18:13:17"/>
  </r>
  <r>
    <n v="624"/>
    <s v="NeedSomeLoven.com (Canceled)"/>
    <s v="I am designing a fun, high tech dating website, with over 25 cool features. It is innovate as well as user friendly."/>
    <n v="5000"/>
    <n v="0"/>
    <x v="2"/>
    <x v="0"/>
    <s v="USD"/>
    <n v="1431647041"/>
    <n v="1429055041"/>
    <b v="0"/>
    <n v="0"/>
    <b v="0"/>
    <s v="technology/web"/>
    <n v="0"/>
    <n v="0"/>
    <x v="7"/>
    <x v="8"/>
    <x v="7"/>
    <s v="web"/>
    <x v="2645"/>
    <d v="2015-05-14T17:44:01"/>
  </r>
  <r>
    <n v="625"/>
    <s v="SkyRooms.io Virtual Offices (Canceled)"/>
    <s v="SkyRooms.IO is a social network for business people that actually equips them to do work together. Resume, video conferencing and PM."/>
    <n v="25000"/>
    <n v="0"/>
    <x v="2"/>
    <x v="2"/>
    <s v="CAD"/>
    <n v="1490560177"/>
    <n v="1487971777"/>
    <b v="0"/>
    <n v="0"/>
    <b v="0"/>
    <s v="technology/web"/>
    <n v="0"/>
    <n v="0"/>
    <x v="7"/>
    <x v="8"/>
    <x v="7"/>
    <s v="web"/>
    <x v="2646"/>
    <d v="2017-03-26T14:29:37"/>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0.17380000000000001"/>
    <n v="111.41025641025641"/>
    <x v="7"/>
    <x v="8"/>
    <x v="7"/>
    <s v="web"/>
    <x v="2647"/>
    <d v="2015-08-15T07:22:00"/>
  </r>
  <r>
    <n v="627"/>
    <s v="Privileged Zone - Premium Social Network (Canceled)"/>
    <s v="Social Network - your new digital social life without ads, monitoring and analyses. Freed from the feeling that every step is followed"/>
    <n v="450000"/>
    <n v="90"/>
    <x v="2"/>
    <x v="5"/>
    <s v="SEK"/>
    <n v="1457996400"/>
    <n v="1452842511"/>
    <b v="0"/>
    <n v="1"/>
    <b v="0"/>
    <s v="technology/web"/>
    <n v="2.0000000000000001E-4"/>
    <n v="90"/>
    <x v="7"/>
    <x v="8"/>
    <x v="7"/>
    <s v="web"/>
    <x v="2648"/>
    <d v="2016-03-14T17:00:00"/>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n v="0"/>
    <x v="7"/>
    <x v="8"/>
    <x v="7"/>
    <s v="web"/>
    <x v="2649"/>
    <d v="2014-07-13T10:37:37"/>
  </r>
  <r>
    <n v="629"/>
    <s v="Smidlink Fun Ids.....search an Id, then message for free!"/>
    <s v="Global Ids you create for yourself, then the world can connect to you via free online msgs (for Reuniting Lost Property, Dating &amp; more)"/>
    <n v="200000"/>
    <n v="350"/>
    <x v="2"/>
    <x v="4"/>
    <s v="AUD"/>
    <n v="1463239108"/>
    <n v="1460647108"/>
    <b v="0"/>
    <n v="3"/>
    <b v="0"/>
    <s v="technology/web"/>
    <n v="1.75E-3"/>
    <n v="116.66666666666667"/>
    <x v="7"/>
    <x v="8"/>
    <x v="7"/>
    <s v="web"/>
    <x v="2650"/>
    <d v="2016-05-14T09:18:28"/>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08E-4"/>
    <n v="10"/>
    <x v="7"/>
    <x v="8"/>
    <x v="7"/>
    <s v="web"/>
    <x v="2651"/>
    <d v="2015-09-05T23:10:00"/>
  </r>
  <r>
    <n v="631"/>
    <s v="Brevity: A Powerful Online Publishing Software! (Canceled)"/>
    <s v="A Powerful Multimedia-Rich Software that aims at making online publishing very simple."/>
    <n v="50000"/>
    <n v="690"/>
    <x v="2"/>
    <x v="2"/>
    <s v="CAD"/>
    <n v="1464460329"/>
    <n v="1461954729"/>
    <b v="0"/>
    <n v="9"/>
    <b v="0"/>
    <s v="technology/web"/>
    <n v="1.38E-2"/>
    <n v="76.666666666666671"/>
    <x v="7"/>
    <x v="8"/>
    <x v="7"/>
    <s v="web"/>
    <x v="2652"/>
    <d v="2016-05-28T12:32:09"/>
  </r>
  <r>
    <n v="632"/>
    <s v="UniWherse.com - Bring students future (Canceled)"/>
    <s v="Our goal is to create a system, students can find universities that best match their interests."/>
    <n v="20000"/>
    <n v="0"/>
    <x v="2"/>
    <x v="7"/>
    <s v="EUR"/>
    <n v="1448470165"/>
    <n v="1445874565"/>
    <b v="0"/>
    <n v="0"/>
    <b v="0"/>
    <s v="technology/web"/>
    <n v="0"/>
    <n v="0"/>
    <x v="7"/>
    <x v="8"/>
    <x v="7"/>
    <s v="web"/>
    <x v="2653"/>
    <d v="2015-11-25T10:49:25"/>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0.1245"/>
    <n v="49.8"/>
    <x v="7"/>
    <x v="8"/>
    <x v="7"/>
    <s v="web"/>
    <x v="2654"/>
    <d v="2016-06-17T17:00:00"/>
  </r>
  <r>
    <n v="634"/>
    <s v="pitchtograndma (Canceled)"/>
    <s v="We help companies to explain what they do in simple, grandma-would-understand terms."/>
    <n v="5000"/>
    <n v="1"/>
    <x v="2"/>
    <x v="0"/>
    <s v="USD"/>
    <n v="1424989029"/>
    <n v="1422397029"/>
    <b v="0"/>
    <n v="1"/>
    <b v="0"/>
    <s v="technology/web"/>
    <n v="2.0000000000000001E-4"/>
    <n v="1"/>
    <x v="7"/>
    <x v="8"/>
    <x v="7"/>
    <s v="web"/>
    <x v="2655"/>
    <d v="2015-02-26T16:17:09"/>
  </r>
  <r>
    <n v="635"/>
    <s v="Pleero, A Technology Team Building Website (Canceled)"/>
    <s v="Network used for building technology development teams."/>
    <n v="25000"/>
    <n v="2"/>
    <x v="2"/>
    <x v="0"/>
    <s v="USD"/>
    <n v="1428804762"/>
    <n v="1426212762"/>
    <b v="0"/>
    <n v="1"/>
    <b v="0"/>
    <s v="technology/web"/>
    <n v="8.0000000000000007E-5"/>
    <n v="2"/>
    <x v="7"/>
    <x v="8"/>
    <x v="7"/>
    <s v="web"/>
    <x v="2656"/>
    <d v="2015-04-11T20:12:42"/>
  </r>
  <r>
    <n v="636"/>
    <s v="Keto Advice (Canceled)"/>
    <s v="With no central location for keto knowledge, keto advice will be a community run knowledge base."/>
    <n v="2000"/>
    <n v="4"/>
    <x v="2"/>
    <x v="1"/>
    <s v="GBP"/>
    <n v="1433587620"/>
    <n v="1430996150"/>
    <b v="0"/>
    <n v="1"/>
    <b v="0"/>
    <s v="technology/web"/>
    <n v="2E-3"/>
    <n v="4"/>
    <x v="7"/>
    <x v="8"/>
    <x v="7"/>
    <s v="web"/>
    <x v="2657"/>
    <d v="2015-06-06T04:47:00"/>
  </r>
  <r>
    <n v="637"/>
    <s v="Unique online start up, Art and Technology together (Canceled)"/>
    <s v="It will enable deprived children to make artistic work for selling online/illustrating their work in our exhibitions around the world."/>
    <n v="100000"/>
    <n v="0"/>
    <x v="2"/>
    <x v="1"/>
    <s v="GBP"/>
    <n v="1488063840"/>
    <n v="1485558318"/>
    <b v="0"/>
    <n v="0"/>
    <b v="0"/>
    <s v="technology/web"/>
    <n v="0"/>
    <n v="0"/>
    <x v="7"/>
    <x v="8"/>
    <x v="7"/>
    <s v="web"/>
    <x v="2658"/>
    <d v="2017-02-25T17:04:00"/>
  </r>
  <r>
    <n v="638"/>
    <s v="W (Canceled)"/>
    <s v="O0"/>
    <n v="200000"/>
    <n v="18"/>
    <x v="2"/>
    <x v="3"/>
    <s v="EUR"/>
    <n v="1490447662"/>
    <n v="1485267262"/>
    <b v="0"/>
    <n v="6"/>
    <b v="0"/>
    <s v="technology/web"/>
    <n v="9.0000000000000006E-5"/>
    <n v="3"/>
    <x v="7"/>
    <x v="8"/>
    <x v="7"/>
    <s v="web"/>
    <x v="2659"/>
    <d v="2017-03-25T07:14:22"/>
  </r>
  <r>
    <n v="639"/>
    <s v="Kids Educational Social Media Site (Canceled)"/>
    <s v="Development of a Safe and Educational Social Media site for kids."/>
    <n v="1000000"/>
    <n v="1"/>
    <x v="2"/>
    <x v="0"/>
    <s v="USD"/>
    <n v="1413208795"/>
    <n v="1408024795"/>
    <b v="0"/>
    <n v="1"/>
    <b v="0"/>
    <s v="technology/web"/>
    <n v="9.9999999999999995E-7"/>
    <n v="1"/>
    <x v="7"/>
    <x v="8"/>
    <x v="7"/>
    <s v="web"/>
    <x v="2660"/>
    <d v="2014-10-13T07:59:55"/>
  </r>
  <r>
    <n v="2341"/>
    <s v="Cutting Edge Fitness Website (Canceled)"/>
    <s v="This website will serve as an interface to change lives and have a community routing for your success!"/>
    <n v="5000"/>
    <n v="0"/>
    <x v="2"/>
    <x v="0"/>
    <s v="USD"/>
    <n v="1436729504"/>
    <n v="1434137504"/>
    <b v="0"/>
    <n v="0"/>
    <b v="0"/>
    <s v="technology/web"/>
    <n v="0"/>
    <n v="0"/>
    <x v="7"/>
    <x v="8"/>
    <x v="7"/>
    <s v="web"/>
    <x v="2661"/>
    <d v="2015-07-12T13:31:44"/>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n v="0"/>
    <x v="7"/>
    <x v="8"/>
    <x v="7"/>
    <s v="web"/>
    <x v="2662"/>
    <d v="2014-10-05T23:00:00"/>
  </r>
  <r>
    <n v="2343"/>
    <s v="Mobile Excellence Awards (Canceled)"/>
    <s v="The most influential and prestigious awards program that honors innovation and leadership in mobile technology and entertainment"/>
    <n v="10000"/>
    <n v="300"/>
    <x v="2"/>
    <x v="0"/>
    <s v="USD"/>
    <n v="1452282420"/>
    <n v="1447962505"/>
    <b v="0"/>
    <n v="1"/>
    <b v="0"/>
    <s v="technology/web"/>
    <n v="0.03"/>
    <n v="300"/>
    <x v="7"/>
    <x v="8"/>
    <x v="7"/>
    <s v="web"/>
    <x v="2663"/>
    <d v="2016-01-08T13:47:00"/>
  </r>
  <r>
    <n v="2344"/>
    <s v="Tired of Corporation Negotiation? THINK MIDDLE MEDIATION!"/>
    <s v="SAVE MONEY! Stop worrying about account disputes, supervising installs, and corporation bull-****. We actively negotiate on your behalf"/>
    <n v="1000"/>
    <n v="1"/>
    <x v="2"/>
    <x v="2"/>
    <s v="CAD"/>
    <n v="1466789269"/>
    <n v="1464197269"/>
    <b v="0"/>
    <n v="1"/>
    <b v="0"/>
    <s v="technology/web"/>
    <n v="1E-3"/>
    <n v="1"/>
    <x v="7"/>
    <x v="8"/>
    <x v="7"/>
    <s v="web"/>
    <x v="2664"/>
    <d v="2016-06-24T11:27:49"/>
  </r>
  <r>
    <n v="2345"/>
    <s v="Social Media Website (Canceled)"/>
    <s v="My team and I are creating a social media website for pet lovers across the world! Fashion, animal shows, adoptions, and more."/>
    <n v="3000"/>
    <n v="0"/>
    <x v="2"/>
    <x v="0"/>
    <s v="USD"/>
    <n v="1427845140"/>
    <n v="1424822556"/>
    <b v="0"/>
    <n v="0"/>
    <b v="0"/>
    <s v="technology/web"/>
    <n v="0"/>
    <n v="0"/>
    <x v="7"/>
    <x v="8"/>
    <x v="7"/>
    <s v="web"/>
    <x v="2665"/>
    <d v="2015-03-31T17:39:00"/>
  </r>
  <r>
    <n v="2346"/>
    <s v="Ez 2c 3D Viewers (Canceled)"/>
    <s v="Watch and Make FREE 3D Videos &amp; Pics - No Viewer needed. To Help Learn we have Training and Instant 3D viewers."/>
    <n v="60000"/>
    <n v="39"/>
    <x v="2"/>
    <x v="0"/>
    <s v="USD"/>
    <n v="1476731431"/>
    <n v="1472843431"/>
    <b v="0"/>
    <n v="3"/>
    <b v="0"/>
    <s v="technology/web"/>
    <n v="6.4999999999999997E-4"/>
    <n v="13"/>
    <x v="7"/>
    <x v="8"/>
    <x v="7"/>
    <s v="web"/>
    <x v="2666"/>
    <d v="2016-10-17T13:10:31"/>
  </r>
  <r>
    <n v="2347"/>
    <s v="Course: Create Complete Web Apps without Coding (Canceled)"/>
    <s v="Back this project and get access to a course about building COMPLETE web applications without coding."/>
    <n v="1000"/>
    <n v="15"/>
    <x v="2"/>
    <x v="0"/>
    <s v="USD"/>
    <n v="1472135676"/>
    <n v="1469543676"/>
    <b v="0"/>
    <n v="1"/>
    <b v="0"/>
    <s v="technology/web"/>
    <n v="1.4999999999999999E-2"/>
    <n v="15"/>
    <x v="7"/>
    <x v="8"/>
    <x v="7"/>
    <s v="web"/>
    <x v="2667"/>
    <d v="2016-08-25T08:34:36"/>
  </r>
  <r>
    <n v="2348"/>
    <s v="Business &amp; Entertainment In 3D World! (Canceled)"/>
    <s v="Own, Buy, Sell 3D property! 3D games, 3D traveling and earn in one virtual 3D NEASPACE, Best for Oculus Rift environment."/>
    <n v="70000"/>
    <n v="270"/>
    <x v="2"/>
    <x v="0"/>
    <s v="USD"/>
    <n v="1456006938"/>
    <n v="1450822938"/>
    <b v="0"/>
    <n v="5"/>
    <b v="0"/>
    <s v="technology/web"/>
    <n v="3.8571428571428572E-3"/>
    <n v="54"/>
    <x v="7"/>
    <x v="8"/>
    <x v="7"/>
    <s v="web"/>
    <x v="2668"/>
    <d v="2016-02-20T16:22:18"/>
  </r>
  <r>
    <n v="2349"/>
    <s v="POLIWORD - an internet project that could change the world"/>
    <s v="Poliword tries to provide the people of the world an opportunity to make real changes in their government through the internet."/>
    <n v="474900"/>
    <n v="0"/>
    <x v="2"/>
    <x v="5"/>
    <s v="SEK"/>
    <n v="1439318228"/>
    <n v="1436812628"/>
    <b v="0"/>
    <n v="0"/>
    <b v="0"/>
    <s v="technology/web"/>
    <n v="0"/>
    <n v="0"/>
    <x v="7"/>
    <x v="8"/>
    <x v="7"/>
    <s v="web"/>
    <x v="2669"/>
    <d v="2015-08-11T12:37:08"/>
  </r>
  <r>
    <n v="2350"/>
    <s v="HoxWi - Simple and reliable online customer services (Canceled)"/>
    <s v="HoxWi are the future for real time interaction with on-line customers via chat or video conference."/>
    <n v="50000"/>
    <n v="0"/>
    <x v="2"/>
    <x v="15"/>
    <s v="EUR"/>
    <n v="1483474370"/>
    <n v="1480882370"/>
    <b v="0"/>
    <n v="0"/>
    <b v="0"/>
    <s v="technology/web"/>
    <n v="0"/>
    <n v="0"/>
    <x v="7"/>
    <x v="8"/>
    <x v="7"/>
    <s v="web"/>
    <x v="2670"/>
    <d v="2017-01-03T14:12:50"/>
  </r>
  <r>
    <n v="2351"/>
    <s v="NZ Auction site.  No listing or success fees. Only $2 p/m"/>
    <s v="Donate $30 or more and receive a free selfie stick."/>
    <n v="18900"/>
    <n v="108"/>
    <x v="2"/>
    <x v="12"/>
    <s v="NZD"/>
    <n v="1430360739"/>
    <n v="1427768739"/>
    <b v="0"/>
    <n v="7"/>
    <b v="0"/>
    <s v="technology/web"/>
    <n v="5.7142857142857143E-3"/>
    <n v="15.428571428571429"/>
    <x v="7"/>
    <x v="8"/>
    <x v="7"/>
    <s v="web"/>
    <x v="2671"/>
    <d v="2015-04-29T20:25:39"/>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n v="0"/>
    <x v="7"/>
    <x v="8"/>
    <x v="7"/>
    <s v="web"/>
    <x v="2672"/>
    <d v="2015-06-06T09:12:32"/>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n v="0"/>
    <x v="7"/>
    <x v="8"/>
    <x v="7"/>
    <s v="web"/>
    <x v="2673"/>
    <d v="2015-04-21T10:13:42"/>
  </r>
  <r>
    <n v="2354"/>
    <s v="Dissertation (Canceled)"/>
    <s v="Almost done with doctorate degree but need funding of $35,000 to complete research of project."/>
    <n v="35000"/>
    <n v="25"/>
    <x v="2"/>
    <x v="0"/>
    <s v="USD"/>
    <n v="1420910460"/>
    <n v="1415726460"/>
    <b v="0"/>
    <n v="1"/>
    <b v="0"/>
    <s v="technology/web"/>
    <n v="7.1428571428571429E-4"/>
    <n v="25"/>
    <x v="7"/>
    <x v="8"/>
    <x v="7"/>
    <s v="web"/>
    <x v="2674"/>
    <d v="2015-01-10T11:21:00"/>
  </r>
  <r>
    <n v="2355"/>
    <s v="PriceItUpPlease (Canceled)"/>
    <s v="PriceItUpPlease will be an easy to use website that estimates the amount of your startup costs for that great idea you have!"/>
    <n v="8000"/>
    <n v="55"/>
    <x v="2"/>
    <x v="4"/>
    <s v="AUD"/>
    <n v="1430604136"/>
    <n v="1428012136"/>
    <b v="0"/>
    <n v="2"/>
    <b v="0"/>
    <s v="technology/web"/>
    <n v="6.875E-3"/>
    <n v="27.5"/>
    <x v="7"/>
    <x v="8"/>
    <x v="7"/>
    <s v="web"/>
    <x v="2675"/>
    <d v="2015-05-02T16:02:16"/>
  </r>
  <r>
    <n v="2356"/>
    <s v="HardstyleUnited.com (Canceled)"/>
    <s v="HardstyleUnited.com The Global Hardstyle community. Your Hardstyle community."/>
    <n v="10000"/>
    <n v="0"/>
    <x v="2"/>
    <x v="7"/>
    <s v="EUR"/>
    <n v="1433530104"/>
    <n v="1430938104"/>
    <b v="0"/>
    <n v="0"/>
    <b v="0"/>
    <s v="technology/web"/>
    <n v="0"/>
    <n v="0"/>
    <x v="7"/>
    <x v="8"/>
    <x v="7"/>
    <s v="web"/>
    <x v="2676"/>
    <d v="2015-06-05T12:48:24"/>
  </r>
  <r>
    <n v="2357"/>
    <s v="Online therapist directory - Click For Therapy (Canceled)"/>
    <s v="Click For Therapy is a website that was created to connect consumers and therapists across the UK."/>
    <n v="27000"/>
    <n v="0"/>
    <x v="2"/>
    <x v="1"/>
    <s v="GBP"/>
    <n v="1445093578"/>
    <n v="1442501578"/>
    <b v="0"/>
    <n v="0"/>
    <b v="0"/>
    <s v="technology/web"/>
    <n v="0"/>
    <n v="0"/>
    <x v="7"/>
    <x v="8"/>
    <x v="7"/>
    <s v="web"/>
    <x v="2677"/>
    <d v="2015-10-17T08:52:58"/>
  </r>
  <r>
    <n v="2358"/>
    <s v="Auction, Sell Swap without excessive fees, the next ebay."/>
    <s v="A website to auction, sell and swap items in the uk without a charge, without excess fees, the next ebay."/>
    <n v="1500"/>
    <n v="0"/>
    <x v="2"/>
    <x v="1"/>
    <s v="GBP"/>
    <n v="1422664740"/>
    <n v="1417818036"/>
    <b v="0"/>
    <n v="0"/>
    <b v="0"/>
    <s v="technology/web"/>
    <n v="0"/>
    <n v="0"/>
    <x v="7"/>
    <x v="8"/>
    <x v="7"/>
    <s v="web"/>
    <x v="2678"/>
    <d v="2015-01-30T18:39:00"/>
  </r>
  <r>
    <n v="2359"/>
    <s v="crowd-funded public genome sequencing (Canceled)"/>
    <s v="I want to crowdfund the sequencing of my own genome to make it publicly available with crowd-sourced interpretation."/>
    <n v="7500"/>
    <n v="1101"/>
    <x v="2"/>
    <x v="0"/>
    <s v="USD"/>
    <n v="1438616124"/>
    <n v="1433432124"/>
    <b v="0"/>
    <n v="3"/>
    <b v="0"/>
    <s v="technology/web"/>
    <n v="0.14680000000000001"/>
    <n v="367"/>
    <x v="7"/>
    <x v="8"/>
    <x v="7"/>
    <s v="web"/>
    <x v="2679"/>
    <d v="2015-08-03T09:35:24"/>
  </r>
  <r>
    <n v="2360"/>
    <s v="Bee Bay Microjobs (Canceled)"/>
    <s v="Welcome to Bee Bay Canada, your commission free microjobs website.  Sell at any price and keep 100% of what you earn!"/>
    <n v="5000"/>
    <n v="2"/>
    <x v="2"/>
    <x v="2"/>
    <s v="CAD"/>
    <n v="1454864280"/>
    <n v="1452272280"/>
    <b v="0"/>
    <n v="1"/>
    <b v="0"/>
    <s v="technology/web"/>
    <n v="4.0000000000000002E-4"/>
    <n v="2"/>
    <x v="7"/>
    <x v="8"/>
    <x v="7"/>
    <s v="web"/>
    <x v="2680"/>
    <d v="2016-02-07T10:58:00"/>
  </r>
  <r>
    <n v="2361"/>
    <s v="Lemme Grab it (Canceled)"/>
    <s v="A website for email/sms alerts of your personal selection, comparison of prices,consolidated database, best deals around for clothing."/>
    <n v="200"/>
    <n v="0"/>
    <x v="2"/>
    <x v="2"/>
    <s v="CAD"/>
    <n v="1462053600"/>
    <n v="1459975008"/>
    <b v="0"/>
    <n v="0"/>
    <b v="0"/>
    <s v="technology/web"/>
    <n v="0"/>
    <n v="0"/>
    <x v="7"/>
    <x v="8"/>
    <x v="7"/>
    <s v="web"/>
    <x v="2681"/>
    <d v="2016-04-30T16:00:00"/>
  </r>
  <r>
    <n v="2362"/>
    <s v="Help CRB obtain 501(c)(3) status! (Canceled)"/>
    <s v="The Columbus Ruby Brigade has brought monthly ruby goodness and camaraderie to all participants."/>
    <n v="420"/>
    <n v="120"/>
    <x v="2"/>
    <x v="0"/>
    <s v="USD"/>
    <n v="1418315470"/>
    <n v="1415723470"/>
    <b v="0"/>
    <n v="2"/>
    <b v="0"/>
    <s v="technology/web"/>
    <n v="0.2857142857142857"/>
    <n v="60"/>
    <x v="7"/>
    <x v="8"/>
    <x v="7"/>
    <s v="web"/>
    <x v="2682"/>
    <d v="2014-12-11T10:31:10"/>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n v="0"/>
    <x v="7"/>
    <x v="8"/>
    <x v="7"/>
    <s v="web"/>
    <x v="2683"/>
    <d v="2015-12-28T18:16:40"/>
  </r>
  <r>
    <n v="2364"/>
    <s v="Minecraft Server and Website Help (Name: Forge Realms)"/>
    <s v="Making a Minecraft server and Website and I need your help to fund it. Thanks in Advance!"/>
    <n v="128"/>
    <n v="0"/>
    <x v="2"/>
    <x v="0"/>
    <s v="USD"/>
    <n v="1445898356"/>
    <n v="1441146356"/>
    <b v="0"/>
    <n v="0"/>
    <b v="0"/>
    <s v="technology/web"/>
    <n v="0"/>
    <n v="0"/>
    <x v="7"/>
    <x v="8"/>
    <x v="7"/>
    <s v="web"/>
    <x v="2684"/>
    <d v="2015-10-26T16:25:56"/>
  </r>
  <r>
    <n v="2365"/>
    <s v="IMI - It's My Identity (Canceled)"/>
    <s v="A website that could group all your social 'identities' and online property together and find new followers or creators to follow"/>
    <n v="1000"/>
    <n v="0"/>
    <x v="2"/>
    <x v="16"/>
    <s v="EUR"/>
    <n v="1453071600"/>
    <n v="1449596425"/>
    <b v="0"/>
    <n v="0"/>
    <b v="0"/>
    <s v="technology/web"/>
    <n v="0"/>
    <n v="0"/>
    <x v="7"/>
    <x v="8"/>
    <x v="7"/>
    <s v="web"/>
    <x v="2685"/>
    <d v="2016-01-17T17:00:00"/>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0.1052"/>
    <n v="97.407407407407405"/>
    <x v="7"/>
    <x v="8"/>
    <x v="7"/>
    <s v="web"/>
    <x v="2686"/>
    <d v="2015-10-21T06:45:33"/>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E-2"/>
    <n v="47.857142857142854"/>
    <x v="7"/>
    <x v="8"/>
    <x v="7"/>
    <s v="web"/>
    <x v="2687"/>
    <d v="2016-04-25T16:16:56"/>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2.5000000000000001E-3"/>
    <n v="50"/>
    <x v="7"/>
    <x v="8"/>
    <x v="7"/>
    <s v="web"/>
    <x v="2688"/>
    <d v="2015-04-14T10:19:25"/>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n v="0"/>
    <x v="7"/>
    <x v="8"/>
    <x v="7"/>
    <s v="web"/>
    <x v="2689"/>
    <d v="2016-02-10T13:30:11"/>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3.2799999999999999E-3"/>
    <n v="20.5"/>
    <x v="7"/>
    <x v="8"/>
    <x v="7"/>
    <s v="web"/>
    <x v="2690"/>
    <d v="2014-12-17T22:32:21"/>
  </r>
  <r>
    <n v="2371"/>
    <s v="ProjectPetal.com (Canceled)"/>
    <s v="ProjectPetal.com is an all in one website for all Makers to share projects and ideas. A Facebook(R) Twitter(R) &amp; Github(R) all in one."/>
    <n v="2000"/>
    <n v="0"/>
    <x v="2"/>
    <x v="0"/>
    <s v="USD"/>
    <n v="1435257596"/>
    <n v="1432665596"/>
    <b v="0"/>
    <n v="0"/>
    <b v="0"/>
    <s v="technology/web"/>
    <n v="0"/>
    <n v="0"/>
    <x v="7"/>
    <x v="8"/>
    <x v="7"/>
    <s v="web"/>
    <x v="2691"/>
    <d v="2015-06-25T12:39:56"/>
  </r>
  <r>
    <n v="2372"/>
    <s v="Finding Pets - Bringing Lost Pets Home (Canceled)"/>
    <s v="An online platform that will notify every listed individual, vet, council, pound and so on in a geographical area when a pet is lost!"/>
    <n v="5500"/>
    <n v="180"/>
    <x v="2"/>
    <x v="4"/>
    <s v="AUD"/>
    <n v="1429839571"/>
    <n v="1427247571"/>
    <b v="0"/>
    <n v="6"/>
    <b v="0"/>
    <s v="technology/web"/>
    <n v="3.272727272727273E-2"/>
    <n v="30"/>
    <x v="7"/>
    <x v="8"/>
    <x v="7"/>
    <s v="web"/>
    <x v="2692"/>
    <d v="2015-04-23T19:39:31"/>
  </r>
  <r>
    <n v="2373"/>
    <s v="Cykelauktion.com (Canceled)"/>
    <s v="We want to create a safe marketplace for buying and selling bicycles."/>
    <n v="850000"/>
    <n v="50"/>
    <x v="2"/>
    <x v="5"/>
    <s v="SEK"/>
    <n v="1440863624"/>
    <n v="1438271624"/>
    <b v="0"/>
    <n v="1"/>
    <b v="0"/>
    <s v="technology/web"/>
    <n v="5.8823529411764708E-5"/>
    <n v="50"/>
    <x v="7"/>
    <x v="8"/>
    <x v="7"/>
    <s v="web"/>
    <x v="2693"/>
    <d v="2015-08-29T09:53:44"/>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5E-4"/>
    <n v="10"/>
    <x v="7"/>
    <x v="8"/>
    <x v="7"/>
    <s v="web"/>
    <x v="2694"/>
    <d v="2015-02-12T14:14:20"/>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n v="0"/>
    <x v="7"/>
    <x v="8"/>
    <x v="7"/>
    <s v="web"/>
    <x v="2695"/>
    <d v="2016-09-09T14:03:57"/>
  </r>
  <r>
    <n v="2376"/>
    <s v="Phone Tags: lost and found stickers (Canceled)"/>
    <s v="Tough, pre-manufactured lost and found stickers that forward messages to the owners email and cellphone."/>
    <n v="3000"/>
    <n v="326.33"/>
    <x v="2"/>
    <x v="0"/>
    <s v="USD"/>
    <n v="1449785566"/>
    <n v="1447193566"/>
    <b v="0"/>
    <n v="4"/>
    <b v="0"/>
    <s v="technology/web"/>
    <n v="0.10877666666666666"/>
    <n v="81.582499999999996"/>
    <x v="7"/>
    <x v="8"/>
    <x v="7"/>
    <s v="web"/>
    <x v="2696"/>
    <d v="2015-12-10T16:12:46"/>
  </r>
  <r>
    <n v="2377"/>
    <s v="Fluttify - New Canadian Tech Start Up (Canceled)"/>
    <s v="Fluttify is an Online Video Sharing Platform allowing friends to share their favorite Trending Content with each other."/>
    <n v="2500"/>
    <n v="0"/>
    <x v="2"/>
    <x v="2"/>
    <s v="CAD"/>
    <n v="1480110783"/>
    <n v="1477515183"/>
    <b v="0"/>
    <n v="0"/>
    <b v="0"/>
    <s v="technology/web"/>
    <n v="0"/>
    <n v="0"/>
    <x v="7"/>
    <x v="8"/>
    <x v="7"/>
    <s v="web"/>
    <x v="2697"/>
    <d v="2016-11-25T15:53:03"/>
  </r>
  <r>
    <n v="2378"/>
    <s v="KEEPUP INC (Canceled)"/>
    <s v="KEEPUP allows you to extend your social circle by introducing you to new people via your friends."/>
    <n v="110000"/>
    <n v="0"/>
    <x v="2"/>
    <x v="0"/>
    <s v="USD"/>
    <n v="1440548330"/>
    <n v="1438042730"/>
    <b v="0"/>
    <n v="0"/>
    <b v="0"/>
    <s v="technology/web"/>
    <n v="0"/>
    <n v="0"/>
    <x v="7"/>
    <x v="8"/>
    <x v="7"/>
    <s v="web"/>
    <x v="2698"/>
    <d v="2015-08-25T18:18:50"/>
  </r>
  <r>
    <n v="2379"/>
    <s v="SelectCooks.com (Canceled)"/>
    <s v="Selectcooks.com is a community marketplace for people to list, find and hire chefs."/>
    <n v="30000"/>
    <n v="0"/>
    <x v="2"/>
    <x v="0"/>
    <s v="USD"/>
    <n v="1444004616"/>
    <n v="1440116616"/>
    <b v="0"/>
    <n v="0"/>
    <b v="0"/>
    <s v="technology/web"/>
    <n v="0"/>
    <n v="0"/>
    <x v="7"/>
    <x v="8"/>
    <x v="7"/>
    <s v="web"/>
    <x v="2699"/>
    <d v="2015-10-04T18:23:36"/>
  </r>
  <r>
    <n v="2380"/>
    <s v="Finit - Hashtag Chatting (Canceled)"/>
    <s v="Tired of waiting for likes? Here is a brand new social network centered on real-time hashtag chatting. Just chat and enjoy!"/>
    <n v="15000"/>
    <n v="55"/>
    <x v="2"/>
    <x v="0"/>
    <s v="USD"/>
    <n v="1443726142"/>
    <n v="1441134142"/>
    <b v="0"/>
    <n v="3"/>
    <b v="0"/>
    <s v="technology/web"/>
    <n v="3.6666666666666666E-3"/>
    <n v="18.333333333333332"/>
    <x v="7"/>
    <x v="8"/>
    <x v="7"/>
    <s v="web"/>
    <x v="2700"/>
    <d v="2015-10-01T13:02:22"/>
  </r>
  <r>
    <n v="2381"/>
    <s v="Cannabis Connection (Canceled)"/>
    <s v="Social Media Platform for the Marijuana Industry to create professionalism and a stable lasting market."/>
    <n v="86350"/>
    <n v="1571"/>
    <x v="2"/>
    <x v="0"/>
    <s v="USD"/>
    <n v="1428704848"/>
    <n v="1426112848"/>
    <b v="0"/>
    <n v="7"/>
    <b v="0"/>
    <s v="technology/web"/>
    <n v="1.8193398957730169E-2"/>
    <n v="224.42857142857142"/>
    <x v="7"/>
    <x v="8"/>
    <x v="7"/>
    <s v="web"/>
    <x v="2701"/>
    <d v="2015-04-10T16:27:28"/>
  </r>
  <r>
    <n v="2382"/>
    <s v="These Easy Days (Canceled)"/>
    <s v="Netiquette classes to teach our youth how make proper use of computer-mediated communications for personal and educational success."/>
    <n v="3000"/>
    <n v="75"/>
    <x v="2"/>
    <x v="0"/>
    <s v="USD"/>
    <n v="1438662603"/>
    <n v="1436502603"/>
    <b v="0"/>
    <n v="2"/>
    <b v="0"/>
    <s v="technology/web"/>
    <n v="2.5000000000000001E-2"/>
    <n v="37.5"/>
    <x v="7"/>
    <x v="8"/>
    <x v="7"/>
    <s v="web"/>
    <x v="2702"/>
    <d v="2015-08-03T22:30:03"/>
  </r>
  <r>
    <n v="2383"/>
    <s v="KindaQuirky (Canceled)"/>
    <s v="A quirky online shop where you can buy, sell and discover stuff that's &quot;a little bit different&quot;. We think &quot;it's right up your alley!&quot;"/>
    <n v="10000"/>
    <n v="435"/>
    <x v="2"/>
    <x v="12"/>
    <s v="NZD"/>
    <n v="1424568107"/>
    <n v="1421976107"/>
    <b v="0"/>
    <n v="3"/>
    <b v="0"/>
    <s v="technology/web"/>
    <n v="4.3499999999999997E-2"/>
    <n v="145"/>
    <x v="7"/>
    <x v="8"/>
    <x v="7"/>
    <s v="web"/>
    <x v="2703"/>
    <d v="2015-02-21T19:21:47"/>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8.0000000000000002E-3"/>
    <n v="1"/>
    <x v="7"/>
    <x v="8"/>
    <x v="7"/>
    <s v="web"/>
    <x v="2704"/>
    <d v="2014-11-13T20:37:23"/>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4E-2"/>
    <n v="112.57142857142857"/>
    <x v="7"/>
    <x v="8"/>
    <x v="7"/>
    <s v="web"/>
    <x v="2705"/>
    <d v="2015-08-05T10:50:32"/>
  </r>
  <r>
    <n v="2386"/>
    <s v="Realjobmatch.com (Canceled)"/>
    <s v="Realjobmatch is not just a job search site but a matching site , matching the right jobseekers with the best jobs."/>
    <n v="30000"/>
    <n v="0"/>
    <x v="2"/>
    <x v="2"/>
    <s v="CAD"/>
    <n v="1420920424"/>
    <n v="1415736424"/>
    <b v="0"/>
    <n v="0"/>
    <b v="0"/>
    <s v="technology/web"/>
    <n v="0"/>
    <n v="0"/>
    <x v="7"/>
    <x v="8"/>
    <x v="7"/>
    <s v="web"/>
    <x v="2706"/>
    <d v="2015-01-10T14:07:04"/>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6.8399999999999997E-3"/>
    <n v="342"/>
    <x v="7"/>
    <x v="8"/>
    <x v="7"/>
    <s v="web"/>
    <x v="2707"/>
    <d v="2016-07-22T09:02:20"/>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3E-2"/>
    <n v="57.875"/>
    <x v="7"/>
    <x v="8"/>
    <x v="7"/>
    <s v="web"/>
    <x v="2708"/>
    <d v="2015-01-15T13:29:00"/>
  </r>
  <r>
    <n v="2389"/>
    <s v="Et si Kiwwi vous trouvait un job ? (Canceled)"/>
    <s v="Kiwwi va dÃ©poussiÃ©rer le marchÃ© de l'emploi, avec peu de moyens mais de trÃ¨s bonnes idÃ©es, cependant, nous avons besoin de vous !"/>
    <n v="16000"/>
    <n v="30"/>
    <x v="2"/>
    <x v="11"/>
    <s v="EUR"/>
    <n v="1437861540"/>
    <n v="1435160452"/>
    <b v="0"/>
    <n v="1"/>
    <b v="0"/>
    <s v="technology/web"/>
    <n v="1.8749999999999999E-3"/>
    <n v="30"/>
    <x v="7"/>
    <x v="8"/>
    <x v="7"/>
    <s v="web"/>
    <x v="2709"/>
    <d v="2015-07-25T15:59:00"/>
  </r>
  <r>
    <n v="2390"/>
    <s v="iHorizon Pty Ltd (Enterprise Planning &amp; Forecasting)"/>
    <s v="A SaaS solution for Businesses to align their strategies with customer value, using realtime strategic roadmaps &amp; visualisations."/>
    <n v="510000"/>
    <n v="0"/>
    <x v="2"/>
    <x v="4"/>
    <s v="AUD"/>
    <n v="1420352264"/>
    <n v="1416896264"/>
    <b v="0"/>
    <n v="0"/>
    <b v="0"/>
    <s v="technology/web"/>
    <n v="0"/>
    <n v="0"/>
    <x v="7"/>
    <x v="8"/>
    <x v="7"/>
    <s v="web"/>
    <x v="2710"/>
    <d v="2015-01-04T00:17:44"/>
  </r>
  <r>
    <n v="2391"/>
    <s v="oToBOTS.com - Freedom from high cost auto repairs (Canceled)"/>
    <s v="Using the power of internet to help people save hundreds in car repair."/>
    <n v="20000"/>
    <n v="25"/>
    <x v="2"/>
    <x v="0"/>
    <s v="USD"/>
    <n v="1427825044"/>
    <n v="1425236644"/>
    <b v="0"/>
    <n v="1"/>
    <b v="0"/>
    <s v="technology/web"/>
    <n v="1.25E-3"/>
    <n v="25"/>
    <x v="7"/>
    <x v="8"/>
    <x v="7"/>
    <s v="web"/>
    <x v="2711"/>
    <d v="2015-03-31T12:04:04"/>
  </r>
  <r>
    <n v="2392"/>
    <s v="WILLAMETTE EXTRA BOARD (Canceled)"/>
    <s v="I am asking for $4,200 to launch a unique website serving professionals in any and all industries seeking additional income in Oregon."/>
    <n v="4200"/>
    <n v="0"/>
    <x v="2"/>
    <x v="0"/>
    <s v="USD"/>
    <n v="1446087223"/>
    <n v="1443495223"/>
    <b v="0"/>
    <n v="0"/>
    <b v="0"/>
    <s v="technology/web"/>
    <n v="0"/>
    <n v="0"/>
    <x v="7"/>
    <x v="8"/>
    <x v="7"/>
    <s v="web"/>
    <x v="2712"/>
    <d v="2015-10-28T20:53:43"/>
  </r>
  <r>
    <n v="2393"/>
    <s v="Game Swapper (Canceled)"/>
    <s v="Imagine a world where you can swap a video game you're tired of playing for a video game you actually want to play for just $1.50!"/>
    <n v="100000"/>
    <n v="50"/>
    <x v="2"/>
    <x v="0"/>
    <s v="USD"/>
    <n v="1439048017"/>
    <n v="1436456017"/>
    <b v="0"/>
    <n v="1"/>
    <b v="0"/>
    <s v="technology/web"/>
    <n v="5.0000000000000001E-4"/>
    <n v="50"/>
    <x v="7"/>
    <x v="8"/>
    <x v="7"/>
    <s v="web"/>
    <x v="2713"/>
    <d v="2015-08-08T09:33:37"/>
  </r>
  <r>
    <n v="2394"/>
    <s v="Wriyon - WRIte Your Own (Canceled)"/>
    <s v="We want to create the &quot;Facebook&quot; for Writers. We are working on a new world for people who like to write. Check out more wriyon.com"/>
    <n v="5000"/>
    <n v="3"/>
    <x v="2"/>
    <x v="15"/>
    <s v="EUR"/>
    <n v="1424940093"/>
    <n v="1422348093"/>
    <b v="0"/>
    <n v="2"/>
    <b v="0"/>
    <s v="technology/web"/>
    <n v="5.9999999999999995E-4"/>
    <n v="1.5"/>
    <x v="7"/>
    <x v="8"/>
    <x v="7"/>
    <s v="web"/>
    <x v="2714"/>
    <d v="2015-02-26T02:41:33"/>
  </r>
  <r>
    <n v="2395"/>
    <s v="VENT it out (Canceled)"/>
    <s v="I am making a social website where people can anonymously or openly vent, All walks of life all over the world"/>
    <n v="33000"/>
    <n v="0"/>
    <x v="2"/>
    <x v="0"/>
    <s v="USD"/>
    <n v="1484038620"/>
    <n v="1481597687"/>
    <b v="0"/>
    <n v="0"/>
    <b v="0"/>
    <s v="technology/web"/>
    <n v="0"/>
    <n v="0"/>
    <x v="7"/>
    <x v="8"/>
    <x v="7"/>
    <s v="web"/>
    <x v="2715"/>
    <d v="2017-01-10T02:57:00"/>
  </r>
  <r>
    <n v="2396"/>
    <s v="Projektwebseite (Canceled)"/>
    <s v="I'm creating a website with projects which I'll create later / Ich erstelle eine Webseite mit Projekten, welche ich spÃ¤ter erstelle."/>
    <n v="5000"/>
    <n v="10"/>
    <x v="2"/>
    <x v="17"/>
    <s v="CHF"/>
    <n v="1444940558"/>
    <n v="1442348558"/>
    <b v="0"/>
    <n v="1"/>
    <b v="0"/>
    <s v="technology/web"/>
    <n v="2E-3"/>
    <n v="10"/>
    <x v="7"/>
    <x v="8"/>
    <x v="7"/>
    <s v="web"/>
    <x v="2716"/>
    <d v="2015-10-15T14:22:38"/>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n v="0"/>
    <x v="7"/>
    <x v="8"/>
    <x v="7"/>
    <s v="web"/>
    <x v="2717"/>
    <d v="2015-01-02T15:14:16"/>
  </r>
  <r>
    <n v="2398"/>
    <s v="Roekee.com (Canceled)"/>
    <s v="The internets new search engine. Looking for funding to develop our backend web indexing software with an emphasis on automation."/>
    <n v="4000"/>
    <n v="0"/>
    <x v="2"/>
    <x v="0"/>
    <s v="USD"/>
    <n v="1435874384"/>
    <n v="1433282384"/>
    <b v="0"/>
    <n v="0"/>
    <b v="0"/>
    <s v="technology/web"/>
    <n v="0"/>
    <n v="0"/>
    <x v="7"/>
    <x v="8"/>
    <x v="7"/>
    <s v="web"/>
    <x v="2718"/>
    <d v="2015-07-02T15:59:44"/>
  </r>
  <r>
    <n v="2399"/>
    <s v="SheLifts - the #1 Female Bodybuilding HUB (Canceled)"/>
    <s v="SheLifts is going to be the number One international social HUB &amp; information resource for women into weight lifting"/>
    <n v="13000"/>
    <n v="0"/>
    <x v="2"/>
    <x v="5"/>
    <s v="SEK"/>
    <n v="1418934506"/>
    <n v="1415910506"/>
    <b v="0"/>
    <n v="0"/>
    <b v="0"/>
    <s v="technology/web"/>
    <n v="0"/>
    <n v="0"/>
    <x v="7"/>
    <x v="8"/>
    <x v="7"/>
    <s v="web"/>
    <x v="2719"/>
    <d v="2014-12-18T14:28:26"/>
  </r>
  <r>
    <n v="2400"/>
    <s v="NEW 2016 Social Media Litesbook (Canceled)"/>
    <s v="New Innovation of Social Media with New Technology created to bring users even closer togethor - Tabs &amp; Features never seen before!"/>
    <n v="50000"/>
    <n v="0"/>
    <x v="2"/>
    <x v="4"/>
    <s v="AUD"/>
    <n v="1460615164"/>
    <n v="1458023164"/>
    <b v="0"/>
    <n v="0"/>
    <b v="0"/>
    <s v="technology/web"/>
    <n v="0"/>
    <n v="0"/>
    <x v="7"/>
    <x v="8"/>
    <x v="7"/>
    <s v="web"/>
    <x v="2720"/>
    <d v="2016-04-14T00:26:04"/>
  </r>
  <r>
    <n v="2921"/>
    <s v="Fools Rush In: A Cabaret Benefiting BC/EFA Kickstarter"/>
    <s v="I'm creating a cabaret in which all donations go directly to Broadway Cares/Equity Fights AIDS."/>
    <n v="100"/>
    <n v="129"/>
    <x v="1"/>
    <x v="0"/>
    <s v="USD"/>
    <n v="1411679804"/>
    <n v="1409087804"/>
    <b v="0"/>
    <n v="3"/>
    <b v="1"/>
    <s v="theater/musical"/>
    <n v="1.29"/>
    <n v="43"/>
    <x v="8"/>
    <x v="8"/>
    <x v="8"/>
    <s v="musical"/>
    <x v="2721"/>
    <d v="2014-09-25T15:16:44"/>
  </r>
  <r>
    <n v="2922"/>
    <s v="Les Miserables - Backing fund"/>
    <s v="We as a Performing Arts College are to perform 'Les Miserables'. We need backing in order to afford the set, costume and other aspects."/>
    <n v="500"/>
    <n v="500"/>
    <x v="1"/>
    <x v="1"/>
    <s v="GBP"/>
    <n v="1431982727"/>
    <n v="1428094727"/>
    <b v="0"/>
    <n v="6"/>
    <b v="1"/>
    <s v="theater/musical"/>
    <n v="1"/>
    <n v="83.333333333333329"/>
    <x v="8"/>
    <x v="8"/>
    <x v="8"/>
    <s v="musical"/>
    <x v="2722"/>
    <d v="2015-05-18T14:58:47"/>
  </r>
  <r>
    <n v="2923"/>
    <s v="Kaylee's Senior Project"/>
    <s v="Spreading the love of theatre, one step at a time. I would like to produce a reading of one of my favorite musicals"/>
    <n v="300"/>
    <n v="300"/>
    <x v="1"/>
    <x v="0"/>
    <s v="USD"/>
    <n v="1422068400"/>
    <n v="1420774779"/>
    <b v="0"/>
    <n v="10"/>
    <b v="1"/>
    <s v="theater/musical"/>
    <n v="1"/>
    <n v="30"/>
    <x v="8"/>
    <x v="8"/>
    <x v="8"/>
    <s v="musical"/>
    <x v="2723"/>
    <d v="2015-01-23T21:00:00"/>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x v="8"/>
    <x v="8"/>
    <x v="8"/>
    <s v="musical"/>
    <x v="2724"/>
    <d v="2015-05-08T21:59:00"/>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x v="8"/>
    <x v="8"/>
    <x v="8"/>
    <s v="musical"/>
    <x v="2725"/>
    <d v="2014-09-11T08:01:08"/>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x v="8"/>
    <x v="8"/>
    <x v="8"/>
    <s v="musical"/>
    <x v="2726"/>
    <d v="2015-02-23T12:22:59"/>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3"/>
    <n v="112.14285714285714"/>
    <x v="8"/>
    <x v="8"/>
    <x v="8"/>
    <s v="musical"/>
    <x v="2727"/>
    <d v="2014-07-14T23:00:00"/>
  </r>
  <r>
    <n v="2928"/>
    <s v="Music Theatre of Idaho Presents &quot;A Year with Frog and Toad"/>
    <s v="This is a touring production for schools in the Treasure Valley!"/>
    <n v="1000"/>
    <n v="1000"/>
    <x v="1"/>
    <x v="0"/>
    <s v="USD"/>
    <n v="1457135846"/>
    <n v="1454543846"/>
    <b v="0"/>
    <n v="24"/>
    <b v="1"/>
    <s v="theater/musical"/>
    <n v="1"/>
    <n v="41.666666666666664"/>
    <x v="8"/>
    <x v="8"/>
    <x v="8"/>
    <s v="musical"/>
    <x v="2728"/>
    <d v="2016-03-04T17:57:26"/>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5"/>
    <n v="255.17343750000001"/>
    <x v="8"/>
    <x v="8"/>
    <x v="8"/>
    <s v="musical"/>
    <x v="2729"/>
    <d v="2014-05-25T07:32:38"/>
  </r>
  <r>
    <n v="2930"/>
    <s v="Forbear! Theatre"/>
    <s v="Forbear! is a new theatre company aiming to produce exciting and innovative theatre using performers from a variety of disciplines."/>
    <n v="10000"/>
    <n v="10092"/>
    <x v="1"/>
    <x v="1"/>
    <s v="GBP"/>
    <n v="1431007264"/>
    <n v="1428415264"/>
    <b v="0"/>
    <n v="62"/>
    <b v="1"/>
    <s v="theater/musical"/>
    <n v="1.0092000000000001"/>
    <n v="162.7741935483871"/>
    <x v="8"/>
    <x v="8"/>
    <x v="8"/>
    <s v="musical"/>
    <x v="2730"/>
    <d v="2015-05-07T08:01:04"/>
  </r>
  <r>
    <n v="2931"/>
    <s v="And More Shenanigans Theatre Company"/>
    <s v="And More Shenanigans Theatre is a brand new Edmonton based theatre company dedicated to creating and developing quirky original works"/>
    <n v="750"/>
    <n v="795"/>
    <x v="1"/>
    <x v="2"/>
    <s v="CAD"/>
    <n v="1410761280"/>
    <n v="1408604363"/>
    <b v="0"/>
    <n v="9"/>
    <b v="1"/>
    <s v="theater/musical"/>
    <n v="1.06"/>
    <n v="88.333333333333329"/>
    <x v="8"/>
    <x v="8"/>
    <x v="8"/>
    <s v="musical"/>
    <x v="2731"/>
    <d v="2014-09-15T00:08:00"/>
  </r>
  <r>
    <n v="2932"/>
    <s v="Magpie- A Melbourne Written Dramatic Musical"/>
    <s v="When a rich girl fakes destitution so she can audition for a homeless talent show, she bridges our wealth gap with a tragic love."/>
    <n v="3100"/>
    <n v="3258"/>
    <x v="1"/>
    <x v="4"/>
    <s v="AUD"/>
    <n v="1424516400"/>
    <n v="1421812637"/>
    <b v="0"/>
    <n v="38"/>
    <b v="1"/>
    <s v="theater/musical"/>
    <n v="1.0509677419354839"/>
    <n v="85.736842105263165"/>
    <x v="8"/>
    <x v="8"/>
    <x v="8"/>
    <s v="musical"/>
    <x v="2732"/>
    <d v="2015-02-21T05:00:00"/>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000000000001"/>
    <n v="47.574074074074076"/>
    <x v="8"/>
    <x v="8"/>
    <x v="8"/>
    <s v="musical"/>
    <x v="2733"/>
    <d v="2016-06-04T16:57:33"/>
  </r>
  <r>
    <n v="2934"/>
    <s v="Songs for a New World"/>
    <s v="Powerful community theatre production of Jason Robert Brown's &quot;Songs for a New World&quot; in London, Ontario."/>
    <n v="2500"/>
    <n v="2700"/>
    <x v="1"/>
    <x v="2"/>
    <s v="CAD"/>
    <n v="1402845364"/>
    <n v="1400253364"/>
    <b v="0"/>
    <n v="37"/>
    <b v="1"/>
    <s v="theater/musical"/>
    <n v="1.08"/>
    <n v="72.972972972972968"/>
    <x v="8"/>
    <x v="8"/>
    <x v="8"/>
    <s v="musical"/>
    <x v="2734"/>
    <d v="2014-06-15T09:16:04"/>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x v="8"/>
    <x v="8"/>
    <x v="8"/>
    <s v="musical"/>
    <x v="2735"/>
    <d v="2016-08-29T11:00:00"/>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x v="8"/>
    <x v="8"/>
    <x v="8"/>
    <s v="musical"/>
    <x v="2736"/>
    <d v="2014-10-12T22:59:00"/>
  </r>
  <r>
    <n v="2937"/>
    <s v="UCAS"/>
    <s v="UCAS is a new British musical premiering at the Edinburgh Fringe Festival 2014."/>
    <n v="1500"/>
    <n v="2000"/>
    <x v="1"/>
    <x v="1"/>
    <s v="GBP"/>
    <n v="1405249113"/>
    <n v="1402657113"/>
    <b v="0"/>
    <n v="55"/>
    <b v="1"/>
    <s v="theater/musical"/>
    <n v="1.3333333333333333"/>
    <n v="36.363636363636367"/>
    <x v="8"/>
    <x v="8"/>
    <x v="8"/>
    <s v="musical"/>
    <x v="2737"/>
    <d v="2014-07-13T04:58:33"/>
  </r>
  <r>
    <n v="2938"/>
    <s v="Keep It Spinning."/>
    <s v="Keep It Spinning! Is an after-school, six week workshop, during which students create an musical based on on an overarching theme."/>
    <n v="4000"/>
    <n v="4055"/>
    <x v="1"/>
    <x v="0"/>
    <s v="USD"/>
    <n v="1422636814"/>
    <n v="1420044814"/>
    <b v="0"/>
    <n v="32"/>
    <b v="1"/>
    <s v="theater/musical"/>
    <n v="1.0137499999999999"/>
    <n v="126.71875"/>
    <x v="8"/>
    <x v="8"/>
    <x v="8"/>
    <s v="musical"/>
    <x v="2738"/>
    <d v="2015-01-30T10:53:34"/>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00000000001"/>
    <n v="329.2"/>
    <x v="8"/>
    <x v="8"/>
    <x v="8"/>
    <s v="musical"/>
    <x v="2739"/>
    <d v="2014-08-27T19:00:00"/>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
    <n v="81.242424242424249"/>
    <x v="8"/>
    <x v="8"/>
    <x v="8"/>
    <s v="musical"/>
    <x v="2740"/>
    <d v="2015-01-18T12:33:38"/>
  </r>
  <r>
    <n v="3188"/>
    <s v="A Brief History of Musical Theatre..."/>
    <s v="A revue show featuring the very best of the last century of musical theatre from aspiring young producers &amp; performers at RWCMD"/>
    <n v="200"/>
    <n v="130"/>
    <x v="0"/>
    <x v="1"/>
    <s v="GBP"/>
    <n v="1433930302"/>
    <n v="1432115902"/>
    <b v="0"/>
    <n v="9"/>
    <b v="0"/>
    <s v="theater/musical"/>
    <n v="0.65"/>
    <n v="14.444444444444445"/>
    <x v="8"/>
    <x v="8"/>
    <x v="8"/>
    <s v="musical"/>
    <x v="2741"/>
    <d v="2015-06-10T03:58:22"/>
  </r>
  <r>
    <n v="3189"/>
    <s v="Hednadotter Jubileumskonsert"/>
    <s v="Det Ã¤r tio Ã¥r sedan sist! Musikalen Hednadotter med sÃ¥ngarna frÃ¥n orginaluppsÃ¤ttningen sjunger musikalen i Konsertform."/>
    <n v="55000"/>
    <n v="6780"/>
    <x v="0"/>
    <x v="5"/>
    <s v="SEK"/>
    <n v="1432455532"/>
    <n v="1429863532"/>
    <b v="0"/>
    <n v="19"/>
    <b v="0"/>
    <s v="theater/musical"/>
    <n v="0.12327272727272727"/>
    <n v="356.84210526315792"/>
    <x v="8"/>
    <x v="8"/>
    <x v="8"/>
    <s v="musical"/>
    <x v="2742"/>
    <d v="2015-05-24T02:18:52"/>
  </r>
  <r>
    <n v="3190"/>
    <s v="Call It A Day Productions - THE LIFE"/>
    <s v="Call It A Day Productions is putting on their first full production in December and every little bit helps!"/>
    <n v="4000"/>
    <n v="0"/>
    <x v="0"/>
    <x v="2"/>
    <s v="CAD"/>
    <n v="1481258275"/>
    <n v="1478662675"/>
    <b v="0"/>
    <n v="0"/>
    <b v="0"/>
    <s v="theater/musical"/>
    <n v="0"/>
    <n v="0"/>
    <x v="8"/>
    <x v="8"/>
    <x v="8"/>
    <s v="musical"/>
    <x v="2743"/>
    <d v="2016-12-08T22:37:55"/>
  </r>
  <r>
    <n v="3191"/>
    <s v="Decree 770: Europa"/>
    <s v="A brand new musical about the ban of contraception and abortion in Romania and the revolution that ended it all in 1989."/>
    <n v="3750"/>
    <n v="151"/>
    <x v="0"/>
    <x v="0"/>
    <s v="USD"/>
    <n v="1471370869"/>
    <n v="1466186869"/>
    <b v="0"/>
    <n v="4"/>
    <b v="0"/>
    <s v="theater/musical"/>
    <n v="4.0266666666666666E-2"/>
    <n v="37.75"/>
    <x v="8"/>
    <x v="8"/>
    <x v="8"/>
    <s v="musical"/>
    <x v="2744"/>
    <d v="2016-08-16T12:07:49"/>
  </r>
  <r>
    <n v="3192"/>
    <s v="Arts in Conflict"/>
    <s v="This project challenges social issues affecting young people in areas of deprivation within the Belfast area (Northern Ireland)."/>
    <n v="10000"/>
    <n v="102"/>
    <x v="0"/>
    <x v="1"/>
    <s v="GBP"/>
    <n v="1425160800"/>
    <n v="1421274859"/>
    <b v="0"/>
    <n v="8"/>
    <b v="0"/>
    <s v="theater/musical"/>
    <n v="1.0200000000000001E-2"/>
    <n v="12.75"/>
    <x v="8"/>
    <x v="8"/>
    <x v="8"/>
    <s v="musical"/>
    <x v="2745"/>
    <d v="2015-02-28T16:00:00"/>
  </r>
  <r>
    <n v="3193"/>
    <s v="Shock Treatment - The Sequel to Rocky Horror!"/>
    <s v="Bringing Richard O'Brien's sequel to legendary Rocky Horror to the stage for the first time. First London, then...The World!"/>
    <n v="5000"/>
    <n v="587"/>
    <x v="0"/>
    <x v="1"/>
    <s v="GBP"/>
    <n v="1424474056"/>
    <n v="1420586056"/>
    <b v="0"/>
    <n v="24"/>
    <b v="0"/>
    <s v="theater/musical"/>
    <n v="0.1174"/>
    <n v="24.458333333333332"/>
    <x v="8"/>
    <x v="8"/>
    <x v="8"/>
    <s v="musical"/>
    <x v="2746"/>
    <d v="2015-02-20T17:14:16"/>
  </r>
  <r>
    <n v="3194"/>
    <s v="P.A.C.K (Performing Arts Camp for Kids)"/>
    <s v="P.A.C.K (Performing Arts Camp for Kids) Musical Theater, Instrumental Music, Vocal Music, Dance, Visual Arts, and Physical Education!"/>
    <n v="11000"/>
    <n v="0"/>
    <x v="0"/>
    <x v="0"/>
    <s v="USD"/>
    <n v="1437960598"/>
    <n v="1435368598"/>
    <b v="0"/>
    <n v="0"/>
    <b v="0"/>
    <s v="theater/musical"/>
    <n v="0"/>
    <n v="0"/>
    <x v="8"/>
    <x v="8"/>
    <x v="8"/>
    <s v="musical"/>
    <x v="2747"/>
    <d v="2015-07-26T19:29:58"/>
  </r>
  <r>
    <n v="3195"/>
    <s v="Emerson Sings!"/>
    <s v="Emerson Sings is the first cabaret to celebrate the work of up and coming musical theater composers who are alumni of Emerson College."/>
    <n v="3500"/>
    <n v="2070"/>
    <x v="0"/>
    <x v="0"/>
    <s v="USD"/>
    <n v="1423750542"/>
    <n v="1421158542"/>
    <b v="0"/>
    <n v="39"/>
    <b v="0"/>
    <s v="theater/musical"/>
    <n v="0.59142857142857141"/>
    <n v="53.07692307692308"/>
    <x v="8"/>
    <x v="8"/>
    <x v="8"/>
    <s v="musical"/>
    <x v="2748"/>
    <d v="2015-02-12T08:15:42"/>
  </r>
  <r>
    <n v="3196"/>
    <s v="Our Modern Lives"/>
    <s v="Help five college students as they journey to bring their groundbreaking new musical &quot;Our Modern Lives&quot; to Broadway!"/>
    <n v="3000000"/>
    <n v="1800"/>
    <x v="0"/>
    <x v="0"/>
    <s v="USD"/>
    <n v="1438437600"/>
    <n v="1433254875"/>
    <b v="0"/>
    <n v="6"/>
    <b v="0"/>
    <s v="theater/musical"/>
    <n v="5.9999999999999995E-4"/>
    <n v="300"/>
    <x v="8"/>
    <x v="8"/>
    <x v="8"/>
    <s v="musical"/>
    <x v="2749"/>
    <d v="2015-08-01T08:00:00"/>
  </r>
  <r>
    <n v="3197"/>
    <s v="Mirror, mirror on the wall"/>
    <s v="This years most important stage project for young artists in our region. www.ungespor.no"/>
    <n v="10000"/>
    <n v="1145"/>
    <x v="0"/>
    <x v="8"/>
    <s v="NOK"/>
    <n v="1423050618"/>
    <n v="1420458618"/>
    <b v="0"/>
    <n v="4"/>
    <b v="0"/>
    <s v="theater/musical"/>
    <n v="0.1145"/>
    <n v="286.25"/>
    <x v="8"/>
    <x v="8"/>
    <x v="8"/>
    <s v="musical"/>
    <x v="2750"/>
    <d v="2015-02-04T05:50:18"/>
  </r>
  <r>
    <n v="3198"/>
    <s v="Terezin's The Fireflies"/>
    <s v="Hadbjerg skole opsÃ¦tter i april musicalen The Fireflies, der blev skrevet og opfÃ¸rt i koncentrationslejren Theresienstadt i 1943 og 45."/>
    <n v="30000"/>
    <n v="110"/>
    <x v="0"/>
    <x v="10"/>
    <s v="DKK"/>
    <n v="1424081477"/>
    <n v="1420798277"/>
    <b v="0"/>
    <n v="3"/>
    <b v="0"/>
    <s v="theater/musical"/>
    <n v="3.6666666666666666E-3"/>
    <n v="36.666666666666664"/>
    <x v="8"/>
    <x v="8"/>
    <x v="8"/>
    <s v="musical"/>
    <x v="2751"/>
    <d v="2015-02-16T04:11:17"/>
  </r>
  <r>
    <n v="3199"/>
    <s v="Help Milburn Stone Fly High With TARZAN The Musical"/>
    <s v="The Milburn Stone Theatre needs your help to bring its high-flying next blockbuster musical, TARZAN, to life!"/>
    <n v="5000"/>
    <n v="2608"/>
    <x v="0"/>
    <x v="0"/>
    <s v="USD"/>
    <n v="1410037200"/>
    <n v="1407435418"/>
    <b v="0"/>
    <n v="53"/>
    <b v="0"/>
    <s v="theater/musical"/>
    <n v="0.52159999999999995"/>
    <n v="49.20754716981132"/>
    <x v="8"/>
    <x v="8"/>
    <x v="8"/>
    <s v="musical"/>
    <x v="2752"/>
    <d v="2014-09-06T15:00:00"/>
  </r>
  <r>
    <n v="3200"/>
    <s v="ROAD TO THE KINGDOM"/>
    <s v="An extremely unique musical play with an exciting, fun filled, dramatic twist. You will discover what lies ahead on the Road to Kingdom"/>
    <n v="50000"/>
    <n v="1"/>
    <x v="0"/>
    <x v="0"/>
    <s v="USD"/>
    <n v="1461994440"/>
    <n v="1459410101"/>
    <b v="0"/>
    <n v="1"/>
    <b v="0"/>
    <s v="theater/musical"/>
    <n v="2.0000000000000002E-5"/>
    <n v="1"/>
    <x v="8"/>
    <x v="8"/>
    <x v="8"/>
    <s v="musical"/>
    <x v="2753"/>
    <d v="2016-04-29T23:34:00"/>
  </r>
  <r>
    <n v="3201"/>
    <s v="Nothing Changes"/>
    <s v="Nothing Changes is a modern musical version of the Ragged Trousered Philanthropists exploring the inequalities of &quot;austerity Britain&quot;"/>
    <n v="2000"/>
    <n v="25"/>
    <x v="0"/>
    <x v="1"/>
    <s v="GBP"/>
    <n v="1409509477"/>
    <n v="1407695077"/>
    <b v="0"/>
    <n v="2"/>
    <b v="0"/>
    <s v="theater/musical"/>
    <n v="1.2500000000000001E-2"/>
    <n v="12.5"/>
    <x v="8"/>
    <x v="8"/>
    <x v="8"/>
    <s v="musical"/>
    <x v="2754"/>
    <d v="2014-08-31T12:24:37"/>
  </r>
  <r>
    <n v="3202"/>
    <s v="Christmas Ain't A Drag - A Musical"/>
    <s v="Falling in love at Christmas should never be a drag! A rocking musical about four lives intersecting at a nightclub at Christmas."/>
    <n v="5000"/>
    <n v="2726"/>
    <x v="0"/>
    <x v="0"/>
    <s v="USD"/>
    <n v="1450072740"/>
    <n v="1445027346"/>
    <b v="0"/>
    <n v="25"/>
    <b v="0"/>
    <s v="theater/musical"/>
    <n v="0.54520000000000002"/>
    <n v="109.04"/>
    <x v="8"/>
    <x v="8"/>
    <x v="8"/>
    <s v="musical"/>
    <x v="2755"/>
    <d v="2015-12-13T23:59:00"/>
  </r>
  <r>
    <n v="3203"/>
    <s v="Escape from Reality's 1st Season &quot;Defying Gravity&quot;"/>
    <s v="Escape from Reality's 1st Season &quot;Defying Gravity&quot; including The Last Five Years, Godspell, and Aida."/>
    <n v="1000"/>
    <n v="250"/>
    <x v="0"/>
    <x v="0"/>
    <s v="USD"/>
    <n v="1443224622"/>
    <n v="1440632622"/>
    <b v="0"/>
    <n v="6"/>
    <b v="0"/>
    <s v="theater/musical"/>
    <n v="0.25"/>
    <n v="41.666666666666664"/>
    <x v="8"/>
    <x v="8"/>
    <x v="8"/>
    <s v="musical"/>
    <x v="2756"/>
    <d v="2015-09-25T17:43:42"/>
  </r>
  <r>
    <n v="3204"/>
    <s v="FaÃ§ade: The Interactive Musical"/>
    <s v="Based on the hit game, Trip and Grace's marriage is falling apart. It's up to the audience to determine the fate of their relationship."/>
    <n v="500"/>
    <n v="0"/>
    <x v="0"/>
    <x v="0"/>
    <s v="USD"/>
    <n v="1437149640"/>
    <n v="1434558479"/>
    <b v="0"/>
    <n v="0"/>
    <b v="0"/>
    <s v="theater/musical"/>
    <n v="0"/>
    <n v="0"/>
    <x v="8"/>
    <x v="8"/>
    <x v="8"/>
    <s v="musical"/>
    <x v="2757"/>
    <d v="2015-07-17T10:14:00"/>
  </r>
  <r>
    <n v="3205"/>
    <s v="Children Must Run: An Original Musical"/>
    <s v="Children Must Run is an original musical, about a prostitute, a drug mule, a child soldier and their struggles, hopes and dreams."/>
    <n v="8000"/>
    <n v="273"/>
    <x v="0"/>
    <x v="1"/>
    <s v="GBP"/>
    <n v="1430470772"/>
    <n v="1427878772"/>
    <b v="0"/>
    <n v="12"/>
    <b v="0"/>
    <s v="theater/musical"/>
    <n v="3.4125000000000003E-2"/>
    <n v="22.75"/>
    <x v="8"/>
    <x v="8"/>
    <x v="8"/>
    <s v="musical"/>
    <x v="2758"/>
    <d v="2015-05-01T02:59:32"/>
  </r>
  <r>
    <n v="3206"/>
    <s v="Performance Theater for Young Artists (PTYA)"/>
    <s v="PTYA is a non-profit musical theater group for kids ages 7-18 that teaches the importance of self expression through the arts."/>
    <n v="5000"/>
    <n v="0"/>
    <x v="0"/>
    <x v="0"/>
    <s v="USD"/>
    <n v="1442644651"/>
    <n v="1440052651"/>
    <b v="0"/>
    <n v="0"/>
    <b v="0"/>
    <s v="theater/musical"/>
    <n v="0"/>
    <n v="0"/>
    <x v="8"/>
    <x v="8"/>
    <x v="8"/>
    <s v="musical"/>
    <x v="2759"/>
    <d v="2015-09-19T00:37:31"/>
  </r>
  <r>
    <n v="3207"/>
    <s v="The Last Five Years: The Muse Arts Production's Debut Show"/>
    <s v="We are proud to be doing The Last Five Years as our debut! Now, our little company needs your help to make our big dreams come true!"/>
    <n v="5500"/>
    <n v="2550"/>
    <x v="0"/>
    <x v="0"/>
    <s v="USD"/>
    <n v="1429767607"/>
    <n v="1424587207"/>
    <b v="0"/>
    <n v="36"/>
    <b v="0"/>
    <s v="theater/musical"/>
    <n v="0.46363636363636362"/>
    <n v="70.833333333333329"/>
    <x v="8"/>
    <x v="8"/>
    <x v="8"/>
    <s v="musical"/>
    <x v="2760"/>
    <d v="2015-04-22T23:40:07"/>
  </r>
  <r>
    <n v="3628"/>
    <s v="Blast From the Past"/>
    <s v="I am asking for public funding to help put together a musical tribute titled &quot;Blast From The Past&quot; reenacting famous HipHop, RnB acts."/>
    <n v="100000"/>
    <n v="0"/>
    <x v="0"/>
    <x v="0"/>
    <s v="USD"/>
    <n v="1450040396"/>
    <n v="1444852796"/>
    <b v="0"/>
    <n v="0"/>
    <b v="0"/>
    <s v="theater/musical"/>
    <n v="0"/>
    <n v="0"/>
    <x v="8"/>
    <x v="8"/>
    <x v="8"/>
    <s v="musical"/>
    <x v="2761"/>
    <d v="2015-12-13T14:59:56"/>
  </r>
  <r>
    <n v="3629"/>
    <s v="Capricorn Horn- Entertainment for the World's Finest Gents"/>
    <s v="Introducing a high class environmentally friendly, vegan, adult cabaret theater in Chicago with unique on, and off stage entertainment."/>
    <n v="1000000"/>
    <n v="2"/>
    <x v="0"/>
    <x v="0"/>
    <s v="USD"/>
    <n v="1462467600"/>
    <n v="1457403364"/>
    <b v="0"/>
    <n v="2"/>
    <b v="0"/>
    <s v="theater/musical"/>
    <n v="1.9999999999999999E-6"/>
    <n v="1"/>
    <x v="8"/>
    <x v="8"/>
    <x v="8"/>
    <s v="musical"/>
    <x v="2762"/>
    <d v="2016-05-05T11:00:00"/>
  </r>
  <r>
    <n v="3630"/>
    <s v="Jeremy Kyle- The Opera"/>
    <s v="The Jeremy Kyle Show offers so much subject matter to create an opera with.  Along with his brilliant put downs it could be excellent!"/>
    <n v="3000"/>
    <n v="1"/>
    <x v="0"/>
    <x v="1"/>
    <s v="GBP"/>
    <n v="1417295990"/>
    <n v="1414700390"/>
    <b v="0"/>
    <n v="1"/>
    <b v="0"/>
    <s v="theater/musical"/>
    <n v="3.3333333333333332E-4"/>
    <n v="1"/>
    <x v="8"/>
    <x v="8"/>
    <x v="8"/>
    <s v="musical"/>
    <x v="2763"/>
    <d v="2014-11-29T15:19:50"/>
  </r>
  <r>
    <n v="3631"/>
    <s v="Evo: An Original Rock Opera"/>
    <s v="A revival of Shadowbox Live's Off-Broadway Rock Opera to uncompromisingly explore the darker urges of humankind. But we need your help!"/>
    <n v="17100"/>
    <n v="8725"/>
    <x v="0"/>
    <x v="0"/>
    <s v="USD"/>
    <n v="1411444740"/>
    <n v="1409335497"/>
    <b v="0"/>
    <n v="59"/>
    <b v="0"/>
    <s v="theater/musical"/>
    <n v="0.51023391812865493"/>
    <n v="147.88135593220338"/>
    <x v="8"/>
    <x v="8"/>
    <x v="8"/>
    <s v="musical"/>
    <x v="2764"/>
    <d v="2014-09-22T21:59:00"/>
  </r>
  <r>
    <n v="3632"/>
    <s v="Some Enchanted Evening UK TOUR"/>
    <s v="A professional musical revue. First performed in 2013 as a short tour, to be embarking on a full length tour across the UK in 2015!"/>
    <n v="500"/>
    <n v="100"/>
    <x v="0"/>
    <x v="1"/>
    <s v="GBP"/>
    <n v="1416781749"/>
    <n v="1415053749"/>
    <b v="0"/>
    <n v="1"/>
    <b v="0"/>
    <s v="theater/musical"/>
    <n v="0.2"/>
    <n v="100"/>
    <x v="8"/>
    <x v="8"/>
    <x v="8"/>
    <s v="musical"/>
    <x v="2765"/>
    <d v="2014-11-23T16:29:09"/>
  </r>
  <r>
    <n v="3633"/>
    <s v="SMOKEY AND THE BANDIT: THE MUSICAL"/>
    <s v="SMOKEY AND THE BANDIT: THE MUSICAL_x000a_The classic film, characters and music you love, on stage, LIVE!"/>
    <n v="5000"/>
    <n v="1762"/>
    <x v="0"/>
    <x v="0"/>
    <s v="USD"/>
    <n v="1479517200"/>
    <n v="1475765867"/>
    <b v="0"/>
    <n v="31"/>
    <b v="0"/>
    <s v="theater/musical"/>
    <n v="0.35239999999999999"/>
    <n v="56.838709677419352"/>
    <x v="8"/>
    <x v="8"/>
    <x v="8"/>
    <s v="musical"/>
    <x v="2766"/>
    <d v="2016-11-18T19:00:00"/>
  </r>
  <r>
    <n v="3634"/>
    <s v="Alice - A New Musical"/>
    <s v="Alice is an original musical for all ages with a unique new story based on Alice's Adventures in Wonderland, premiering in summer 2017."/>
    <n v="75000"/>
    <n v="3185"/>
    <x v="0"/>
    <x v="2"/>
    <s v="CAD"/>
    <n v="1484366340"/>
    <n v="1480219174"/>
    <b v="0"/>
    <n v="18"/>
    <b v="0"/>
    <s v="theater/musical"/>
    <n v="4.2466666666666666E-2"/>
    <n v="176.94444444444446"/>
    <x v="8"/>
    <x v="8"/>
    <x v="8"/>
    <s v="musical"/>
    <x v="2767"/>
    <d v="2017-01-13T21:59:00"/>
  </r>
  <r>
    <n v="3635"/>
    <s v="Mary's Son"/>
    <s v="Mary's Son is a pop opera about Jesus and the hope he brings to all people."/>
    <n v="3500"/>
    <n v="1276"/>
    <x v="0"/>
    <x v="0"/>
    <s v="USD"/>
    <n v="1461186676"/>
    <n v="1458594676"/>
    <b v="0"/>
    <n v="10"/>
    <b v="0"/>
    <s v="theater/musical"/>
    <n v="0.36457142857142855"/>
    <n v="127.6"/>
    <x v="8"/>
    <x v="8"/>
    <x v="8"/>
    <s v="musical"/>
    <x v="2768"/>
    <d v="2016-04-20T15:11:16"/>
  </r>
  <r>
    <n v="3636"/>
    <s v="The Brother's of B-Block"/>
    <s v="The Brotherâ€™s of B-block is a musical play. A new take on &quot;OZ&quot; _x000a_The Wizard of OZ meets HBO's OZ."/>
    <n v="150000"/>
    <n v="0"/>
    <x v="0"/>
    <x v="0"/>
    <s v="USD"/>
    <n v="1442248829"/>
    <n v="1439224829"/>
    <b v="0"/>
    <n v="0"/>
    <b v="0"/>
    <s v="theater/musical"/>
    <n v="0"/>
    <n v="0"/>
    <x v="8"/>
    <x v="8"/>
    <x v="8"/>
    <s v="musical"/>
    <x v="2769"/>
    <d v="2015-09-14T10:40:29"/>
  </r>
  <r>
    <n v="3637"/>
    <s v="The Ballad of Downtown Jake"/>
    <s v="THE BALLAD OF DOWNTOWN JAKE is a newly created contemporary music drama that is schedule to premiere in Phoenix, AZ in March 2015."/>
    <n v="3000"/>
    <n v="926"/>
    <x v="0"/>
    <x v="0"/>
    <s v="USD"/>
    <n v="1420130935"/>
    <n v="1417538935"/>
    <b v="0"/>
    <n v="14"/>
    <b v="0"/>
    <s v="theater/musical"/>
    <n v="0.30866666666666664"/>
    <n v="66.142857142857139"/>
    <x v="8"/>
    <x v="8"/>
    <x v="8"/>
    <s v="musical"/>
    <x v="2770"/>
    <d v="2015-01-01T10:48:55"/>
  </r>
  <r>
    <n v="3638"/>
    <s v="Project Hedwig and the Angry Inch"/>
    <s v="A rock and roll journey that explores love, loss, redemption, duality and ascension."/>
    <n v="3300"/>
    <n v="216"/>
    <x v="0"/>
    <x v="2"/>
    <s v="CAD"/>
    <n v="1429456132"/>
    <n v="1424275732"/>
    <b v="0"/>
    <n v="2"/>
    <b v="0"/>
    <s v="theater/musical"/>
    <n v="6.545454545454546E-2"/>
    <n v="108"/>
    <x v="8"/>
    <x v="8"/>
    <x v="8"/>
    <s v="musical"/>
    <x v="2771"/>
    <d v="2015-04-19T09:08:52"/>
  </r>
  <r>
    <n v="3639"/>
    <s v="POE!"/>
    <s v="POE is a tragicomic musical about the life and works of Edgar Poe, with Death as his therapist helping him find peace in the beyond."/>
    <n v="25000"/>
    <n v="1"/>
    <x v="0"/>
    <x v="0"/>
    <s v="USD"/>
    <n v="1475853060"/>
    <n v="1470672906"/>
    <b v="0"/>
    <n v="1"/>
    <b v="0"/>
    <s v="theater/musical"/>
    <n v="4.0000000000000003E-5"/>
    <n v="1"/>
    <x v="8"/>
    <x v="8"/>
    <x v="8"/>
    <s v="musical"/>
    <x v="2772"/>
    <d v="2016-10-07T09:11:00"/>
  </r>
  <r>
    <n v="3640"/>
    <s v="Spring Awakening Presented by Catoctin Mountain Players"/>
    <s v="Help us bring the SPRING AWAKENING to Frederick, MD! _x000a__x000a_We're producing a project for young adults and could use your help."/>
    <n v="1000"/>
    <n v="55"/>
    <x v="0"/>
    <x v="0"/>
    <s v="USD"/>
    <n v="1431283530"/>
    <n v="1428691530"/>
    <b v="0"/>
    <n v="3"/>
    <b v="0"/>
    <s v="theater/musical"/>
    <n v="5.5E-2"/>
    <n v="18.333333333333332"/>
    <x v="8"/>
    <x v="8"/>
    <x v="8"/>
    <s v="musical"/>
    <x v="2773"/>
    <d v="2015-05-10T12:45:30"/>
  </r>
  <r>
    <n v="3641"/>
    <s v="THE PRYOR EMPIRE: A RICHARD PRYOR TRIBUTE"/>
    <s v="See Pryor from his teenage years to his last breath featuring his past wives, closest friends. &amp; his fan favorite character Mudbone."/>
    <n v="3000"/>
    <n v="0"/>
    <x v="0"/>
    <x v="0"/>
    <s v="USD"/>
    <n v="1412485200"/>
    <n v="1410966179"/>
    <b v="0"/>
    <n v="0"/>
    <b v="0"/>
    <s v="theater/musical"/>
    <n v="0"/>
    <n v="0"/>
    <x v="8"/>
    <x v="8"/>
    <x v="8"/>
    <s v="musical"/>
    <x v="2774"/>
    <d v="2014-10-04T23:00:00"/>
  </r>
  <r>
    <n v="3642"/>
    <s v="My own musical"/>
    <s v="All the world's a stage..._x000a_It is my biggest dream to perform my own, selfcreated musical with lots of kids as big as I am able to."/>
    <n v="700"/>
    <n v="15"/>
    <x v="0"/>
    <x v="3"/>
    <s v="EUR"/>
    <n v="1448902800"/>
    <n v="1445369727"/>
    <b v="0"/>
    <n v="2"/>
    <b v="0"/>
    <s v="theater/musical"/>
    <n v="2.1428571428571429E-2"/>
    <n v="7.5"/>
    <x v="8"/>
    <x v="8"/>
    <x v="8"/>
    <s v="musical"/>
    <x v="2775"/>
    <d v="2015-11-30T11:00:00"/>
  </r>
  <r>
    <n v="3643"/>
    <s v="Puberty: The Musical"/>
    <s v="It feels like the first time. Like the very first time everyone's coming-of-age comes to the stage. Think 'Wicked', with bad acne."/>
    <n v="25000"/>
    <n v="0"/>
    <x v="0"/>
    <x v="0"/>
    <s v="USD"/>
    <n v="1447734439"/>
    <n v="1444274839"/>
    <b v="0"/>
    <n v="0"/>
    <b v="0"/>
    <s v="theater/musical"/>
    <n v="0"/>
    <n v="0"/>
    <x v="8"/>
    <x v="8"/>
    <x v="8"/>
    <s v="musical"/>
    <x v="2776"/>
    <d v="2015-11-16T22:27:19"/>
  </r>
  <r>
    <n v="3644"/>
    <s v="SHS presents Rodgers and Hammerstein's Cinderella"/>
    <s v="We are the Saugerties High School drama club. Please help us create our musical to keep theater alive!"/>
    <n v="5000"/>
    <n v="821"/>
    <x v="0"/>
    <x v="0"/>
    <s v="USD"/>
    <n v="1457413140"/>
    <n v="1454996887"/>
    <b v="0"/>
    <n v="12"/>
    <b v="0"/>
    <s v="theater/musical"/>
    <n v="0.16420000000000001"/>
    <n v="68.416666666666671"/>
    <x v="8"/>
    <x v="8"/>
    <x v="8"/>
    <s v="musical"/>
    <x v="2777"/>
    <d v="2016-03-07T22:59:00"/>
  </r>
  <r>
    <n v="3645"/>
    <s v="If the Shoe Fits"/>
    <s v="This new musical comedy empowers women and girls of all ages to be themselves in their shoes, whatever shoes they choose."/>
    <n v="1000"/>
    <n v="1"/>
    <x v="0"/>
    <x v="2"/>
    <s v="CAD"/>
    <n v="1479773838"/>
    <n v="1477178238"/>
    <b v="0"/>
    <n v="1"/>
    <b v="0"/>
    <s v="theater/musical"/>
    <n v="1E-3"/>
    <n v="1"/>
    <x v="8"/>
    <x v="8"/>
    <x v="8"/>
    <s v="musical"/>
    <x v="2778"/>
    <d v="2016-11-21T18:17:18"/>
  </r>
  <r>
    <n v="3646"/>
    <s v="Our Sacred Honor"/>
    <s v="Develop demo materials for new, true story of teen Revolutionary War heroes - for hybrid film/live stage musical"/>
    <n v="10000"/>
    <n v="481"/>
    <x v="0"/>
    <x v="0"/>
    <s v="USD"/>
    <n v="1434497400"/>
    <n v="1431770802"/>
    <b v="0"/>
    <n v="8"/>
    <b v="0"/>
    <s v="theater/musical"/>
    <n v="4.8099999999999997E-2"/>
    <n v="60.125"/>
    <x v="8"/>
    <x v="8"/>
    <x v="8"/>
    <s v="musical"/>
    <x v="2779"/>
    <d v="2015-06-16T17:30:00"/>
  </r>
  <r>
    <n v="3647"/>
    <s v="Zachariah Sheldon: A musical to chill your blood"/>
    <s v="Zachariah Sheldon is a brilliant, darkly twisted brand new musical with music from Mark Newton and script by Anthony Wilkes"/>
    <n v="500"/>
    <n v="30"/>
    <x v="0"/>
    <x v="1"/>
    <s v="GBP"/>
    <n v="1475258327"/>
    <n v="1471370327"/>
    <b v="0"/>
    <n v="2"/>
    <b v="0"/>
    <s v="theater/musical"/>
    <n v="0.06"/>
    <n v="15"/>
    <x v="8"/>
    <x v="8"/>
    <x v="8"/>
    <s v="musical"/>
    <x v="2780"/>
    <d v="2016-09-30T11:58:47"/>
  </r>
  <r>
    <n v="3748"/>
    <s v="CAUCUS! THE MUSICAL"/>
    <s v="An irreverent look at the Iowa Caucuses and the oversized role this undersized state plays in the presidential election process."/>
    <n v="5000"/>
    <n v="5176"/>
    <x v="1"/>
    <x v="0"/>
    <s v="USD"/>
    <n v="1455602340"/>
    <n v="1453827436"/>
    <b v="0"/>
    <n v="52"/>
    <b v="1"/>
    <s v="theater/musical"/>
    <n v="1.0351999999999999"/>
    <n v="99.538461538461533"/>
    <x v="8"/>
    <x v="8"/>
    <x v="8"/>
    <s v="musical"/>
    <x v="2781"/>
    <d v="2016-02-15T23:59:00"/>
  </r>
  <r>
    <n v="3749"/>
    <s v="Dante's Capstone Project: Who am I?"/>
    <s v="A night of music, fellowship, and a reflection of my experiences over the past 4 years at Ball State University."/>
    <n v="500"/>
    <n v="525"/>
    <x v="1"/>
    <x v="0"/>
    <s v="USD"/>
    <n v="1461902340"/>
    <n v="1459220588"/>
    <b v="0"/>
    <n v="7"/>
    <b v="1"/>
    <s v="theater/musical"/>
    <n v="1.05"/>
    <n v="75"/>
    <x v="8"/>
    <x v="8"/>
    <x v="8"/>
    <s v="musical"/>
    <x v="2782"/>
    <d v="2016-04-28T21:59:00"/>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x v="8"/>
    <x v="8"/>
    <x v="8"/>
    <s v="musical"/>
    <x v="2783"/>
    <d v="2015-02-10T01:59:00"/>
  </r>
  <r>
    <n v="3751"/>
    <s v="GGC Productions 2016"/>
    <s v="I will be performing in TWO productions to kick off the 2016 season. NEED HELP TO FUND THESE GREAT SHOWS!"/>
    <n v="1000"/>
    <n v="1326"/>
    <x v="1"/>
    <x v="0"/>
    <s v="USD"/>
    <n v="1459641073"/>
    <n v="1454460673"/>
    <b v="0"/>
    <n v="11"/>
    <b v="1"/>
    <s v="theater/musical"/>
    <n v="1.3260000000000001"/>
    <n v="120.54545454545455"/>
    <x v="8"/>
    <x v="8"/>
    <x v="8"/>
    <s v="musical"/>
    <x v="2784"/>
    <d v="2016-04-02T17:51:13"/>
  </r>
  <r>
    <n v="3752"/>
    <s v="POP! Community Cabaret Presents..."/>
    <s v="Welcome to POP! Community Cabaret: the &quot;friendliest mad bunch ever&quot;!_x000a_We are a cabaret group run by our community for our community."/>
    <n v="500"/>
    <n v="565"/>
    <x v="1"/>
    <x v="1"/>
    <s v="GBP"/>
    <n v="1476651600"/>
    <n v="1473189335"/>
    <b v="0"/>
    <n v="15"/>
    <b v="1"/>
    <s v="theater/musical"/>
    <n v="1.1299999999999999"/>
    <n v="37.666666666666664"/>
    <x v="8"/>
    <x v="8"/>
    <x v="8"/>
    <s v="musical"/>
    <x v="2785"/>
    <d v="2016-10-16T15:00:00"/>
  </r>
  <r>
    <n v="3753"/>
    <s v="Wagner in English"/>
    <s v="An English-language production of the opera TannhÃ¤user. Some of the greatest songs ever composed, now with lyrics we can understand."/>
    <n v="5000"/>
    <n v="5167"/>
    <x v="1"/>
    <x v="0"/>
    <s v="USD"/>
    <n v="1433289600"/>
    <n v="1430768800"/>
    <b v="0"/>
    <n v="30"/>
    <b v="1"/>
    <s v="theater/musical"/>
    <n v="1.0334000000000001"/>
    <n v="172.23333333333332"/>
    <x v="8"/>
    <x v="8"/>
    <x v="8"/>
    <s v="musical"/>
    <x v="2786"/>
    <d v="2015-06-02T18:00:00"/>
  </r>
  <r>
    <n v="3754"/>
    <s v="Little Shop of Horrors"/>
    <s v="CitÃ© des Arts needs your help in funding their fall production of the hit musical comedy &quot;Little Shop of Horrors.&quot;"/>
    <n v="2500"/>
    <n v="3000"/>
    <x v="1"/>
    <x v="0"/>
    <s v="USD"/>
    <n v="1406350740"/>
    <n v="1403125737"/>
    <b v="0"/>
    <n v="27"/>
    <b v="1"/>
    <s v="theater/musical"/>
    <n v="1.2"/>
    <n v="111.11111111111111"/>
    <x v="8"/>
    <x v="8"/>
    <x v="8"/>
    <s v="musical"/>
    <x v="2787"/>
    <d v="2014-07-25T22:59:00"/>
  </r>
  <r>
    <n v="3755"/>
    <s v="Retro Rhapsody"/>
    <s v="We have formed an innovative company that aims to create musical comedic performances suitable for a range of venues."/>
    <n v="550"/>
    <n v="713"/>
    <x v="1"/>
    <x v="1"/>
    <s v="GBP"/>
    <n v="1460753307"/>
    <n v="1458161307"/>
    <b v="0"/>
    <n v="28"/>
    <b v="1"/>
    <s v="theater/musical"/>
    <n v="1.2963636363636364"/>
    <n v="25.464285714285715"/>
    <x v="8"/>
    <x v="8"/>
    <x v="8"/>
    <s v="musical"/>
    <x v="2788"/>
    <d v="2016-04-15T14:48:27"/>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x v="8"/>
    <x v="8"/>
    <x v="8"/>
    <s v="musical"/>
    <x v="2789"/>
    <d v="2014-06-11T13:33:18"/>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x v="8"/>
    <x v="8"/>
    <x v="8"/>
    <s v="musical"/>
    <x v="2790"/>
    <d v="2014-12-01T14:25:15"/>
  </r>
  <r>
    <n v="3758"/>
    <s v="Luigi's Ladies"/>
    <s v="LUIGI'S LADIES: an original one-woman musical comedy"/>
    <n v="1500"/>
    <n v="1535"/>
    <x v="1"/>
    <x v="0"/>
    <s v="USD"/>
    <n v="1400475600"/>
    <n v="1397819938"/>
    <b v="0"/>
    <n v="26"/>
    <b v="1"/>
    <s v="theater/musical"/>
    <n v="1.0233333333333334"/>
    <n v="59.03846153846154"/>
    <x v="8"/>
    <x v="8"/>
    <x v="8"/>
    <s v="musical"/>
    <x v="2791"/>
    <d v="2014-05-18T23:00:00"/>
  </r>
  <r>
    <n v="3759"/>
    <s v="Pared Down Productions"/>
    <s v="A production company specializing in small-scale musicals"/>
    <n v="4000"/>
    <n v="4409.7700000000004"/>
    <x v="1"/>
    <x v="0"/>
    <s v="USD"/>
    <n v="1440556553"/>
    <n v="1435372553"/>
    <b v="0"/>
    <n v="88"/>
    <b v="1"/>
    <s v="theater/musical"/>
    <n v="1.1024425000000002"/>
    <n v="50.111022727272733"/>
    <x v="8"/>
    <x v="8"/>
    <x v="8"/>
    <s v="musical"/>
    <x v="2792"/>
    <d v="2015-08-25T20:35:53"/>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x v="8"/>
    <x v="8"/>
    <x v="8"/>
    <s v="musical"/>
    <x v="2793"/>
    <d v="2014-05-05T06:36:26"/>
  </r>
  <r>
    <n v="3761"/>
    <s v="MARSHA - a girl who does bad things"/>
    <s v="liveartshow returns with a new work at the Arcola this summer. Marsha is a story combining opera, dance and theatre... with a unicorn"/>
    <n v="500"/>
    <n v="500"/>
    <x v="1"/>
    <x v="1"/>
    <s v="GBP"/>
    <n v="1439247600"/>
    <n v="1434625937"/>
    <b v="0"/>
    <n v="3"/>
    <b v="1"/>
    <s v="theater/musical"/>
    <n v="1"/>
    <n v="166.66666666666666"/>
    <x v="8"/>
    <x v="8"/>
    <x v="8"/>
    <s v="musical"/>
    <x v="2794"/>
    <d v="2015-08-10T17:00:00"/>
  </r>
  <r>
    <n v="3762"/>
    <s v="iolite the musical"/>
    <s v="We are trying to raise money to perform a musical we have written, called &quot;Iolite&quot;, at the Edinburgh Fringe in 2015."/>
    <n v="1250"/>
    <n v="1328"/>
    <x v="1"/>
    <x v="1"/>
    <s v="GBP"/>
    <n v="1438543889"/>
    <n v="1436383889"/>
    <b v="0"/>
    <n v="28"/>
    <b v="1"/>
    <s v="theater/musical"/>
    <n v="1.0624"/>
    <n v="47.428571428571431"/>
    <x v="8"/>
    <x v="8"/>
    <x v="8"/>
    <s v="musical"/>
    <x v="2795"/>
    <d v="2015-08-02T13:31:29"/>
  </r>
  <r>
    <n v="3763"/>
    <s v="[title of show] â€” The Chicago Storefront Premiere"/>
    <s v="A musical about two guys writing a musical about...two guys writing a musical."/>
    <n v="5000"/>
    <n v="5000"/>
    <x v="1"/>
    <x v="0"/>
    <s v="USD"/>
    <n v="1427907626"/>
    <n v="1425319226"/>
    <b v="0"/>
    <n v="77"/>
    <b v="1"/>
    <s v="theater/musical"/>
    <n v="1"/>
    <n v="64.935064935064929"/>
    <x v="8"/>
    <x v="8"/>
    <x v="8"/>
    <s v="musical"/>
    <x v="2796"/>
    <d v="2015-04-01T11:00:26"/>
  </r>
  <r>
    <n v="3764"/>
    <s v="Agape Performing Arts Company, a Ministry of OLG"/>
    <s v="Talented, hard-working performers for Into the Woods JR need your help in renting microphones for our show!"/>
    <n v="1500"/>
    <n v="1500"/>
    <x v="1"/>
    <x v="0"/>
    <s v="USD"/>
    <n v="1464482160"/>
    <n v="1462824832"/>
    <b v="0"/>
    <n v="27"/>
    <b v="1"/>
    <s v="theater/musical"/>
    <n v="1"/>
    <n v="55.555555555555557"/>
    <x v="8"/>
    <x v="8"/>
    <x v="8"/>
    <s v="musical"/>
    <x v="2797"/>
    <d v="2016-05-28T18:36:00"/>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x v="8"/>
    <x v="8"/>
    <x v="8"/>
    <s v="musical"/>
    <x v="2798"/>
    <d v="2014-07-30T12:38:02"/>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x v="8"/>
    <x v="8"/>
    <x v="8"/>
    <s v="musical"/>
    <x v="2799"/>
    <d v="2014-07-02T22:00:45"/>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x v="8"/>
    <x v="8"/>
    <x v="8"/>
    <s v="musical"/>
    <x v="2800"/>
    <d v="2015-02-28T22:59:00"/>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9"/>
    <n v="74.243275862068955"/>
    <x v="8"/>
    <x v="8"/>
    <x v="8"/>
    <s v="musical"/>
    <x v="2801"/>
    <d v="2014-06-12T11:28:10"/>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
    <n v="73.333333333333329"/>
    <x v="8"/>
    <x v="8"/>
    <x v="8"/>
    <s v="musical"/>
    <x v="2802"/>
    <d v="2016-04-15T08:21:19"/>
  </r>
  <r>
    <n v="3770"/>
    <s v="The White Feather: a new musical"/>
    <s v="The incredible story of woman's fight to clear her brother from the charge of cowardice in the Great War, brought to life musically"/>
    <n v="2000"/>
    <n v="2000"/>
    <x v="1"/>
    <x v="1"/>
    <s v="GBP"/>
    <n v="1434234010"/>
    <n v="1431642010"/>
    <b v="0"/>
    <n v="20"/>
    <b v="1"/>
    <s v="theater/musical"/>
    <n v="1"/>
    <n v="100"/>
    <x v="8"/>
    <x v="8"/>
    <x v="8"/>
    <s v="musical"/>
    <x v="2803"/>
    <d v="2015-06-13T16:20:10"/>
  </r>
  <r>
    <n v="3771"/>
    <s v="COME OUT SWINGIN'!"/>
    <s v="I would like to make a demo recording of six songs from COME OUT SWINGIN'!"/>
    <n v="1000"/>
    <n v="1460"/>
    <x v="1"/>
    <x v="0"/>
    <s v="USD"/>
    <n v="1463529600"/>
    <n v="1462307652"/>
    <b v="0"/>
    <n v="38"/>
    <b v="1"/>
    <s v="theater/musical"/>
    <n v="1.46"/>
    <n v="38.421052631578945"/>
    <x v="8"/>
    <x v="8"/>
    <x v="8"/>
    <s v="musical"/>
    <x v="2804"/>
    <d v="2016-05-17T18:00:00"/>
  </r>
  <r>
    <n v="3772"/>
    <s v="Make &quot;Tonya and Nancy&quot; a Rock Opera!"/>
    <s v="A dark comedy about two girls, one knee, and the 1994 Olympics. Help us make sure &quot;Tonya and Nancy&quot; rocks!"/>
    <n v="5000"/>
    <n v="5510"/>
    <x v="1"/>
    <x v="0"/>
    <s v="USD"/>
    <n v="1480399200"/>
    <n v="1478616506"/>
    <b v="0"/>
    <n v="33"/>
    <b v="1"/>
    <s v="theater/musical"/>
    <n v="1.1020000000000001"/>
    <n v="166.96969696969697"/>
    <x v="8"/>
    <x v="8"/>
    <x v="8"/>
    <s v="musical"/>
    <x v="2805"/>
    <d v="2016-11-29T00:00:00"/>
  </r>
  <r>
    <n v="3773"/>
    <s v="Dundee: A Hip-Hopera"/>
    <s v="A dramatic hip-hopera, inspired from monologues written by the performers."/>
    <n v="5000"/>
    <n v="5410"/>
    <x v="1"/>
    <x v="0"/>
    <s v="USD"/>
    <n v="1479175680"/>
    <n v="1476317247"/>
    <b v="0"/>
    <n v="57"/>
    <b v="1"/>
    <s v="theater/musical"/>
    <n v="1.0820000000000001"/>
    <n v="94.912280701754383"/>
    <x v="8"/>
    <x v="8"/>
    <x v="8"/>
    <s v="musical"/>
    <x v="2806"/>
    <d v="2016-11-14T20:08:00"/>
  </r>
  <r>
    <n v="3774"/>
    <s v="Mabel Moon Goes to Earth!"/>
    <s v="Mabel Moon and her co-pilot Silvertoes are coming to earth in the form of a 35 minute interactive and educational musical adventure  !"/>
    <n v="2500"/>
    <n v="2500"/>
    <x v="1"/>
    <x v="2"/>
    <s v="CAD"/>
    <n v="1428606055"/>
    <n v="1427223655"/>
    <b v="0"/>
    <n v="25"/>
    <b v="1"/>
    <s v="theater/musical"/>
    <n v="1"/>
    <n v="100"/>
    <x v="8"/>
    <x v="8"/>
    <x v="8"/>
    <s v="musical"/>
    <x v="2807"/>
    <d v="2015-04-09T13:00:55"/>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4999999999999"/>
    <n v="143.21428571428572"/>
    <x v="8"/>
    <x v="8"/>
    <x v="8"/>
    <s v="musical"/>
    <x v="2808"/>
    <d v="2015-04-08T22:00:00"/>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x v="8"/>
    <x v="8"/>
    <x v="8"/>
    <s v="musical"/>
    <x v="2809"/>
    <d v="2014-07-31T19:00:00"/>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x v="8"/>
    <x v="8"/>
    <x v="8"/>
    <s v="musical"/>
    <x v="2810"/>
    <d v="2014-09-26T22:00:00"/>
  </r>
  <r>
    <n v="3778"/>
    <s v="Give a Puppet a Hand"/>
    <s v="Sponsor an AVENUE Q puppet for The Barn Players April 2015 production."/>
    <n v="2400"/>
    <n v="2521"/>
    <x v="1"/>
    <x v="0"/>
    <s v="USD"/>
    <n v="1423942780"/>
    <n v="1418758780"/>
    <b v="0"/>
    <n v="36"/>
    <b v="1"/>
    <s v="theater/musical"/>
    <n v="1.0504166666666668"/>
    <n v="70.027777777777771"/>
    <x v="8"/>
    <x v="8"/>
    <x v="8"/>
    <s v="musical"/>
    <x v="2811"/>
    <d v="2015-02-14T13:39:40"/>
  </r>
  <r>
    <n v="3779"/>
    <s v="&quot;The Last Adam&quot; A New Musical, NYC reading"/>
    <s v="A fresh, re-telling of the Jesus story for a new generation."/>
    <n v="15000"/>
    <n v="15597"/>
    <x v="1"/>
    <x v="0"/>
    <s v="USD"/>
    <n v="1459010340"/>
    <n v="1456421940"/>
    <b v="0"/>
    <n v="115"/>
    <b v="1"/>
    <s v="theater/musical"/>
    <n v="1.0398000000000001"/>
    <n v="135.62608695652173"/>
    <x v="8"/>
    <x v="8"/>
    <x v="8"/>
    <s v="musical"/>
    <x v="2812"/>
    <d v="2016-03-26T10:39:00"/>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
    <n v="100"/>
    <x v="8"/>
    <x v="8"/>
    <x v="8"/>
    <s v="musical"/>
    <x v="2813"/>
    <d v="2015-07-13T14:06:00"/>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x v="8"/>
    <x v="8"/>
    <x v="8"/>
    <s v="musical"/>
    <x v="2814"/>
    <d v="2014-09-08T15:11:25"/>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s v="theater/musical"/>
    <n v="1.0175000000000001"/>
    <n v="75.370370370370367"/>
    <x v="8"/>
    <x v="8"/>
    <x v="8"/>
    <s v="musical"/>
    <x v="2815"/>
    <d v="2016-07-24T17:00:00"/>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x v="8"/>
    <x v="8"/>
    <x v="8"/>
    <s v="musical"/>
    <x v="2816"/>
    <d v="2016-03-15T10:00:00"/>
  </r>
  <r>
    <n v="3784"/>
    <s v="Whitehall Theatre Presents: Little Shop of Horrors"/>
    <s v="This year, we will be producing the cult classic Little Shop of Horrors with your proceeds going towards venue and production costs."/>
    <n v="1000"/>
    <n v="1150"/>
    <x v="1"/>
    <x v="2"/>
    <s v="CAD"/>
    <n v="1468193532"/>
    <n v="1465601532"/>
    <b v="0"/>
    <n v="10"/>
    <b v="1"/>
    <s v="theater/musical"/>
    <n v="1.1499999999999999"/>
    <n v="115"/>
    <x v="8"/>
    <x v="8"/>
    <x v="8"/>
    <s v="musical"/>
    <x v="2817"/>
    <d v="2016-07-10T17:32:12"/>
  </r>
  <r>
    <n v="3785"/>
    <s v="Send &quot;Pawn&quot; to Edinburgh!"/>
    <s v="Chess. Betrayal. Blueberry yoghurts. &quot;Pawn&quot; - a new musical by Oxford students - needs funding to go to the Edinburgh Fringe!"/>
    <n v="2000"/>
    <n v="3015"/>
    <x v="1"/>
    <x v="1"/>
    <s v="GBP"/>
    <n v="1470132180"/>
    <n v="1467040769"/>
    <b v="0"/>
    <n v="30"/>
    <b v="1"/>
    <s v="theater/musical"/>
    <n v="1.5075000000000001"/>
    <n v="100.5"/>
    <x v="8"/>
    <x v="8"/>
    <x v="8"/>
    <s v="musical"/>
    <x v="2818"/>
    <d v="2016-08-02T04:03:00"/>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6"/>
    <n v="93.774647887323937"/>
    <x v="8"/>
    <x v="8"/>
    <x v="8"/>
    <s v="musical"/>
    <x v="2819"/>
    <d v="2016-05-26T18:54:35"/>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x v="8"/>
    <x v="8"/>
    <x v="8"/>
    <s v="musical"/>
    <x v="2820"/>
    <d v="2015-07-10T21:59:00"/>
  </r>
  <r>
    <n v="3788"/>
    <s v="WHAT'S A NICE JEWISH GIRL DOING IN A PLACE LIKE THIS?"/>
    <s v="A STORY OF BAGELS AND LOCKS!_x000a__x000a_A JEWISH GIRL FINDS HERSELF ON A UNEXPECTED TRIP TO_x000a_&quot;A SPIRITUAL EXPERIENCE&quot; !"/>
    <n v="75000"/>
    <n v="500"/>
    <x v="0"/>
    <x v="0"/>
    <s v="USD"/>
    <n v="1450887480"/>
    <n v="1448469719"/>
    <b v="0"/>
    <n v="1"/>
    <b v="0"/>
    <s v="theater/musical"/>
    <n v="6.6666666666666671E-3"/>
    <n v="500"/>
    <x v="8"/>
    <x v="8"/>
    <x v="8"/>
    <s v="musical"/>
    <x v="2821"/>
    <d v="2015-12-23T10:18:00"/>
  </r>
  <r>
    <n v="3789"/>
    <s v="Austen a New Musical Play"/>
    <s v="This fabulous new play explores the little known love life of England's most famous romantic novelist, Jane Austen."/>
    <n v="3550"/>
    <n v="116"/>
    <x v="0"/>
    <x v="1"/>
    <s v="GBP"/>
    <n v="1434395418"/>
    <n v="1431630618"/>
    <b v="0"/>
    <n v="4"/>
    <b v="0"/>
    <s v="theater/musical"/>
    <n v="3.267605633802817E-2"/>
    <n v="29"/>
    <x v="8"/>
    <x v="8"/>
    <x v="8"/>
    <s v="musical"/>
    <x v="2822"/>
    <d v="2015-06-15T13:10:18"/>
  </r>
  <r>
    <n v="3790"/>
    <s v="Funding a Performing Arts Theatre for Children and Adults"/>
    <s v="As a non profit graduate student at Penn,my passion is the arts, we need support to fund our new CHILDREN's DINNER THEATRE"/>
    <n v="15000"/>
    <n v="0"/>
    <x v="0"/>
    <x v="0"/>
    <s v="USD"/>
    <n v="1479834023"/>
    <n v="1477238423"/>
    <b v="0"/>
    <n v="0"/>
    <b v="0"/>
    <s v="theater/musical"/>
    <n v="0"/>
    <n v="0"/>
    <x v="8"/>
    <x v="8"/>
    <x v="8"/>
    <s v="musical"/>
    <x v="2823"/>
    <d v="2016-11-22T11:00:23"/>
  </r>
  <r>
    <n v="3791"/>
    <s v="Spin! at The Cumming Playhouse"/>
    <s v="Spin! is an original musical comedy-drama presented by Blue Palm Productions."/>
    <n v="1500"/>
    <n v="0"/>
    <x v="0"/>
    <x v="0"/>
    <s v="USD"/>
    <n v="1404664592"/>
    <n v="1399480592"/>
    <b v="0"/>
    <n v="0"/>
    <b v="0"/>
    <s v="theater/musical"/>
    <n v="0"/>
    <n v="0"/>
    <x v="8"/>
    <x v="8"/>
    <x v="8"/>
    <s v="musical"/>
    <x v="2824"/>
    <d v="2014-07-06T10:36:32"/>
  </r>
  <r>
    <n v="3792"/>
    <s v="BorikÃ©n: The Show"/>
    <s v="A cultural and historic journey through Puerto Rico's music and dance!"/>
    <n v="12500"/>
    <n v="35"/>
    <x v="0"/>
    <x v="0"/>
    <s v="USD"/>
    <n v="1436957022"/>
    <n v="1434365022"/>
    <b v="0"/>
    <n v="2"/>
    <b v="0"/>
    <s v="theater/musical"/>
    <n v="2.8E-3"/>
    <n v="17.5"/>
    <x v="8"/>
    <x v="8"/>
    <x v="8"/>
    <s v="musical"/>
    <x v="2825"/>
    <d v="2015-07-15T04:43:42"/>
  </r>
  <r>
    <n v="3793"/>
    <s v="Carolyn German Songbook &quot;Go From Here&quot; Sheet Music &amp; Concert"/>
    <s v="Sheet Music portfolio of comedic tour-de-forces, intricate ballads &amp; more...launched live with a power-house Nashville-cast Concert."/>
    <n v="7000"/>
    <n v="4176"/>
    <x v="0"/>
    <x v="0"/>
    <s v="USD"/>
    <n v="1418769129"/>
    <n v="1416954729"/>
    <b v="0"/>
    <n v="24"/>
    <b v="0"/>
    <s v="theater/musical"/>
    <n v="0.59657142857142853"/>
    <n v="174"/>
    <x v="8"/>
    <x v="8"/>
    <x v="8"/>
    <s v="musical"/>
    <x v="2826"/>
    <d v="2014-12-16T16:32:09"/>
  </r>
  <r>
    <n v="3794"/>
    <s v="Jack and the Beanstalk, The Family Pantomime December 2015"/>
    <s v="Local boy turned producer returns with a brand new show, another talented cast, dazzling costumes and brand new set! Please support!"/>
    <n v="5000"/>
    <n v="50"/>
    <x v="0"/>
    <x v="1"/>
    <s v="GBP"/>
    <n v="1433685354"/>
    <n v="1431093354"/>
    <b v="0"/>
    <n v="1"/>
    <b v="0"/>
    <s v="theater/musical"/>
    <n v="0.01"/>
    <n v="50"/>
    <x v="8"/>
    <x v="8"/>
    <x v="8"/>
    <s v="musical"/>
    <x v="2827"/>
    <d v="2015-06-07T07:55:54"/>
  </r>
  <r>
    <n v="3795"/>
    <s v="Duodeca"/>
    <s v="Poppin Productions are currently entering the development stage of their very first production -  &quot;Duodeca&quot;."/>
    <n v="600"/>
    <n v="10"/>
    <x v="0"/>
    <x v="1"/>
    <s v="GBP"/>
    <n v="1440801000"/>
    <n v="1437042490"/>
    <b v="0"/>
    <n v="2"/>
    <b v="0"/>
    <s v="theater/musical"/>
    <n v="1.6666666666666666E-2"/>
    <n v="5"/>
    <x v="8"/>
    <x v="8"/>
    <x v="8"/>
    <s v="musical"/>
    <x v="2828"/>
    <d v="2015-08-28T16:30:00"/>
  </r>
  <r>
    <n v="3796"/>
    <s v="A Staged Reading of &quot;CALL ME TANIA&quot;"/>
    <s v="Part Psychological Thriller - Part Heartbreaking Drama - Part Spectacular Farce - 100% New American Musical Theatre"/>
    <n v="22500"/>
    <n v="1"/>
    <x v="0"/>
    <x v="0"/>
    <s v="USD"/>
    <n v="1484354556"/>
    <n v="1479170556"/>
    <b v="0"/>
    <n v="1"/>
    <b v="0"/>
    <s v="theater/musical"/>
    <n v="4.4444444444444447E-5"/>
    <n v="1"/>
    <x v="8"/>
    <x v="8"/>
    <x v="8"/>
    <s v="musical"/>
    <x v="2829"/>
    <d v="2017-01-13T18:42:36"/>
  </r>
  <r>
    <n v="3797"/>
    <s v="FACING EAST: New LGBT Musical Eyes London Concert"/>
    <s v="FACING EAST, a dramatic new musical, follows an upstanding mormon couple facing the suicide of the gay son. Help us bring it to London!"/>
    <n v="6000"/>
    <n v="5380"/>
    <x v="0"/>
    <x v="0"/>
    <s v="USD"/>
    <n v="1429564165"/>
    <n v="1426972165"/>
    <b v="0"/>
    <n v="37"/>
    <b v="0"/>
    <s v="theater/musical"/>
    <n v="0.89666666666666661"/>
    <n v="145.40540540540542"/>
    <x v="8"/>
    <x v="8"/>
    <x v="8"/>
    <s v="musical"/>
    <x v="2830"/>
    <d v="2015-04-20T15:09:25"/>
  </r>
  <r>
    <n v="3798"/>
    <s v="&quot;Final Day,&quot; A Dramatic Musical Play (Broadway,Theater, NYC)"/>
    <s v="Ceasefire WWII. Yet Nazis continue the Holocaust.  A German &amp; a girl try to stop the execution of Christian,Gay &amp; Jewish prisoners."/>
    <n v="70000"/>
    <n v="1025"/>
    <x v="0"/>
    <x v="0"/>
    <s v="USD"/>
    <n v="1407691248"/>
    <n v="1405099248"/>
    <b v="0"/>
    <n v="5"/>
    <b v="0"/>
    <s v="theater/musical"/>
    <n v="1.4642857142857143E-2"/>
    <n v="205"/>
    <x v="8"/>
    <x v="8"/>
    <x v="8"/>
    <s v="musical"/>
    <x v="2831"/>
    <d v="2014-08-10T11:20:48"/>
  </r>
  <r>
    <n v="3799"/>
    <s v="A Story Once Told"/>
    <s v="An original musical on it's way to the stage in Minneapolis, MN. Feel free to ask any questions."/>
    <n v="10000"/>
    <n v="402"/>
    <x v="0"/>
    <x v="0"/>
    <s v="USD"/>
    <n v="1457734843"/>
    <n v="1455142843"/>
    <b v="0"/>
    <n v="4"/>
    <b v="0"/>
    <s v="theater/musical"/>
    <n v="4.02E-2"/>
    <n v="100.5"/>
    <x v="8"/>
    <x v="8"/>
    <x v="8"/>
    <s v="musical"/>
    <x v="2832"/>
    <d v="2016-03-11T16:20:43"/>
  </r>
  <r>
    <n v="3800"/>
    <s v="Be The Change ~ The Children's Campaign"/>
    <s v="Playground was established in 2007 on the back of paper napkins and has since provided opportunities for over 800 boys and girls."/>
    <n v="22000"/>
    <n v="881"/>
    <x v="0"/>
    <x v="0"/>
    <s v="USD"/>
    <n v="1420952340"/>
    <n v="1418146883"/>
    <b v="0"/>
    <n v="16"/>
    <b v="0"/>
    <s v="theater/musical"/>
    <n v="4.0045454545454544E-2"/>
    <n v="55.0625"/>
    <x v="8"/>
    <x v="8"/>
    <x v="8"/>
    <s v="musical"/>
    <x v="2833"/>
    <d v="2015-01-10T22:59:00"/>
  </r>
  <r>
    <n v="3801"/>
    <s v="The Imaginary A Musical"/>
    <s v="The Imaginary : A Musical is a new musical adaptation based on the novel written by A.F. Harrold.       TheImaginaryAMusical.com"/>
    <n v="5000"/>
    <n v="426"/>
    <x v="0"/>
    <x v="0"/>
    <s v="USD"/>
    <n v="1420215216"/>
    <n v="1417536816"/>
    <b v="0"/>
    <n v="9"/>
    <b v="0"/>
    <s v="theater/musical"/>
    <n v="8.5199999999999998E-2"/>
    <n v="47.333333333333336"/>
    <x v="8"/>
    <x v="8"/>
    <x v="8"/>
    <s v="musical"/>
    <x v="2834"/>
    <d v="2015-01-02T10:13:36"/>
  </r>
  <r>
    <n v="3802"/>
    <s v="The Lost Play of William Shakespeare"/>
    <s v="A musical about how Shakespeare was inspired to write only his own plays after the co-authored play Henry VI was taken."/>
    <n v="3000"/>
    <n v="0"/>
    <x v="0"/>
    <x v="0"/>
    <s v="USD"/>
    <n v="1445482906"/>
    <n v="1442890906"/>
    <b v="0"/>
    <n v="0"/>
    <b v="0"/>
    <s v="theater/musical"/>
    <n v="0"/>
    <n v="0"/>
    <x v="8"/>
    <x v="8"/>
    <x v="8"/>
    <s v="musical"/>
    <x v="2835"/>
    <d v="2015-10-21T21:01:46"/>
  </r>
  <r>
    <n v="3803"/>
    <s v="Benjamin Button the Musical Concept Album"/>
    <s v="A fully orchestrated concept album of Benjamin Button the Musical!"/>
    <n v="12000"/>
    <n v="2358"/>
    <x v="0"/>
    <x v="0"/>
    <s v="USD"/>
    <n v="1457133568"/>
    <n v="1454541568"/>
    <b v="0"/>
    <n v="40"/>
    <b v="0"/>
    <s v="theater/musical"/>
    <n v="0.19650000000000001"/>
    <n v="58.95"/>
    <x v="8"/>
    <x v="8"/>
    <x v="8"/>
    <s v="musical"/>
    <x v="2836"/>
    <d v="2016-03-04T17:19:28"/>
  </r>
  <r>
    <n v="3804"/>
    <s v="Spring Awakening: The Hit Coming-of-Age Rock Musical"/>
    <s v="Basement Theatrics is producing Spring Awakening July 22-31, 2016 at 12th Ave Arts in Seattle, WA! Help make this the best it can be!"/>
    <n v="8000"/>
    <n v="0"/>
    <x v="0"/>
    <x v="0"/>
    <s v="USD"/>
    <n v="1469948400"/>
    <n v="1465172024"/>
    <b v="0"/>
    <n v="0"/>
    <b v="0"/>
    <s v="theater/musical"/>
    <n v="0"/>
    <n v="0"/>
    <x v="8"/>
    <x v="8"/>
    <x v="8"/>
    <s v="musical"/>
    <x v="2837"/>
    <d v="2016-07-31T01:00:00"/>
  </r>
  <r>
    <n v="3805"/>
    <s v="&quot;Sounds By The River&quot; ( Original Musical)"/>
    <s v="&quot;Sounds By The River&quot; tells the story of a Detroit composer through_x000a_his music, poetry, and dance."/>
    <n v="150000"/>
    <n v="3"/>
    <x v="0"/>
    <x v="0"/>
    <s v="USD"/>
    <n v="1411852640"/>
    <n v="1406668640"/>
    <b v="0"/>
    <n v="2"/>
    <b v="0"/>
    <s v="theater/musical"/>
    <n v="2.0000000000000002E-5"/>
    <n v="1.5"/>
    <x v="8"/>
    <x v="8"/>
    <x v="8"/>
    <s v="musical"/>
    <x v="2838"/>
    <d v="2014-09-27T15:17:20"/>
  </r>
  <r>
    <n v="3806"/>
    <s v="The Rhythm of Revolution - Charity Musical Production"/>
    <s v="A truly multicultural experience - Hip Hop, Bollywood, Classical Dancers #liveband #Revoultionary Script 19th July@NationalTheatre"/>
    <n v="7500"/>
    <n v="5"/>
    <x v="0"/>
    <x v="4"/>
    <s v="AUD"/>
    <n v="1404022381"/>
    <n v="1402294381"/>
    <b v="0"/>
    <n v="1"/>
    <b v="0"/>
    <s v="theater/musical"/>
    <n v="6.6666666666666664E-4"/>
    <n v="5"/>
    <x v="8"/>
    <x v="8"/>
    <x v="8"/>
    <s v="musical"/>
    <x v="2839"/>
    <d v="2014-06-29T00:13:01"/>
  </r>
  <r>
    <n v="3807"/>
    <s v="&quot;In the Heights&quot; at The University of Michigan"/>
    <s v="A vibrant, street-wise, and musical performance that follows the lives of stories of the community of Washington Heights..."/>
    <n v="1500"/>
    <n v="455"/>
    <x v="0"/>
    <x v="0"/>
    <s v="USD"/>
    <n v="1428097739"/>
    <n v="1427492939"/>
    <b v="0"/>
    <n v="9"/>
    <b v="0"/>
    <s v="theater/musical"/>
    <n v="0.30333333333333334"/>
    <n v="50.555555555555557"/>
    <x v="8"/>
    <x v="8"/>
    <x v="8"/>
    <s v="musical"/>
    <x v="2840"/>
    <d v="2015-04-03T15:48:59"/>
  </r>
  <r>
    <n v="3868"/>
    <s v="1000 words (Canceled)"/>
    <s v="New collection of music by Scott Evan Davis!"/>
    <n v="5000"/>
    <n v="10"/>
    <x v="2"/>
    <x v="1"/>
    <s v="GBP"/>
    <n v="1410191405"/>
    <n v="1408031405"/>
    <b v="0"/>
    <n v="1"/>
    <b v="0"/>
    <s v="theater/musical"/>
    <n v="2E-3"/>
    <n v="10"/>
    <x v="8"/>
    <x v="8"/>
    <x v="8"/>
    <s v="musical"/>
    <x v="2841"/>
    <d v="2014-09-08T09:50:05"/>
  </r>
  <r>
    <n v="3869"/>
    <s v="The Masturbation Musical (Canceled)"/>
    <s v="A Musical about 3 women who pursue their Pleasure and end up finding themselves."/>
    <n v="13111"/>
    <n v="452"/>
    <x v="2"/>
    <x v="0"/>
    <s v="USD"/>
    <n v="1426302660"/>
    <n v="1423761792"/>
    <b v="0"/>
    <n v="15"/>
    <b v="0"/>
    <s v="theater/musical"/>
    <n v="3.44748684310884E-2"/>
    <n v="30.133333333333333"/>
    <x v="8"/>
    <x v="8"/>
    <x v="8"/>
    <s v="musical"/>
    <x v="2842"/>
    <d v="2015-03-13T21:11:00"/>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0.15"/>
    <n v="150"/>
    <x v="8"/>
    <x v="8"/>
    <x v="8"/>
    <s v="musical"/>
    <x v="2843"/>
    <d v="2014-07-02T22:07:58"/>
  </r>
  <r>
    <n v="3871"/>
    <s v="Pocket Monsters: A Musical Parody (Canceled)"/>
    <s v="Our musical is finally ready to come to life, and we're raising funds to help make that happen!"/>
    <n v="1500"/>
    <n v="40"/>
    <x v="2"/>
    <x v="0"/>
    <s v="USD"/>
    <n v="1490809450"/>
    <n v="1485629050"/>
    <b v="0"/>
    <n v="3"/>
    <b v="0"/>
    <s v="theater/musical"/>
    <n v="2.6666666666666668E-2"/>
    <n v="13.333333333333334"/>
    <x v="8"/>
    <x v="8"/>
    <x v="8"/>
    <s v="musical"/>
    <x v="2844"/>
    <d v="2017-03-29T11:44:10"/>
  </r>
  <r>
    <n v="3872"/>
    <s v="Shining Star Players (Canceled)"/>
    <s v="We are a brand new theatrical teen production company, and we need enough money to put on our first musical production."/>
    <n v="15000"/>
    <n v="0"/>
    <x v="2"/>
    <x v="0"/>
    <s v="USD"/>
    <n v="1439522996"/>
    <n v="1435202996"/>
    <b v="0"/>
    <n v="0"/>
    <b v="0"/>
    <s v="theater/musical"/>
    <n v="0"/>
    <n v="0"/>
    <x v="8"/>
    <x v="8"/>
    <x v="8"/>
    <s v="musical"/>
    <x v="2845"/>
    <d v="2015-08-13T21:29:56"/>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n v="0"/>
    <x v="8"/>
    <x v="8"/>
    <x v="8"/>
    <s v="musical"/>
    <x v="2846"/>
    <d v="2015-10-08T10:42:15"/>
  </r>
  <r>
    <n v="3874"/>
    <s v="HEAL event - Selfless Acts of Love - Musical Extravaganza"/>
    <s v="An exploration of arts, dance, music and theater bought to you by a talented team of performing arts enthusiasts - a FUNdraising event"/>
    <n v="620"/>
    <n v="0"/>
    <x v="2"/>
    <x v="12"/>
    <s v="NZD"/>
    <n v="1422061200"/>
    <n v="1420244622"/>
    <b v="0"/>
    <n v="0"/>
    <b v="0"/>
    <s v="theater/musical"/>
    <n v="0"/>
    <n v="0"/>
    <x v="8"/>
    <x v="8"/>
    <x v="8"/>
    <s v="musical"/>
    <x v="2847"/>
    <d v="2015-01-23T19:00:00"/>
  </r>
  <r>
    <n v="3875"/>
    <s v="&quot;Sweeney Todd&quot; - NÃ¸rrebro Musicalteater (Canceled)"/>
    <s v="Det nystartede vÃ¦kstlagsteater NÃ¸rrebro Musicalteater's hÃ¥rrejsende opsÃ¦tning af horror-musicalen &quot;Sweeney Todd&quot;!"/>
    <n v="30000"/>
    <n v="0"/>
    <x v="2"/>
    <x v="10"/>
    <s v="DKK"/>
    <n v="1472896800"/>
    <n v="1472804365"/>
    <b v="0"/>
    <n v="0"/>
    <b v="0"/>
    <s v="theater/musical"/>
    <n v="0"/>
    <n v="0"/>
    <x v="8"/>
    <x v="8"/>
    <x v="8"/>
    <s v="musical"/>
    <x v="2848"/>
    <d v="2016-09-03T04:00:00"/>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0.52794871794871789"/>
    <n v="44.760869565217391"/>
    <x v="8"/>
    <x v="8"/>
    <x v="8"/>
    <s v="musical"/>
    <x v="2849"/>
    <d v="2016-02-02T08:58:48"/>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7E-2"/>
    <n v="88.642857142857139"/>
    <x v="8"/>
    <x v="8"/>
    <x v="8"/>
    <s v="musical"/>
    <x v="2850"/>
    <d v="2016-12-08T10:15:52"/>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6E-4"/>
    <n v="10"/>
    <x v="8"/>
    <x v="8"/>
    <x v="8"/>
    <s v="musical"/>
    <x v="2851"/>
    <d v="2015-06-29T21:59:00"/>
  </r>
  <r>
    <n v="3879"/>
    <s v="Theatre 'Portable' Royal (Canceled)"/>
    <s v="Theatre â€˜Portableâ€™ Royal is a portable, fully working, 40 seater theatre which will tour the UK and beyond!"/>
    <n v="15000"/>
    <n v="0"/>
    <x v="2"/>
    <x v="1"/>
    <s v="GBP"/>
    <n v="1422218396"/>
    <n v="1419626396"/>
    <b v="0"/>
    <n v="0"/>
    <b v="0"/>
    <s v="theater/musical"/>
    <n v="0"/>
    <n v="0"/>
    <x v="8"/>
    <x v="8"/>
    <x v="8"/>
    <s v="musical"/>
    <x v="2852"/>
    <d v="2015-01-25T14:39:56"/>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0.13066666666666665"/>
    <n v="57.647058823529413"/>
    <x v="8"/>
    <x v="8"/>
    <x v="8"/>
    <s v="musical"/>
    <x v="2853"/>
    <d v="2014-07-30T17:00:00"/>
  </r>
  <r>
    <n v="3881"/>
    <s v="My Real Mother's Name is... (Canceled)"/>
    <s v="A musical journey coming to the Blue Venue at the 2017 Orlando Fringe Festival!"/>
    <n v="500"/>
    <n v="25"/>
    <x v="2"/>
    <x v="0"/>
    <s v="USD"/>
    <n v="1487550399"/>
    <n v="1484958399"/>
    <b v="0"/>
    <n v="1"/>
    <b v="0"/>
    <s v="theater/musical"/>
    <n v="0.05"/>
    <n v="25"/>
    <x v="8"/>
    <x v="8"/>
    <x v="8"/>
    <s v="musical"/>
    <x v="2854"/>
    <d v="2017-02-19T18:26:39"/>
  </r>
  <r>
    <n v="3882"/>
    <s v="Mephistopheles by R. Garth &amp; The S.O.L. (Canceled)"/>
    <s v="A musical vision of the Faust tale... how he signed his soul to the devil Mephistopheles to find Lori, the love of his life."/>
    <n v="30000"/>
    <n v="0"/>
    <x v="2"/>
    <x v="4"/>
    <s v="AUD"/>
    <n v="1454281380"/>
    <n v="1451950570"/>
    <b v="0"/>
    <n v="0"/>
    <b v="0"/>
    <s v="theater/musical"/>
    <n v="0"/>
    <n v="0"/>
    <x v="8"/>
    <x v="8"/>
    <x v="8"/>
    <s v="musical"/>
    <x v="2855"/>
    <d v="2016-01-31T17:03:00"/>
  </r>
  <r>
    <n v="3883"/>
    <s v="CAGED - A New Musical (Canceled)"/>
    <s v="CAGED - A New Musical is the story of One Passion, One Voice, One Dream. - One man's quest to become the woman he always wanted to be."/>
    <n v="15000"/>
    <n v="0"/>
    <x v="2"/>
    <x v="1"/>
    <s v="GBP"/>
    <n v="1409668069"/>
    <n v="1407076069"/>
    <b v="0"/>
    <n v="0"/>
    <b v="0"/>
    <s v="theater/musical"/>
    <n v="0"/>
    <n v="0"/>
    <x v="8"/>
    <x v="8"/>
    <x v="8"/>
    <s v="musical"/>
    <x v="2856"/>
    <d v="2014-09-02T08:27:49"/>
  </r>
  <r>
    <n v="3884"/>
    <s v="Alive Portrait Of Christ in Pembroke Township, IL (Canceled)"/>
    <s v="The Group M3 is striving to give one of the poorest towns in the country hope again this Easter Holiday."/>
    <n v="10000"/>
    <n v="0"/>
    <x v="2"/>
    <x v="0"/>
    <s v="USD"/>
    <n v="1427479192"/>
    <n v="1425322792"/>
    <b v="0"/>
    <n v="0"/>
    <b v="0"/>
    <s v="theater/musical"/>
    <n v="0"/>
    <n v="0"/>
    <x v="8"/>
    <x v="8"/>
    <x v="8"/>
    <s v="musical"/>
    <x v="2857"/>
    <d v="2015-03-27T11:59:52"/>
  </r>
  <r>
    <n v="3885"/>
    <s v="THE SESSIONS - The Beatles at Abbey Road Studios (Canceled)"/>
    <s v="A LIVE musical spectacular theatrical experience of The Beatles recording sessions at Abbey Road Studios."/>
    <n v="375000"/>
    <n v="0"/>
    <x v="2"/>
    <x v="0"/>
    <s v="USD"/>
    <n v="1462834191"/>
    <n v="1460242191"/>
    <b v="0"/>
    <n v="0"/>
    <b v="0"/>
    <s v="theater/musical"/>
    <n v="0"/>
    <n v="0"/>
    <x v="8"/>
    <x v="8"/>
    <x v="8"/>
    <s v="musical"/>
    <x v="2858"/>
    <d v="2016-05-09T16:49:51"/>
  </r>
  <r>
    <n v="3886"/>
    <s v="a (Canceled)"/>
    <n v="1"/>
    <n v="10000"/>
    <n v="0"/>
    <x v="2"/>
    <x v="4"/>
    <s v="AUD"/>
    <n v="1418275702"/>
    <n v="1415683702"/>
    <b v="0"/>
    <n v="0"/>
    <b v="0"/>
    <s v="theater/musical"/>
    <n v="0"/>
    <n v="0"/>
    <x v="8"/>
    <x v="8"/>
    <x v="8"/>
    <s v="musical"/>
    <x v="2859"/>
    <d v="2014-12-10T23:28:22"/>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E-2"/>
    <n v="17.5"/>
    <x v="8"/>
    <x v="8"/>
    <x v="8"/>
    <s v="musical"/>
    <x v="2860"/>
    <d v="2015-05-01T16:00:00"/>
  </r>
  <r>
    <n v="520"/>
    <s v="Darktales The Play"/>
    <s v="Tim Arthur's 21st anniversary sell-out production of his 'chilling' and 'sinister' ghostly thriller returns to the Edinburgh Fringe!"/>
    <n v="5000"/>
    <n v="5105"/>
    <x v="1"/>
    <x v="1"/>
    <s v="GBP"/>
    <n v="1449766261"/>
    <n v="1447174261"/>
    <b v="0"/>
    <n v="34"/>
    <b v="1"/>
    <s v="theater/plays"/>
    <n v="1.0209999999999999"/>
    <n v="150.14705882352942"/>
    <x v="8"/>
    <x v="8"/>
    <x v="8"/>
    <s v="plays"/>
    <x v="2861"/>
    <d v="2015-12-10T10:51:01"/>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x v="8"/>
    <x v="8"/>
    <x v="8"/>
    <s v="plays"/>
    <x v="2862"/>
    <d v="2016-10-31T22:59:00"/>
  </r>
  <r>
    <n v="522"/>
    <s v="COMPASS PLAYERS"/>
    <s v="*** TO MAKE DONATIONS IN THE FUTURE                                   GO TO OUR WEBSITE: www.compassplayers.com ***"/>
    <n v="3000"/>
    <n v="3440"/>
    <x v="1"/>
    <x v="0"/>
    <s v="USD"/>
    <n v="1458518325"/>
    <n v="1456793925"/>
    <b v="0"/>
    <n v="31"/>
    <b v="1"/>
    <s v="theater/plays"/>
    <n v="1.1466666666666667"/>
    <n v="110.96774193548387"/>
    <x v="8"/>
    <x v="8"/>
    <x v="8"/>
    <s v="plays"/>
    <x v="2863"/>
    <d v="2016-03-20T17:58:45"/>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x v="8"/>
    <x v="8"/>
    <x v="8"/>
    <s v="plays"/>
    <x v="2864"/>
    <d v="2015-09-20T21:11:16"/>
  </r>
  <r>
    <n v="524"/>
    <s v="Zero Down"/>
    <s v="Angel on the Corner need YOUR help to raise Â£3,500 to take Zero Down by Sarah Hehir to the Edinburgh Fringe Festival this August!"/>
    <n v="3500"/>
    <n v="3803.55"/>
    <x v="1"/>
    <x v="1"/>
    <s v="GBP"/>
    <n v="1464801169"/>
    <n v="1462209169"/>
    <b v="0"/>
    <n v="130"/>
    <b v="1"/>
    <s v="theater/plays"/>
    <n v="1.0867285714285715"/>
    <n v="29.258076923076924"/>
    <x v="8"/>
    <x v="8"/>
    <x v="8"/>
    <s v="plays"/>
    <x v="2865"/>
    <d v="2016-06-01T11:12:49"/>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
    <n v="1000"/>
    <x v="8"/>
    <x v="8"/>
    <x v="8"/>
    <s v="plays"/>
    <x v="2866"/>
    <d v="2014-09-13T03:37:21"/>
  </r>
  <r>
    <n v="526"/>
    <s v="Victory by Madicken Malm"/>
    <s v="We have a brand new play. We urgently need your help to fund our production, which opens at Theatre503 on August 18th."/>
    <n v="1500"/>
    <n v="1710"/>
    <x v="1"/>
    <x v="1"/>
    <s v="GBP"/>
    <n v="1438966800"/>
    <n v="1436278344"/>
    <b v="0"/>
    <n v="23"/>
    <b v="1"/>
    <s v="theater/plays"/>
    <n v="1.1399999999999999"/>
    <n v="74.347826086956516"/>
    <x v="8"/>
    <x v="8"/>
    <x v="8"/>
    <s v="plays"/>
    <x v="2867"/>
    <d v="2015-08-07T11:00:00"/>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x v="8"/>
    <x v="8"/>
    <x v="8"/>
    <s v="plays"/>
    <x v="2868"/>
    <d v="2017-02-17T10:05:00"/>
  </r>
  <r>
    <n v="528"/>
    <s v="Devastated No Matter What"/>
    <s v="A Festival Backed Production of a Full-Length Play."/>
    <n v="1150"/>
    <n v="1330"/>
    <x v="1"/>
    <x v="0"/>
    <s v="USD"/>
    <n v="1434921600"/>
    <n v="1433109907"/>
    <b v="0"/>
    <n v="30"/>
    <b v="1"/>
    <s v="theater/plays"/>
    <n v="1.1565217391304348"/>
    <n v="44.333333333333336"/>
    <x v="8"/>
    <x v="8"/>
    <x v="8"/>
    <s v="plays"/>
    <x v="2869"/>
    <d v="2015-06-21T15:20:00"/>
  </r>
  <r>
    <n v="529"/>
    <s v="Snowglobe Theatre presents: &quot;Much Ado about Nothing&quot;"/>
    <s v="Snowglobe Theatre, a new Montreal company, will be presenting Shakespeare's &quot;Much Ado about Nothing&quot; at Mainline Theatre in January"/>
    <n v="1200"/>
    <n v="1565"/>
    <x v="1"/>
    <x v="2"/>
    <s v="CAD"/>
    <n v="1484110800"/>
    <n v="1482281094"/>
    <b v="0"/>
    <n v="18"/>
    <b v="1"/>
    <s v="theater/plays"/>
    <n v="1.3041666666666667"/>
    <n v="86.944444444444443"/>
    <x v="8"/>
    <x v="8"/>
    <x v="8"/>
    <s v="plays"/>
    <x v="2870"/>
    <d v="2017-01-10T23:00:00"/>
  </r>
  <r>
    <n v="530"/>
    <s v="Corners Grove"/>
    <s v="Corners Grove is a coming-of-age play about leaving home, gender identity and the death of Whitney Houston; will benefit Win NYC."/>
    <n v="3405"/>
    <n v="3670"/>
    <x v="1"/>
    <x v="0"/>
    <s v="USD"/>
    <n v="1435111200"/>
    <n v="1433254268"/>
    <b v="0"/>
    <n v="29"/>
    <b v="1"/>
    <s v="theater/plays"/>
    <n v="1.0778267254038179"/>
    <n v="126.55172413793103"/>
    <x v="8"/>
    <x v="8"/>
    <x v="8"/>
    <s v="plays"/>
    <x v="2871"/>
    <d v="2015-06-23T20:00:00"/>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
    <n v="129.03225806451613"/>
    <x v="8"/>
    <x v="8"/>
    <x v="8"/>
    <s v="plays"/>
    <x v="2872"/>
    <d v="2016-12-17T00:59:00"/>
  </r>
  <r>
    <n v="532"/>
    <s v="Walken On Sunshine"/>
    <s v="A fast paced, comedic play about an anxiety-ridden filmmaker who lies to investors about having Christopher Walken in his film."/>
    <n v="10000"/>
    <n v="12325"/>
    <x v="1"/>
    <x v="0"/>
    <s v="USD"/>
    <n v="1463098208"/>
    <n v="1460506208"/>
    <b v="0"/>
    <n v="173"/>
    <b v="1"/>
    <s v="theater/plays"/>
    <n v="1.2324999999999999"/>
    <n v="71.242774566473983"/>
    <x v="8"/>
    <x v="8"/>
    <x v="8"/>
    <s v="plays"/>
    <x v="2873"/>
    <d v="2016-05-12T18:10:08"/>
  </r>
  <r>
    <n v="533"/>
    <s v="Foresight"/>
    <s v="New writing â€¢ Twisty-turny magical realist retro sci-fi â€¢ Human lives â€¢ Storytelling â€¢ The slope our society slips down..."/>
    <n v="2000"/>
    <n v="2004"/>
    <x v="1"/>
    <x v="1"/>
    <s v="GBP"/>
    <n v="1463394365"/>
    <n v="1461320765"/>
    <b v="0"/>
    <n v="17"/>
    <b v="1"/>
    <s v="theater/plays"/>
    <n v="1.002"/>
    <n v="117.88235294117646"/>
    <x v="8"/>
    <x v="8"/>
    <x v="8"/>
    <s v="plays"/>
    <x v="2874"/>
    <d v="2016-05-16T04:26:05"/>
  </r>
  <r>
    <n v="534"/>
    <s v="Theatre for restorative justice - help us get to Belgium!"/>
    <s v="We're a zero-budget, non-profit theatre group based in Oslo and have been invited to perform at a conference in Belgium. Help!"/>
    <n v="15000"/>
    <n v="15700"/>
    <x v="1"/>
    <x v="8"/>
    <s v="NOK"/>
    <n v="1446418800"/>
    <n v="1443036470"/>
    <b v="0"/>
    <n v="48"/>
    <b v="1"/>
    <s v="theater/plays"/>
    <n v="1.0466666666666666"/>
    <n v="327.08333333333331"/>
    <x v="8"/>
    <x v="8"/>
    <x v="8"/>
    <s v="plays"/>
    <x v="2875"/>
    <d v="2015-11-01T17:00:00"/>
  </r>
  <r>
    <n v="535"/>
    <s v="Astronauts of Hartlepool: a Brexit sci-fi for VAULT 2017"/>
    <s v="Weâ€™re producing a Northern Brexit sci-fi play for VAULT festival 2017 and we need your help!"/>
    <n v="2000"/>
    <n v="2050"/>
    <x v="1"/>
    <x v="1"/>
    <s v="GBP"/>
    <n v="1483707905"/>
    <n v="1481115905"/>
    <b v="0"/>
    <n v="59"/>
    <b v="1"/>
    <s v="theater/plays"/>
    <n v="1.0249999999999999"/>
    <n v="34.745762711864408"/>
    <x v="8"/>
    <x v="8"/>
    <x v="8"/>
    <s v="plays"/>
    <x v="2876"/>
    <d v="2017-01-06T07:05:05"/>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s v="theater/plays"/>
    <n v="1.1825757575757576"/>
    <n v="100.06410256410257"/>
    <x v="8"/>
    <x v="8"/>
    <x v="8"/>
    <s v="plays"/>
    <x v="2877"/>
    <d v="2015-08-03T12:00:00"/>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0000000000001"/>
    <n v="40.847457627118644"/>
    <x v="8"/>
    <x v="8"/>
    <x v="8"/>
    <s v="plays"/>
    <x v="2878"/>
    <d v="2015-11-04T13:26:31"/>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x v="8"/>
    <x v="8"/>
    <x v="8"/>
    <s v="plays"/>
    <x v="2879"/>
    <d v="2016-05-13T13:04:23"/>
  </r>
  <r>
    <n v="539"/>
    <s v="&quot;The Tale of The Cockatrice&quot; by Peafrog Puppetry"/>
    <s v="A brand new show that unites puppetry, live music and storytelling to bring a forgotten English legend back to life!"/>
    <n v="500"/>
    <n v="503.22"/>
    <x v="1"/>
    <x v="1"/>
    <s v="GBP"/>
    <n v="1467681107"/>
    <n v="1465866707"/>
    <b v="0"/>
    <n v="20"/>
    <b v="1"/>
    <s v="theater/plays"/>
    <n v="1.00644"/>
    <n v="25.161000000000001"/>
    <x v="8"/>
    <x v="8"/>
    <x v="8"/>
    <s v="plays"/>
    <x v="2880"/>
    <d v="2016-07-04T19:11:47"/>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x v="8"/>
    <x v="8"/>
    <x v="8"/>
    <s v="plays"/>
    <x v="2881"/>
    <d v="2016-12-31T10:59:00"/>
  </r>
  <r>
    <n v="1285"/>
    <s v="We just keep going"/>
    <s v="The world premiere of hysterically funny and heartbreaking story about family, unconditional love and facing the unfaceable"/>
    <n v="2000"/>
    <n v="2033"/>
    <x v="1"/>
    <x v="1"/>
    <s v="GBP"/>
    <n v="1434808775"/>
    <n v="1433512775"/>
    <b v="0"/>
    <n v="63"/>
    <b v="1"/>
    <s v="theater/plays"/>
    <n v="1.0165"/>
    <n v="32.269841269841272"/>
    <x v="8"/>
    <x v="8"/>
    <x v="8"/>
    <s v="plays"/>
    <x v="2882"/>
    <d v="2015-06-20T07:59:35"/>
  </r>
  <r>
    <n v="1286"/>
    <s v="The Diary of a Nobody"/>
    <s v="A touring production of FRED's modern adaptation of the classic Victorian comic novel, reaching out to new audiences."/>
    <n v="1500"/>
    <n v="1625"/>
    <x v="1"/>
    <x v="1"/>
    <s v="GBP"/>
    <n v="1424181600"/>
    <n v="1423041227"/>
    <b v="0"/>
    <n v="20"/>
    <b v="1"/>
    <s v="theater/plays"/>
    <n v="1.0833333333333333"/>
    <n v="81.25"/>
    <x v="8"/>
    <x v="8"/>
    <x v="8"/>
    <s v="plays"/>
    <x v="2883"/>
    <d v="2015-02-17T08:00:00"/>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s v="theater/plays"/>
    <n v="2.42"/>
    <n v="24.2"/>
    <x v="8"/>
    <x v="8"/>
    <x v="8"/>
    <s v="plays"/>
    <x v="2884"/>
    <d v="2015-06-12T08:54:16"/>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x v="8"/>
    <x v="8"/>
    <x v="8"/>
    <s v="plays"/>
    <x v="2885"/>
    <d v="2016-08-09T22:00:00"/>
  </r>
  <r>
    <n v="1289"/>
    <s v="No Brains for Dinner"/>
    <s v="A chilling original Edwardian Comedy of errors and foolishness made for the Patrick Henry College stage."/>
    <n v="1500"/>
    <n v="1876"/>
    <x v="1"/>
    <x v="0"/>
    <s v="USD"/>
    <n v="1483499645"/>
    <n v="1480907645"/>
    <b v="0"/>
    <n v="52"/>
    <b v="1"/>
    <s v="theater/plays"/>
    <n v="1.2506666666666666"/>
    <n v="36.07692307692308"/>
    <x v="8"/>
    <x v="8"/>
    <x v="8"/>
    <s v="plays"/>
    <x v="2886"/>
    <d v="2017-01-03T21:14:05"/>
  </r>
  <r>
    <n v="1290"/>
    <s v="I Died... I Came Back, ... Whatever"/>
    <s v="Sometimes your Heart has to STOP for your Life to START."/>
    <n v="3500"/>
    <n v="3800"/>
    <x v="1"/>
    <x v="0"/>
    <s v="USD"/>
    <n v="1429772340"/>
    <n v="1427121931"/>
    <b v="0"/>
    <n v="86"/>
    <b v="1"/>
    <s v="theater/plays"/>
    <n v="1.0857142857142856"/>
    <n v="44.186046511627907"/>
    <x v="8"/>
    <x v="8"/>
    <x v="8"/>
    <s v="plays"/>
    <x v="2887"/>
    <d v="2015-04-23T00:59:00"/>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1"/>
    <n v="104.07142857142857"/>
    <x v="8"/>
    <x v="8"/>
    <x v="8"/>
    <s v="plays"/>
    <x v="2888"/>
    <d v="2015-04-07T01:00:00"/>
  </r>
  <r>
    <n v="1292"/>
    <s v="Season Scandinavia"/>
    <s v="Empty Deck presents the most exciting unknown contemporary Scandinavian plays in co-production with The Other Room Theatre, Cardiff."/>
    <n v="1700"/>
    <n v="1870"/>
    <x v="1"/>
    <x v="1"/>
    <s v="GBP"/>
    <n v="1444172340"/>
    <n v="1441822828"/>
    <b v="0"/>
    <n v="52"/>
    <b v="1"/>
    <s v="theater/plays"/>
    <n v="1.1000000000000001"/>
    <n v="35.96153846153846"/>
    <x v="8"/>
    <x v="8"/>
    <x v="8"/>
    <s v="plays"/>
    <x v="2889"/>
    <d v="2015-10-06T16:59:00"/>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x v="8"/>
    <x v="8"/>
    <x v="8"/>
    <s v="plays"/>
    <x v="2890"/>
    <d v="2015-11-14T11:49:31"/>
  </r>
  <r>
    <n v="1294"/>
    <s v="HELMER'S LOO"/>
    <s v="We have an award-winning Danish play, now we just need a bathroom set to perform it in. Spend a penny to help us build the set!"/>
    <n v="500"/>
    <n v="610"/>
    <x v="1"/>
    <x v="1"/>
    <s v="GBP"/>
    <n v="1445252400"/>
    <n v="1443696797"/>
    <b v="0"/>
    <n v="22"/>
    <b v="1"/>
    <s v="theater/plays"/>
    <n v="1.22"/>
    <n v="27.727272727272727"/>
    <x v="8"/>
    <x v="8"/>
    <x v="8"/>
    <s v="plays"/>
    <x v="2891"/>
    <d v="2015-10-19T05:00:00"/>
  </r>
  <r>
    <n v="1295"/>
    <s v="Misfits of London: The Gin Chronicles"/>
    <s v="We had everything sorted for the Fringe, but now our accommodation and Edinburgh angel have fallen through. We're needing vital help."/>
    <n v="2500"/>
    <n v="2549"/>
    <x v="1"/>
    <x v="1"/>
    <s v="GBP"/>
    <n v="1438189200"/>
    <n v="1435585497"/>
    <b v="0"/>
    <n v="64"/>
    <b v="1"/>
    <s v="theater/plays"/>
    <n v="1.0196000000000001"/>
    <n v="39.828125"/>
    <x v="8"/>
    <x v="8"/>
    <x v="8"/>
    <s v="plays"/>
    <x v="2892"/>
    <d v="2015-07-29T11:00:00"/>
  </r>
  <r>
    <n v="1296"/>
    <s v="Quirky Bird Theatre's Young Actors on Tour"/>
    <s v="Creating outstanding performance experiences with young actors from all economic backgrounds. Making great theatre accessible to all!"/>
    <n v="850"/>
    <n v="1200"/>
    <x v="1"/>
    <x v="1"/>
    <s v="GBP"/>
    <n v="1457914373"/>
    <n v="1456189973"/>
    <b v="0"/>
    <n v="23"/>
    <b v="1"/>
    <s v="theater/plays"/>
    <n v="1.411764705882353"/>
    <n v="52.173913043478258"/>
    <x v="8"/>
    <x v="8"/>
    <x v="8"/>
    <s v="plays"/>
    <x v="2893"/>
    <d v="2016-03-13T18:12:53"/>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x v="8"/>
    <x v="8"/>
    <x v="8"/>
    <s v="plays"/>
    <x v="2894"/>
    <d v="2016-05-01T11:55:58"/>
  </r>
  <r>
    <n v="1298"/>
    <s v="Dinosaur Dreams"/>
    <s v="A play that raises awareness for mental health and explores the psychological effects childhood abuse can have on an adult."/>
    <n v="2000"/>
    <n v="2093"/>
    <x v="1"/>
    <x v="1"/>
    <s v="GBP"/>
    <n v="1461860432"/>
    <n v="1459268432"/>
    <b v="0"/>
    <n v="33"/>
    <b v="1"/>
    <s v="theater/plays"/>
    <n v="1.0465"/>
    <n v="63.424242424242422"/>
    <x v="8"/>
    <x v="8"/>
    <x v="8"/>
    <s v="plays"/>
    <x v="2895"/>
    <d v="2016-04-28T10:20:32"/>
  </r>
  <r>
    <n v="1299"/>
    <s v="The (out)Siders Project"/>
    <s v="A new work inspired by the classic novel and created by Dallas teens under the direction of professional artists."/>
    <n v="3500"/>
    <n v="4340"/>
    <x v="1"/>
    <x v="0"/>
    <s v="USD"/>
    <n v="1436902359"/>
    <n v="1434310359"/>
    <b v="0"/>
    <n v="32"/>
    <b v="1"/>
    <s v="theater/plays"/>
    <n v="1.24"/>
    <n v="135.625"/>
    <x v="8"/>
    <x v="8"/>
    <x v="8"/>
    <s v="plays"/>
    <x v="2896"/>
    <d v="2015-07-14T13:32:39"/>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x v="8"/>
    <x v="8"/>
    <x v="8"/>
    <s v="plays"/>
    <x v="2897"/>
    <d v="2016-06-01T12:57:00"/>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x v="8"/>
    <x v="8"/>
    <x v="8"/>
    <s v="plays"/>
    <x v="2898"/>
    <d v="2015-07-20T21:00:00"/>
  </r>
  <r>
    <n v="1302"/>
    <s v="Help bring Boys of a Certain Age back to NYC!"/>
    <s v="Boys of a Certain Age is a unique and special show that we're trying to remount in New York City in 2017."/>
    <n v="2500"/>
    <n v="2500"/>
    <x v="1"/>
    <x v="0"/>
    <s v="USD"/>
    <n v="1480559011"/>
    <n v="1477963411"/>
    <b v="0"/>
    <n v="50"/>
    <b v="1"/>
    <s v="theater/plays"/>
    <n v="1"/>
    <n v="50"/>
    <x v="8"/>
    <x v="8"/>
    <x v="8"/>
    <s v="plays"/>
    <x v="2899"/>
    <d v="2016-11-30T20:23:31"/>
  </r>
  <r>
    <n v="1303"/>
    <s v="Forward Arena Theatre Company: Summer Season"/>
    <s v="Groundbreaking queer theatre."/>
    <n v="3500"/>
    <n v="4559.13"/>
    <x v="1"/>
    <x v="1"/>
    <s v="GBP"/>
    <n v="1469962800"/>
    <n v="1468578920"/>
    <b v="0"/>
    <n v="108"/>
    <b v="1"/>
    <s v="theater/plays"/>
    <n v="1.3026085714285716"/>
    <n v="42.214166666666671"/>
    <x v="8"/>
    <x v="8"/>
    <x v="8"/>
    <s v="plays"/>
    <x v="2900"/>
    <d v="2016-07-31T05:00:00"/>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x v="8"/>
    <x v="8"/>
    <x v="8"/>
    <s v="plays"/>
    <x v="2901"/>
    <d v="2015-02-12T01:00:00"/>
  </r>
  <r>
    <n v="2782"/>
    <s v="Better Than Ever Productions presents Geezer Game"/>
    <s v="The premiere theatre troupe in SE Michigan offering acting opportunities for the 50+ actor."/>
    <n v="1000"/>
    <n v="1200"/>
    <x v="1"/>
    <x v="0"/>
    <s v="USD"/>
    <n v="1424149140"/>
    <n v="1421964718"/>
    <b v="0"/>
    <n v="18"/>
    <b v="1"/>
    <s v="theater/plays"/>
    <n v="1.2"/>
    <n v="66.666666666666671"/>
    <x v="8"/>
    <x v="8"/>
    <x v="8"/>
    <s v="plays"/>
    <x v="2902"/>
    <d v="2015-02-16T22:59:00"/>
  </r>
  <r>
    <n v="2783"/>
    <s v="As You Like It? by Purple Ostrich Productions"/>
    <s v="A new, LGBTQ focused adaptation of As You Like It that puts Celia and Rosalind's romantic relationship centre stage for the first time."/>
    <n v="1000"/>
    <n v="1145"/>
    <x v="1"/>
    <x v="1"/>
    <s v="GBP"/>
    <n v="1429793446"/>
    <n v="1428583846"/>
    <b v="0"/>
    <n v="61"/>
    <b v="1"/>
    <s v="theater/plays"/>
    <n v="1.145"/>
    <n v="18.770491803278688"/>
    <x v="8"/>
    <x v="8"/>
    <x v="8"/>
    <s v="plays"/>
    <x v="2903"/>
    <d v="2015-04-23T06:50:46"/>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x v="8"/>
    <x v="8"/>
    <x v="8"/>
    <s v="plays"/>
    <x v="2904"/>
    <d v="2014-10-29T12:54:03"/>
  </r>
  <r>
    <n v="2785"/>
    <s v="Henry VI: The War of the Roses"/>
    <s v="Bare Theatre and Raleigh Little Theatre present Shakespeare's epic, set in a post-apocalyptic dystopia."/>
    <n v="5000"/>
    <n v="5234"/>
    <x v="1"/>
    <x v="0"/>
    <s v="USD"/>
    <n v="1470430800"/>
    <n v="1467865967"/>
    <b v="0"/>
    <n v="142"/>
    <b v="1"/>
    <s v="theater/plays"/>
    <n v="1.0468"/>
    <n v="36.859154929577464"/>
    <x v="8"/>
    <x v="8"/>
    <x v="8"/>
    <s v="plays"/>
    <x v="2905"/>
    <d v="2016-08-05T15:00:00"/>
  </r>
  <r>
    <n v="2786"/>
    <s v="Fierce"/>
    <s v="A heart-melting farce about sex, art and the lovelorn lay-abouts of London-town."/>
    <n v="2500"/>
    <n v="2946"/>
    <x v="1"/>
    <x v="1"/>
    <s v="GBP"/>
    <n v="1404913180"/>
    <n v="1403703580"/>
    <b v="0"/>
    <n v="74"/>
    <b v="1"/>
    <s v="theater/plays"/>
    <n v="1.1783999999999999"/>
    <n v="39.810810810810814"/>
    <x v="8"/>
    <x v="8"/>
    <x v="8"/>
    <s v="plays"/>
    <x v="2906"/>
    <d v="2014-07-09T07:39:40"/>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0000000000001"/>
    <n v="31.5"/>
    <x v="8"/>
    <x v="8"/>
    <x v="8"/>
    <s v="plays"/>
    <x v="2907"/>
    <d v="2014-07-17T22:45:52"/>
  </r>
  <r>
    <n v="2788"/>
    <s v="ACT Underground Theatre, TLDC"/>
    <s v="MOVING FORWARD! WE HAVE REACHED GOAL BUT HAVE MORE TIME!! PLEASE CONSIDER PLEDGING."/>
    <n v="2000"/>
    <n v="2050"/>
    <x v="1"/>
    <x v="0"/>
    <s v="USD"/>
    <n v="1469811043"/>
    <n v="1467219043"/>
    <b v="0"/>
    <n v="20"/>
    <b v="1"/>
    <s v="theater/plays"/>
    <n v="1.0249999999999999"/>
    <n v="102.5"/>
    <x v="8"/>
    <x v="8"/>
    <x v="8"/>
    <s v="plays"/>
    <x v="2908"/>
    <d v="2016-07-29T10:50:43"/>
  </r>
  <r>
    <n v="2789"/>
    <s v="The Adventurers Club"/>
    <s v="BNT's Biggest Adventure So Far: Our 2015 full length production!"/>
    <n v="3000"/>
    <n v="3035"/>
    <x v="1"/>
    <x v="0"/>
    <s v="USD"/>
    <n v="1426132800"/>
    <n v="1424477934"/>
    <b v="0"/>
    <n v="24"/>
    <b v="1"/>
    <s v="theater/plays"/>
    <n v="1.0116666666666667"/>
    <n v="126.45833333333333"/>
    <x v="8"/>
    <x v="8"/>
    <x v="8"/>
    <s v="plays"/>
    <x v="2909"/>
    <d v="2015-03-11T22:00:00"/>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2"/>
    <n v="47.878787878787875"/>
    <x v="8"/>
    <x v="8"/>
    <x v="8"/>
    <s v="plays"/>
    <x v="2910"/>
    <d v="2015-02-11T16:31:43"/>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x v="8"/>
    <x v="8"/>
    <x v="8"/>
    <s v="plays"/>
    <x v="2911"/>
    <d v="2016-09-08T22:00:00"/>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x v="8"/>
    <x v="8"/>
    <x v="8"/>
    <s v="plays"/>
    <x v="2912"/>
    <d v="2015-08-11T23:32:39"/>
  </r>
  <r>
    <n v="2793"/>
    <s v="THE GOODS Theatre Company Premiere DROPPED @ Old Fitz"/>
    <s v="THE GOODS are Premiering the NEW Australian play DROPPED by Katy Warner @ OLD FITZ THEATRE Dec 8-20 _x000a_Its Godot with Gals n Grenades"/>
    <n v="10000"/>
    <n v="11056.75"/>
    <x v="1"/>
    <x v="4"/>
    <s v="AUD"/>
    <n v="1437473005"/>
    <n v="1434881005"/>
    <b v="0"/>
    <n v="73"/>
    <b v="1"/>
    <s v="theater/plays"/>
    <n v="1.105675"/>
    <n v="151.4623287671233"/>
    <x v="8"/>
    <x v="8"/>
    <x v="8"/>
    <s v="plays"/>
    <x v="2913"/>
    <d v="2015-07-21T04:03:25"/>
  </r>
  <r>
    <n v="2794"/>
    <s v="Dusk Theatre Company presents... Macbeth Rebothered"/>
    <s v="Dusk Theatre have created a brand new adaptation of the hilarious BBC4 comedy &quot;Macbeth Rebothered&quot; originally by The Penny Dreadfuls."/>
    <n v="50"/>
    <n v="75"/>
    <x v="1"/>
    <x v="1"/>
    <s v="GBP"/>
    <n v="1457031600"/>
    <n v="1455640559"/>
    <b v="0"/>
    <n v="3"/>
    <b v="1"/>
    <s v="theater/plays"/>
    <n v="1.5"/>
    <n v="25"/>
    <x v="8"/>
    <x v="8"/>
    <x v="8"/>
    <s v="plays"/>
    <x v="2914"/>
    <d v="2016-03-03T13:00:00"/>
  </r>
  <r>
    <n v="2795"/>
    <s v="Good Men Wanted at ANT Fest"/>
    <s v="A new play about five bad bitches who fought in the Civil War disguised as men, premiering at Ars Nova's ANT Fest."/>
    <n v="700"/>
    <n v="730"/>
    <x v="1"/>
    <x v="0"/>
    <s v="USD"/>
    <n v="1402095600"/>
    <n v="1400675841"/>
    <b v="0"/>
    <n v="20"/>
    <b v="1"/>
    <s v="theater/plays"/>
    <n v="1.0428571428571429"/>
    <n v="36.5"/>
    <x v="8"/>
    <x v="8"/>
    <x v="8"/>
    <s v="plays"/>
    <x v="2915"/>
    <d v="2014-06-06T17:00:00"/>
  </r>
  <r>
    <n v="2796"/>
    <s v="Fishcakes"/>
    <s v="Fishcakes is a piece of new writing for the Camden Fringe that explores a story of love, loss, and all the â€˜little things'."/>
    <n v="800"/>
    <n v="924"/>
    <x v="1"/>
    <x v="1"/>
    <s v="GBP"/>
    <n v="1404564028"/>
    <n v="1401972028"/>
    <b v="0"/>
    <n v="21"/>
    <b v="1"/>
    <s v="theater/plays"/>
    <n v="1.155"/>
    <n v="44"/>
    <x v="8"/>
    <x v="8"/>
    <x v="8"/>
    <s v="plays"/>
    <x v="2916"/>
    <d v="2014-07-05T06:40:28"/>
  </r>
  <r>
    <n v="2797"/>
    <s v="Once Upon A Nightmare"/>
    <s v="&quot;Labyrinth&quot; meets &quot;Jumanji&quot;  in this dark adventure fantasy play from the makers of the five star fringe hit &quot;Death Ship 666&quot;"/>
    <n v="8000"/>
    <n v="8211.61"/>
    <x v="1"/>
    <x v="1"/>
    <s v="GBP"/>
    <n v="1404858840"/>
    <n v="1402266840"/>
    <b v="0"/>
    <n v="94"/>
    <b v="1"/>
    <s v="theater/plays"/>
    <n v="1.02645125"/>
    <n v="87.357553191489373"/>
    <x v="8"/>
    <x v="8"/>
    <x v="8"/>
    <s v="plays"/>
    <x v="2917"/>
    <d v="2014-07-08T16:34:00"/>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s v="theater/plays"/>
    <n v="1.014"/>
    <n v="36.474820143884891"/>
    <x v="8"/>
    <x v="8"/>
    <x v="8"/>
    <s v="plays"/>
    <x v="2918"/>
    <d v="2015-07-31T10:00:00"/>
  </r>
  <r>
    <n v="2799"/>
    <s v="Yuri in Edinburgh"/>
    <s v="August012 make their debut at Edinburgh Fringe with their play about the absurdity of wanting to bring children into a deranged world"/>
    <n v="5000"/>
    <n v="5831.74"/>
    <x v="1"/>
    <x v="1"/>
    <s v="GBP"/>
    <n v="1466179200"/>
    <n v="1463466070"/>
    <b v="0"/>
    <n v="130"/>
    <b v="1"/>
    <s v="theater/plays"/>
    <n v="1.1663479999999999"/>
    <n v="44.859538461538463"/>
    <x v="8"/>
    <x v="8"/>
    <x v="8"/>
    <s v="plays"/>
    <x v="2919"/>
    <d v="2016-06-17T10:00:00"/>
  </r>
  <r>
    <n v="2800"/>
    <s v="EUTCo presents 'One Flew Over the Cuckoo's Nest'"/>
    <s v="Exeter University Theatre Company is bringing the award winning play by Dale Wasserman to Exeter's Northcott Theatre"/>
    <n v="1000"/>
    <n v="1330"/>
    <x v="1"/>
    <x v="1"/>
    <s v="GBP"/>
    <n v="1420377366"/>
    <n v="1415193366"/>
    <b v="0"/>
    <n v="31"/>
    <b v="1"/>
    <s v="theater/plays"/>
    <n v="1.33"/>
    <n v="42.903225806451616"/>
    <x v="8"/>
    <x v="8"/>
    <x v="8"/>
    <s v="plays"/>
    <x v="2920"/>
    <d v="2015-01-04T07:16:06"/>
  </r>
  <r>
    <n v="2801"/>
    <s v="A Dream Play"/>
    <s v="Arise Theatre Company's production of August Strindberg's expressionist masterpiece 'A Dream Play'."/>
    <n v="500"/>
    <n v="666"/>
    <x v="1"/>
    <x v="4"/>
    <s v="AUD"/>
    <n v="1412938800"/>
    <n v="1411019409"/>
    <b v="0"/>
    <n v="13"/>
    <b v="1"/>
    <s v="theater/plays"/>
    <n v="1.3320000000000001"/>
    <n v="51.230769230769234"/>
    <x v="8"/>
    <x v="8"/>
    <x v="8"/>
    <s v="plays"/>
    <x v="2921"/>
    <d v="2014-10-10T05:00:00"/>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s v="theater/plays"/>
    <n v="1.0183333333333333"/>
    <n v="33.944444444444443"/>
    <x v="8"/>
    <x v="8"/>
    <x v="8"/>
    <s v="plays"/>
    <x v="2922"/>
    <d v="2015-08-06T09:31:47"/>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000000000001"/>
    <n v="90.744680851063833"/>
    <x v="8"/>
    <x v="8"/>
    <x v="8"/>
    <s v="plays"/>
    <x v="2923"/>
    <d v="2015-07-15T18:00:00"/>
  </r>
  <r>
    <n v="2804"/>
    <s v="The Piano Man"/>
    <s v="The real-life story of the mysterious 'Piano Man' who washed ashore with no memory; with no speech; but with an amazing ability..."/>
    <n v="1000"/>
    <n v="1150"/>
    <x v="1"/>
    <x v="1"/>
    <s v="GBP"/>
    <n v="1411987990"/>
    <n v="1409395990"/>
    <b v="0"/>
    <n v="23"/>
    <b v="1"/>
    <s v="theater/plays"/>
    <n v="1.1499999999999999"/>
    <n v="50"/>
    <x v="8"/>
    <x v="8"/>
    <x v="8"/>
    <s v="plays"/>
    <x v="2924"/>
    <d v="2014-09-29T04:53:10"/>
  </r>
  <r>
    <n v="2805"/>
    <s v="ACOrN: A Crunch Or None --&gt; Edinburgh Fringe!"/>
    <s v="1 game, 7 levels, 45 attempts; Lorraine, Esbe &amp; David; 1 Grandmaester._x000a_Help us take our metatheatrical nutshell volcano to the Fringe!"/>
    <n v="400"/>
    <n v="440"/>
    <x v="1"/>
    <x v="1"/>
    <s v="GBP"/>
    <n v="1440245273"/>
    <n v="1438085273"/>
    <b v="0"/>
    <n v="18"/>
    <b v="1"/>
    <s v="theater/plays"/>
    <n v="1.1000000000000001"/>
    <n v="24.444444444444443"/>
    <x v="8"/>
    <x v="8"/>
    <x v="8"/>
    <s v="plays"/>
    <x v="2925"/>
    <d v="2015-08-22T06:07:53"/>
  </r>
  <r>
    <n v="2806"/>
    <s v="And Now: The World!"/>
    <s v="A one woman show about the challenges of being a feminist in a digital age. Touring 6 UK cities. Now with Stretch Goals!"/>
    <n v="3000"/>
    <n v="3363"/>
    <x v="1"/>
    <x v="1"/>
    <s v="GBP"/>
    <n v="1438772400"/>
    <n v="1435645490"/>
    <b v="0"/>
    <n v="76"/>
    <b v="1"/>
    <s v="theater/plays"/>
    <n v="1.121"/>
    <n v="44.25"/>
    <x v="8"/>
    <x v="8"/>
    <x v="8"/>
    <s v="plays"/>
    <x v="2926"/>
    <d v="2015-08-05T05:00:00"/>
  </r>
  <r>
    <n v="2807"/>
    <s v="The Commission Theatre Co."/>
    <s v="Bringing Shakespeare back to the Playwrights"/>
    <n v="5000"/>
    <n v="6300"/>
    <x v="1"/>
    <x v="0"/>
    <s v="USD"/>
    <n v="1435611438"/>
    <n v="1433019438"/>
    <b v="0"/>
    <n v="93"/>
    <b v="1"/>
    <s v="theater/plays"/>
    <n v="1.26"/>
    <n v="67.741935483870961"/>
    <x v="8"/>
    <x v="8"/>
    <x v="8"/>
    <s v="plays"/>
    <x v="2927"/>
    <d v="2015-06-29T14:57:18"/>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5"/>
    <n v="65.376811594202906"/>
    <x v="8"/>
    <x v="8"/>
    <x v="8"/>
    <s v="plays"/>
    <x v="2928"/>
    <d v="2015-08-22T14:18:55"/>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x v="8"/>
    <x v="8"/>
    <x v="8"/>
    <s v="plays"/>
    <x v="2929"/>
    <d v="2016-03-30T08:39:00"/>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0000000000001"/>
    <n v="47.456140350877192"/>
    <x v="8"/>
    <x v="8"/>
    <x v="8"/>
    <s v="plays"/>
    <x v="2930"/>
    <d v="2014-05-31T21:59:00"/>
  </r>
  <r>
    <n v="2811"/>
    <s v="Ray Gunn and Starburst"/>
    <s v="Ray Gunn and Starburst is an audio sci-fi/comedy sending up the tropes of classic and pulp science-fiction."/>
    <n v="10000"/>
    <n v="10027"/>
    <x v="1"/>
    <x v="1"/>
    <s v="GBP"/>
    <n v="1424692503"/>
    <n v="1422100503"/>
    <b v="0"/>
    <n v="108"/>
    <b v="1"/>
    <s v="theater/plays"/>
    <n v="1.0026999999999999"/>
    <n v="92.842592592592595"/>
    <x v="8"/>
    <x v="8"/>
    <x v="8"/>
    <s v="plays"/>
    <x v="2931"/>
    <d v="2015-02-23T05:55:03"/>
  </r>
  <r>
    <n v="2812"/>
    <s v="BULL by Mike Bartlett at the Coal Mine Theatre"/>
    <s v="&quot;A short, nasty and razor sharp play in one of Toronto's hottest new &quot;off-off Broadway&quot; style venues."/>
    <n v="5000"/>
    <n v="5665"/>
    <x v="1"/>
    <x v="2"/>
    <s v="CAD"/>
    <n v="1428292800"/>
    <n v="1424368298"/>
    <b v="0"/>
    <n v="83"/>
    <b v="1"/>
    <s v="theater/plays"/>
    <n v="1.133"/>
    <n v="68.253012048192772"/>
    <x v="8"/>
    <x v="8"/>
    <x v="8"/>
    <s v="plays"/>
    <x v="2932"/>
    <d v="2015-04-05T22:00:00"/>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x v="8"/>
    <x v="8"/>
    <x v="8"/>
    <s v="plays"/>
    <x v="2933"/>
    <d v="2016-12-14T11:49:21"/>
  </r>
  <r>
    <n v="2814"/>
    <s v="Stitching by Anthony Neilson"/>
    <s v="Stitching is a play exploring how a couple cope with the loss of their child. It will run for a month at The Drayton Arms Theatre."/>
    <n v="1500"/>
    <n v="1616"/>
    <x v="1"/>
    <x v="1"/>
    <s v="GBP"/>
    <n v="1431164115"/>
    <n v="1428572115"/>
    <b v="0"/>
    <n v="64"/>
    <b v="1"/>
    <s v="theater/plays"/>
    <n v="1.0773333333333333"/>
    <n v="25.25"/>
    <x v="8"/>
    <x v="8"/>
    <x v="8"/>
    <s v="plays"/>
    <x v="2934"/>
    <d v="2015-05-09T03:35:15"/>
  </r>
  <r>
    <n v="2815"/>
    <s v="Widow's Wedding Dress"/>
    <s v="Set in 1950s Northern Ireland, this play tells the story of two sisters in a community of Travellers, or Irish Gypsies."/>
    <n v="250"/>
    <n v="605"/>
    <x v="1"/>
    <x v="2"/>
    <s v="CAD"/>
    <n v="1470595109"/>
    <n v="1468003109"/>
    <b v="0"/>
    <n v="14"/>
    <b v="1"/>
    <s v="theater/plays"/>
    <n v="2.42"/>
    <n v="43.214285714285715"/>
    <x v="8"/>
    <x v="8"/>
    <x v="8"/>
    <s v="plays"/>
    <x v="2935"/>
    <d v="2016-08-07T12:38:29"/>
  </r>
  <r>
    <n v="2816"/>
    <s v="In My Head - A new mental health theatre project"/>
    <s v="Inspired by real life interviews 'In My Head' is a new play exploring the lives of those living with a mental health condition."/>
    <n v="3000"/>
    <n v="4247"/>
    <x v="1"/>
    <x v="1"/>
    <s v="GBP"/>
    <n v="1438531200"/>
    <n v="1435921992"/>
    <b v="0"/>
    <n v="169"/>
    <b v="1"/>
    <s v="theater/plays"/>
    <n v="1.4156666666666666"/>
    <n v="25.130177514792898"/>
    <x v="8"/>
    <x v="8"/>
    <x v="8"/>
    <s v="plays"/>
    <x v="2936"/>
    <d v="2015-08-02T10:00:00"/>
  </r>
  <r>
    <n v="2817"/>
    <s v="After The End"/>
    <s v="Let Go Theatre Co's very first production is going ahead in June 2015. Help support a brand new theatre co as we begin our adventure"/>
    <n v="600"/>
    <n v="780"/>
    <x v="1"/>
    <x v="1"/>
    <s v="GBP"/>
    <n v="1425136462"/>
    <n v="1421680462"/>
    <b v="0"/>
    <n v="33"/>
    <b v="1"/>
    <s v="theater/plays"/>
    <n v="1.3"/>
    <n v="23.636363636363637"/>
    <x v="8"/>
    <x v="8"/>
    <x v="8"/>
    <s v="plays"/>
    <x v="2937"/>
    <d v="2015-02-28T09:14:22"/>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x v="8"/>
    <x v="8"/>
    <x v="8"/>
    <s v="plays"/>
    <x v="2938"/>
    <d v="2015-09-23T08:21:26"/>
  </r>
  <r>
    <n v="2819"/>
    <s v="Make TES a success at The Edinburgh Fringe Fest"/>
    <s v="Years of work, my best show, and a top Edinburgh venue.  Help me expose my talents to the UK and tell an important story."/>
    <n v="5000"/>
    <n v="5240"/>
    <x v="1"/>
    <x v="1"/>
    <s v="GBP"/>
    <n v="1434285409"/>
    <n v="1431693409"/>
    <b v="0"/>
    <n v="104"/>
    <b v="1"/>
    <s v="theater/plays"/>
    <n v="1.048"/>
    <n v="50.384615384615387"/>
    <x v="8"/>
    <x v="8"/>
    <x v="8"/>
    <s v="plays"/>
    <x v="2939"/>
    <d v="2015-06-14T06:36:49"/>
  </r>
  <r>
    <n v="2820"/>
    <s v="MTA's National Theatre Connections Show!"/>
    <s v="Montage Theatre Arts, as part of National Theatre Connections, are performing a show - We need you help to raise vital funds!"/>
    <n v="200"/>
    <n v="272"/>
    <x v="1"/>
    <x v="1"/>
    <s v="GBP"/>
    <n v="1456444800"/>
    <n v="1454337589"/>
    <b v="0"/>
    <n v="20"/>
    <b v="1"/>
    <s v="theater/plays"/>
    <n v="1.36"/>
    <n v="13.6"/>
    <x v="8"/>
    <x v="8"/>
    <x v="8"/>
    <s v="plays"/>
    <x v="2940"/>
    <d v="2016-02-25T18:00:00"/>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s v="theater/plays"/>
    <n v="1"/>
    <n v="28.571428571428573"/>
    <x v="8"/>
    <x v="8"/>
    <x v="8"/>
    <s v="plays"/>
    <x v="2941"/>
    <d v="2014-09-23T16:08:55"/>
  </r>
  <r>
    <n v="2822"/>
    <s v="Theatre Forever's The Nature Crown"/>
    <s v="A campaign to support the artists creating Theatre Forever's The Nature Crown, premiering in the Guthrie Theater's Dowling Studio!"/>
    <n v="6000"/>
    <n v="6000"/>
    <x v="1"/>
    <x v="0"/>
    <s v="USD"/>
    <n v="1427469892"/>
    <n v="1424881492"/>
    <b v="0"/>
    <n v="94"/>
    <b v="1"/>
    <s v="theater/plays"/>
    <n v="1"/>
    <n v="63.829787234042556"/>
    <x v="8"/>
    <x v="8"/>
    <x v="8"/>
    <s v="plays"/>
    <x v="2942"/>
    <d v="2015-03-27T09:24:52"/>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s v="theater/plays"/>
    <n v="1.24"/>
    <n v="8.8571428571428577"/>
    <x v="8"/>
    <x v="8"/>
    <x v="8"/>
    <s v="plays"/>
    <x v="2943"/>
    <d v="2015-03-31T16:59:00"/>
  </r>
  <r>
    <n v="2824"/>
    <s v="The Rooftop"/>
    <s v="I wrote a One Act play called The Rooftop for a Female Playwright's festival. Every little bit helps!"/>
    <n v="650"/>
    <n v="760"/>
    <x v="1"/>
    <x v="0"/>
    <s v="USD"/>
    <n v="1434159780"/>
    <n v="1431412196"/>
    <b v="0"/>
    <n v="15"/>
    <b v="1"/>
    <s v="theater/plays"/>
    <n v="1.1692307692307693"/>
    <n v="50.666666666666664"/>
    <x v="8"/>
    <x v="8"/>
    <x v="8"/>
    <s v="plays"/>
    <x v="2944"/>
    <d v="2015-06-12T19:43:00"/>
  </r>
  <r>
    <n v="2825"/>
    <s v="The Night Before Christmas"/>
    <s v="Help Saltmine Theatre Company tell the exciting story of St Nicholas and the importance of gratefulness in their new Christmas show."/>
    <n v="3000"/>
    <n v="3100"/>
    <x v="1"/>
    <x v="1"/>
    <s v="GBP"/>
    <n v="1449255686"/>
    <n v="1446663686"/>
    <b v="0"/>
    <n v="51"/>
    <b v="1"/>
    <s v="theater/plays"/>
    <n v="1.0333333333333334"/>
    <n v="60.784313725490193"/>
    <x v="8"/>
    <x v="8"/>
    <x v="8"/>
    <s v="plays"/>
    <x v="2945"/>
    <d v="2015-12-04T13:01:26"/>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x v="8"/>
    <x v="8"/>
    <x v="8"/>
    <s v="plays"/>
    <x v="2946"/>
    <d v="2015-07-10T01:00:00"/>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x v="8"/>
    <x v="8"/>
    <x v="8"/>
    <s v="plays"/>
    <x v="2947"/>
    <d v="2016-06-03T10:30:00"/>
  </r>
  <r>
    <n v="2828"/>
    <s v="Peace In Our Time"/>
    <s v="The Battle of Britain has been lost; London is occupied, who can you trust? Help produce this classic piece of theatre. Drama for now."/>
    <n v="9500"/>
    <n v="9536"/>
    <x v="1"/>
    <x v="1"/>
    <s v="GBP"/>
    <n v="1443826800"/>
    <n v="1441606869"/>
    <b v="0"/>
    <n v="97"/>
    <b v="1"/>
    <s v="theater/plays"/>
    <n v="1.0037894736842106"/>
    <n v="98.30927835051547"/>
    <x v="8"/>
    <x v="8"/>
    <x v="8"/>
    <s v="plays"/>
    <x v="2948"/>
    <d v="2015-10-02T17:00:00"/>
  </r>
  <r>
    <n v="2829"/>
    <s v="MUMBURGER by Sarah Kosar"/>
    <s v="In a visceral new play about family, grief and red meat, Sarah Kosar (Royal Court) asks how far we'd go to connect with those we love."/>
    <n v="2500"/>
    <n v="2663"/>
    <x v="1"/>
    <x v="1"/>
    <s v="GBP"/>
    <n v="1464863118"/>
    <n v="1462443918"/>
    <b v="0"/>
    <n v="76"/>
    <b v="1"/>
    <s v="theater/plays"/>
    <n v="1.0651999999999999"/>
    <n v="35.039473684210527"/>
    <x v="8"/>
    <x v="8"/>
    <x v="8"/>
    <s v="plays"/>
    <x v="2949"/>
    <d v="2016-06-02T04:25:18"/>
  </r>
  <r>
    <n v="2830"/>
    <s v="Nakhtik and Avalon"/>
    <s v="Avalon is a new South African Township play and Nakhtik is a  danced political lecture."/>
    <n v="3000"/>
    <n v="3000"/>
    <x v="1"/>
    <x v="0"/>
    <s v="USD"/>
    <n v="1399867140"/>
    <n v="1398802148"/>
    <b v="0"/>
    <n v="11"/>
    <b v="1"/>
    <s v="theater/plays"/>
    <n v="1"/>
    <n v="272.72727272727275"/>
    <x v="8"/>
    <x v="8"/>
    <x v="8"/>
    <s v="plays"/>
    <x v="2950"/>
    <d v="2014-05-11T21:59:00"/>
  </r>
  <r>
    <n v="2831"/>
    <s v="Tackett &amp; Pyke put on a Play"/>
    <s v="We each wrote a play and would like to produce them for you for nothing more than art's sake!"/>
    <n v="3000"/>
    <n v="3320"/>
    <x v="1"/>
    <x v="0"/>
    <s v="USD"/>
    <n v="1437076070"/>
    <n v="1434484070"/>
    <b v="0"/>
    <n v="52"/>
    <b v="1"/>
    <s v="theater/plays"/>
    <n v="1.1066666666666667"/>
    <n v="63.846153846153847"/>
    <x v="8"/>
    <x v="8"/>
    <x v="8"/>
    <s v="plays"/>
    <x v="2951"/>
    <d v="2015-07-16T13:47:50"/>
  </r>
  <r>
    <n v="2832"/>
    <s v="Secret Diaries"/>
    <s v="Charting the big stuff in life from dance routines to coming out; exploring homophobia, family, friendship &amp; finding your own voice."/>
    <n v="2500"/>
    <n v="2867.99"/>
    <x v="1"/>
    <x v="1"/>
    <s v="GBP"/>
    <n v="1416780000"/>
    <n v="1414342894"/>
    <b v="0"/>
    <n v="95"/>
    <b v="1"/>
    <s v="theater/plays"/>
    <n v="1.1471959999999999"/>
    <n v="30.189368421052631"/>
    <x v="8"/>
    <x v="8"/>
    <x v="8"/>
    <s v="plays"/>
    <x v="2952"/>
    <d v="2014-11-23T16:00:00"/>
  </r>
  <r>
    <n v="2833"/>
    <s v="Star Man Rocket Man"/>
    <s v="A new play about exploring outer space"/>
    <n v="2700"/>
    <n v="2923"/>
    <x v="1"/>
    <x v="0"/>
    <s v="USD"/>
    <n v="1444528800"/>
    <n v="1442804633"/>
    <b v="0"/>
    <n v="35"/>
    <b v="1"/>
    <s v="theater/plays"/>
    <n v="1.0825925925925926"/>
    <n v="83.51428571428572"/>
    <x v="8"/>
    <x v="8"/>
    <x v="8"/>
    <s v="plays"/>
    <x v="2953"/>
    <d v="2015-10-10T20:00:00"/>
  </r>
  <r>
    <n v="2834"/>
    <s v="Thank You For Smoking"/>
    <s v="Thank You For Smoking. A play about love, 5 trillion cigarettes and how the Flintstones earned the tobacco industry millions."/>
    <n v="800"/>
    <n v="1360"/>
    <x v="1"/>
    <x v="1"/>
    <s v="GBP"/>
    <n v="1422658930"/>
    <n v="1421362930"/>
    <b v="0"/>
    <n v="21"/>
    <b v="1"/>
    <s v="theater/plays"/>
    <n v="1.7"/>
    <n v="64.761904761904759"/>
    <x v="8"/>
    <x v="8"/>
    <x v="8"/>
    <s v="plays"/>
    <x v="2954"/>
    <d v="2015-01-30T17:02:10"/>
  </r>
  <r>
    <n v="2835"/>
    <s v="Land of the Three Towers"/>
    <s v="A celebratory community theatre project about the Focus E15 Occupation of empty council homes on Carpenters Estate."/>
    <n v="1000"/>
    <n v="1870.99"/>
    <x v="1"/>
    <x v="1"/>
    <s v="GBP"/>
    <n v="1449273600"/>
    <n v="1446742417"/>
    <b v="0"/>
    <n v="93"/>
    <b v="1"/>
    <s v="theater/plays"/>
    <n v="1.8709899999999999"/>
    <n v="20.118172043010752"/>
    <x v="8"/>
    <x v="8"/>
    <x v="8"/>
    <s v="plays"/>
    <x v="2955"/>
    <d v="2015-12-04T18:00:00"/>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x v="8"/>
    <x v="8"/>
    <x v="8"/>
    <s v="plays"/>
    <x v="2956"/>
    <d v="2017-02-17T22:59:00"/>
  </r>
  <r>
    <n v="2837"/>
    <s v="Stop the tempo - ThÃ©Ã¢tre Prospero- salle intime"/>
    <s v="Aidez-nous Ã  financer notre projet Stop the tempo prÃ©sentÃ© du 18 nov au 12 dÃ©c 2015 au ThÃ©Ã¢tre Prospero! M.E.S de Michel-Maxime Legault"/>
    <n v="850"/>
    <n v="850"/>
    <x v="1"/>
    <x v="2"/>
    <s v="CAD"/>
    <n v="1449701284"/>
    <n v="1446241684"/>
    <b v="0"/>
    <n v="21"/>
    <b v="1"/>
    <s v="theater/plays"/>
    <n v="1"/>
    <n v="40.476190476190474"/>
    <x v="8"/>
    <x v="8"/>
    <x v="8"/>
    <s v="plays"/>
    <x v="2957"/>
    <d v="2015-12-09T16:48:04"/>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x v="8"/>
    <x v="8"/>
    <x v="8"/>
    <s v="plays"/>
    <x v="2958"/>
    <d v="2014-08-13T16:00:00"/>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x v="8"/>
    <x v="8"/>
    <x v="8"/>
    <s v="plays"/>
    <x v="2959"/>
    <d v="2014-08-24T22:59:00"/>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s v="theater/plays"/>
    <n v="1.04"/>
    <n v="19.696969696969695"/>
    <x v="8"/>
    <x v="8"/>
    <x v="8"/>
    <s v="plays"/>
    <x v="2960"/>
    <d v="2015-03-18T11:00:00"/>
  </r>
  <r>
    <n v="2841"/>
    <s v="The Dead Loss"/>
    <s v="1920's London; two brothers try to make a name for themselves in the underground crime world but encounter a ruthless Irish mob boss."/>
    <n v="1000"/>
    <n v="10"/>
    <x v="0"/>
    <x v="1"/>
    <s v="GBP"/>
    <n v="1450032297"/>
    <n v="1444844697"/>
    <b v="0"/>
    <n v="1"/>
    <b v="0"/>
    <s v="theater/plays"/>
    <n v="0.01"/>
    <n v="10"/>
    <x v="8"/>
    <x v="8"/>
    <x v="8"/>
    <s v="plays"/>
    <x v="2961"/>
    <d v="2015-12-13T12:44:57"/>
  </r>
  <r>
    <n v="2842"/>
    <s v="HIDDEN: The FCO Plays"/>
    <s v="A play performed at the FCO Global Summit on the Preventing Sexual Violence Initiative, hosted by William Hague and Angelina Jolie"/>
    <n v="1500"/>
    <n v="0"/>
    <x v="0"/>
    <x v="1"/>
    <s v="GBP"/>
    <n v="1403348400"/>
    <n v="1401058295"/>
    <b v="0"/>
    <n v="0"/>
    <b v="0"/>
    <s v="theater/plays"/>
    <n v="0"/>
    <n v="0"/>
    <x v="8"/>
    <x v="8"/>
    <x v="8"/>
    <s v="plays"/>
    <x v="2962"/>
    <d v="2014-06-21T05:00:00"/>
  </r>
  <r>
    <n v="2843"/>
    <s v="Summer Adaptation of Fallen Angels"/>
    <s v="We're high school students directing a film adaptation of the play, Fallen Angels, written by NoÃ«l Coward and set in the 1920's."/>
    <n v="1200"/>
    <n v="0"/>
    <x v="0"/>
    <x v="0"/>
    <s v="USD"/>
    <n v="1465790400"/>
    <n v="1462210950"/>
    <b v="0"/>
    <n v="0"/>
    <b v="0"/>
    <s v="theater/plays"/>
    <n v="0"/>
    <n v="0"/>
    <x v="8"/>
    <x v="8"/>
    <x v="8"/>
    <s v="plays"/>
    <x v="2963"/>
    <d v="2016-06-12T22:00:00"/>
  </r>
  <r>
    <n v="2844"/>
    <s v="KabarettstÃ¼ck &quot;Dicht in da Nochtschicht&quot;"/>
    <s v="Zwei ausgebildete Schauspieler, ein Musiker - gemeinsam bringt man ein waschechtes KabarettstÃ¼ck auf die BÃ¼hne."/>
    <n v="550"/>
    <n v="30"/>
    <x v="0"/>
    <x v="14"/>
    <s v="EUR"/>
    <n v="1483535180"/>
    <n v="1480943180"/>
    <b v="0"/>
    <n v="1"/>
    <b v="0"/>
    <s v="theater/plays"/>
    <n v="5.4545454545454543E-2"/>
    <n v="30"/>
    <x v="8"/>
    <x v="8"/>
    <x v="8"/>
    <s v="plays"/>
    <x v="2964"/>
    <d v="2017-01-04T07:06:20"/>
  </r>
  <r>
    <n v="2845"/>
    <s v="Haberdasher Theatre Inc. : Richard Greenbergâ€™s, The Maderati"/>
    <s v="The Maderati: A bitingly witty absurdest comedy, which pokes wickedly perceptive fun at NY artist lifestyle."/>
    <n v="7500"/>
    <n v="2366"/>
    <x v="0"/>
    <x v="0"/>
    <s v="USD"/>
    <n v="1433723033"/>
    <n v="1428539033"/>
    <b v="0"/>
    <n v="39"/>
    <b v="0"/>
    <s v="theater/plays"/>
    <n v="0.31546666666666667"/>
    <n v="60.666666666666664"/>
    <x v="8"/>
    <x v="8"/>
    <x v="8"/>
    <s v="plays"/>
    <x v="2965"/>
    <d v="2015-06-07T18:23:53"/>
  </r>
  <r>
    <n v="2846"/>
    <s v="SIN, The Stage Play-Spreading Awareness One City At A Time"/>
    <s v="SIN, has an important message, outstanding music, uplifting performances and amazing entertainment. SIN, is a &quot;must see&quot; for everyone!"/>
    <n v="8000"/>
    <n v="0"/>
    <x v="0"/>
    <x v="0"/>
    <s v="USD"/>
    <n v="1432917394"/>
    <n v="1429029394"/>
    <b v="0"/>
    <n v="0"/>
    <b v="0"/>
    <s v="theater/plays"/>
    <n v="0"/>
    <n v="0"/>
    <x v="8"/>
    <x v="8"/>
    <x v="8"/>
    <s v="plays"/>
    <x v="2966"/>
    <d v="2015-05-29T10:36:34"/>
  </r>
  <r>
    <n v="2847"/>
    <s v="COLOR ME"/>
    <s v="Dark secrets come to light when Mariah meets Stella. They find a way to face the south's largest elephant in the room: RACISM."/>
    <n v="2000"/>
    <n v="0"/>
    <x v="0"/>
    <x v="0"/>
    <s v="USD"/>
    <n v="1464031265"/>
    <n v="1458847265"/>
    <b v="0"/>
    <n v="0"/>
    <b v="0"/>
    <s v="theater/plays"/>
    <n v="0"/>
    <n v="0"/>
    <x v="8"/>
    <x v="8"/>
    <x v="8"/>
    <s v="plays"/>
    <x v="2967"/>
    <d v="2016-05-23T13:21:05"/>
  </r>
  <r>
    <n v="2848"/>
    <s v="Hurricane Katrina 10th Anniversary: Brothers from the Bottom"/>
    <s v="Wendell Pierce stars in Brothers from the Bottom by Jackie Alexander to mark Hurricane Katrinaâ€™s 10th Anniversary. June 2015 in NoLA."/>
    <n v="35000"/>
    <n v="70"/>
    <x v="0"/>
    <x v="0"/>
    <s v="USD"/>
    <n v="1432913659"/>
    <n v="1430321659"/>
    <b v="0"/>
    <n v="3"/>
    <b v="0"/>
    <s v="theater/plays"/>
    <n v="2E-3"/>
    <n v="23.333333333333332"/>
    <x v="8"/>
    <x v="8"/>
    <x v="8"/>
    <s v="plays"/>
    <x v="2968"/>
    <d v="2015-05-29T09:34:19"/>
  </r>
  <r>
    <n v="2849"/>
    <s v="100, Acre Wood"/>
    <s v="NonSens!cal tackles the struggles of four people with mental health issues/disorders inspired by A.A Milne's Winnie the Pooh"/>
    <n v="500"/>
    <n v="5"/>
    <x v="0"/>
    <x v="1"/>
    <s v="GBP"/>
    <n v="1461406600"/>
    <n v="1458814600"/>
    <b v="0"/>
    <n v="1"/>
    <b v="0"/>
    <s v="theater/plays"/>
    <n v="0.01"/>
    <n v="5"/>
    <x v="8"/>
    <x v="8"/>
    <x v="8"/>
    <s v="plays"/>
    <x v="2969"/>
    <d v="2016-04-23T04:16:40"/>
  </r>
  <r>
    <n v="2850"/>
    <s v="Romeo and Juliet...Choose Your Own Ending"/>
    <s v="Romeo and Juliet: Wouldn't it be great if they didn't all die at the end? Now YOU get to control the fate of these timeless characters!"/>
    <n v="8000"/>
    <n v="311"/>
    <x v="0"/>
    <x v="0"/>
    <s v="USD"/>
    <n v="1409962211"/>
    <n v="1407370211"/>
    <b v="0"/>
    <n v="13"/>
    <b v="0"/>
    <s v="theater/plays"/>
    <n v="3.8875E-2"/>
    <n v="23.923076923076923"/>
    <x v="8"/>
    <x v="8"/>
    <x v="8"/>
    <s v="plays"/>
    <x v="2970"/>
    <d v="2014-09-05T18:10:11"/>
  </r>
  <r>
    <n v="2851"/>
    <s v="The Divideâ€ A Great New Controversial Play."/>
    <s v="Set in Southern America â€œThe Divideâ€ is a stage play that touches on the issues that are forefront in America and the world."/>
    <n v="4500"/>
    <n v="0"/>
    <x v="0"/>
    <x v="15"/>
    <s v="EUR"/>
    <n v="1454109420"/>
    <n v="1453334629"/>
    <b v="0"/>
    <n v="0"/>
    <b v="0"/>
    <s v="theater/plays"/>
    <n v="0"/>
    <n v="0"/>
    <x v="8"/>
    <x v="8"/>
    <x v="8"/>
    <s v="plays"/>
    <x v="2971"/>
    <d v="2016-01-29T17:17:00"/>
  </r>
  <r>
    <n v="2852"/>
    <s v="Freedom Train"/>
    <s v="Just one time back to the past on the Freedom Train will open your eyes and your lives will never ever be the same!"/>
    <n v="5000"/>
    <n v="95"/>
    <x v="0"/>
    <x v="0"/>
    <s v="USD"/>
    <n v="1403312703"/>
    <n v="1400720703"/>
    <b v="0"/>
    <n v="6"/>
    <b v="0"/>
    <s v="theater/plays"/>
    <n v="1.9E-2"/>
    <n v="15.833333333333334"/>
    <x v="8"/>
    <x v="8"/>
    <x v="8"/>
    <s v="plays"/>
    <x v="2972"/>
    <d v="2014-06-20T19:05:03"/>
  </r>
  <r>
    <n v="2853"/>
    <s v="Eighteen Months- A Love Story Interrupted"/>
    <s v="Much has been written by women on breast cancer. Yet, there is little that has been written for the theatre on this by men. I have!"/>
    <n v="9500"/>
    <n v="0"/>
    <x v="0"/>
    <x v="2"/>
    <s v="CAD"/>
    <n v="1410669297"/>
    <n v="1405485297"/>
    <b v="0"/>
    <n v="0"/>
    <b v="0"/>
    <s v="theater/plays"/>
    <n v="0"/>
    <n v="0"/>
    <x v="8"/>
    <x v="8"/>
    <x v="8"/>
    <s v="plays"/>
    <x v="2973"/>
    <d v="2014-09-13T22:34:57"/>
  </r>
  <r>
    <n v="2854"/>
    <s v="Ultimate Political Selfie!"/>
    <s v="Almost Random Theatre's play about a candidate - with no policies - who is seeking election in May 2015"/>
    <n v="1000"/>
    <n v="417"/>
    <x v="0"/>
    <x v="1"/>
    <s v="GBP"/>
    <n v="1431018719"/>
    <n v="1429290719"/>
    <b v="0"/>
    <n v="14"/>
    <b v="0"/>
    <s v="theater/plays"/>
    <n v="0.41699999999999998"/>
    <n v="29.785714285714285"/>
    <x v="8"/>
    <x v="8"/>
    <x v="8"/>
    <s v="plays"/>
    <x v="2974"/>
    <d v="2015-05-07T11:11:59"/>
  </r>
  <r>
    <n v="2855"/>
    <s v="STAGE READING for TETCNY"/>
    <s v="Raising funds to have a private stage reading for an upcoming play from THE ENSEMBLE THEATRE COMPANY OF NEW YORK (www.tetcny.org)"/>
    <n v="600"/>
    <n v="300"/>
    <x v="0"/>
    <x v="0"/>
    <s v="USD"/>
    <n v="1454110440"/>
    <n v="1451607071"/>
    <b v="0"/>
    <n v="5"/>
    <b v="0"/>
    <s v="theater/plays"/>
    <n v="0.5"/>
    <n v="60"/>
    <x v="8"/>
    <x v="8"/>
    <x v="8"/>
    <s v="plays"/>
    <x v="2975"/>
    <d v="2016-01-29T17:34:00"/>
  </r>
  <r>
    <n v="2856"/>
    <s v="The JOkeress Going Live"/>
    <s v="This will be the fifth play of The Jokeress, based on the ebook/paperback novelette series. It is scifi, suspense, terror, and noir."/>
    <n v="3000"/>
    <n v="146"/>
    <x v="0"/>
    <x v="0"/>
    <s v="USD"/>
    <n v="1439069640"/>
    <n v="1433897647"/>
    <b v="0"/>
    <n v="6"/>
    <b v="0"/>
    <s v="theater/plays"/>
    <n v="4.8666666666666664E-2"/>
    <n v="24.333333333333332"/>
    <x v="8"/>
    <x v="8"/>
    <x v="8"/>
    <s v="plays"/>
    <x v="2976"/>
    <d v="2015-08-08T15:34:00"/>
  </r>
  <r>
    <n v="2857"/>
    <s v="Los Tradicionales"/>
    <s v="Somos una compaÃ±Ã­a de teatro independiente. Y en el 2017 queremos arrancar con el montaje de 3 obras._x000a_3 elencos, 3 espacios."/>
    <n v="38000"/>
    <n v="7500"/>
    <x v="0"/>
    <x v="18"/>
    <s v="MXN"/>
    <n v="1487613600"/>
    <n v="1482444295"/>
    <b v="0"/>
    <n v="15"/>
    <b v="0"/>
    <s v="theater/plays"/>
    <n v="0.19736842105263158"/>
    <n v="500"/>
    <x v="8"/>
    <x v="8"/>
    <x v="8"/>
    <s v="plays"/>
    <x v="2977"/>
    <d v="2017-02-20T12:00:00"/>
  </r>
  <r>
    <n v="2858"/>
    <s v="Gay Party Superposh 'Winter Wonderland'"/>
    <s v="Een Gay Party in het centrum van Amersfoort. _x000a_Een geweldige avond uit, met een show, optredens en DJ's."/>
    <n v="1000"/>
    <n v="0"/>
    <x v="0"/>
    <x v="7"/>
    <s v="EUR"/>
    <n v="1417778880"/>
    <n v="1415711095"/>
    <b v="0"/>
    <n v="0"/>
    <b v="0"/>
    <s v="theater/plays"/>
    <n v="0"/>
    <n v="0"/>
    <x v="8"/>
    <x v="8"/>
    <x v="8"/>
    <s v="plays"/>
    <x v="2978"/>
    <d v="2014-12-05T05:28:00"/>
  </r>
  <r>
    <n v="2859"/>
    <s v="Grover Theatre Company (GTC)"/>
    <s v="A theatre company that will create works to inspire young people and get everyone involved."/>
    <n v="2000"/>
    <n v="35"/>
    <x v="0"/>
    <x v="4"/>
    <s v="AUD"/>
    <n v="1444984904"/>
    <n v="1439800904"/>
    <b v="0"/>
    <n v="1"/>
    <b v="0"/>
    <s v="theater/plays"/>
    <n v="1.7500000000000002E-2"/>
    <n v="35"/>
    <x v="8"/>
    <x v="8"/>
    <x v="8"/>
    <s v="plays"/>
    <x v="2979"/>
    <d v="2015-10-16T02:41:44"/>
  </r>
  <r>
    <n v="2860"/>
    <s v="Macbeth For President 2016"/>
    <s v="The Bard's classic tale set in the 2016 Presidential Campaign. Power, corruption, greed, and conspiracy. How far are you willing to go?"/>
    <n v="4000"/>
    <n v="266"/>
    <x v="0"/>
    <x v="0"/>
    <s v="USD"/>
    <n v="1466363576"/>
    <n v="1461179576"/>
    <b v="0"/>
    <n v="9"/>
    <b v="0"/>
    <s v="theater/plays"/>
    <n v="6.6500000000000004E-2"/>
    <n v="29.555555555555557"/>
    <x v="8"/>
    <x v="8"/>
    <x v="8"/>
    <s v="plays"/>
    <x v="2980"/>
    <d v="2016-06-19T13:12:56"/>
  </r>
  <r>
    <n v="2861"/>
    <s v="Julius Caesar"/>
    <s v="The University of Queensland Drama Production Course is putting on an adaptation of William Shakespeares Julius Caesar"/>
    <n v="250"/>
    <n v="80"/>
    <x v="0"/>
    <x v="4"/>
    <s v="AUD"/>
    <n v="1443103848"/>
    <n v="1441894248"/>
    <b v="0"/>
    <n v="3"/>
    <b v="0"/>
    <s v="theater/plays"/>
    <n v="0.32"/>
    <n v="26.666666666666668"/>
    <x v="8"/>
    <x v="8"/>
    <x v="8"/>
    <s v="plays"/>
    <x v="2981"/>
    <d v="2015-09-24T08:10:48"/>
  </r>
  <r>
    <n v="2862"/>
    <s v="Get Your Life Back"/>
    <s v="&quot;Get Your Life Back&quot; is a dynamic stage play that deals with true issues of life that reign in the lives of many people everyday."/>
    <n v="12700"/>
    <n v="55"/>
    <x v="0"/>
    <x v="0"/>
    <s v="USD"/>
    <n v="1403636229"/>
    <n v="1401044229"/>
    <b v="0"/>
    <n v="3"/>
    <b v="0"/>
    <s v="theater/plays"/>
    <n v="4.3307086614173228E-3"/>
    <n v="18.333333333333332"/>
    <x v="8"/>
    <x v="8"/>
    <x v="8"/>
    <s v="plays"/>
    <x v="2982"/>
    <d v="2014-06-24T12:57:09"/>
  </r>
  <r>
    <n v="2863"/>
    <s v="Equality Theatre"/>
    <s v="I would like to start a Acting Company that supports and includes LGBTQ youth and young adults in very conservative North Texas"/>
    <n v="50000"/>
    <n v="20"/>
    <x v="0"/>
    <x v="0"/>
    <s v="USD"/>
    <n v="1410279123"/>
    <n v="1405095123"/>
    <b v="0"/>
    <n v="1"/>
    <b v="0"/>
    <s v="theater/plays"/>
    <n v="4.0000000000000002E-4"/>
    <n v="20"/>
    <x v="8"/>
    <x v="8"/>
    <x v="8"/>
    <s v="plays"/>
    <x v="2983"/>
    <d v="2014-09-09T10:12:03"/>
  </r>
  <r>
    <n v="2864"/>
    <s v="'Haunting Julia' by Alan Ayckbourn"/>
    <s v="Accessible, original theatre for all!"/>
    <n v="2500"/>
    <n v="40"/>
    <x v="0"/>
    <x v="1"/>
    <s v="GBP"/>
    <n v="1437139080"/>
    <n v="1434552207"/>
    <b v="0"/>
    <n v="3"/>
    <b v="0"/>
    <s v="theater/plays"/>
    <n v="1.6E-2"/>
    <n v="13.333333333333334"/>
    <x v="8"/>
    <x v="8"/>
    <x v="8"/>
    <s v="plays"/>
    <x v="2984"/>
    <d v="2015-07-17T07:18:00"/>
  </r>
  <r>
    <n v="2865"/>
    <s v="FRINGE 2015 by YER Productions"/>
    <s v="Prepare to be Swept Away. Three short plays from three master playwrights; LANDFALL, SNIPER and DANGERS of TOBACCO!"/>
    <n v="2888"/>
    <n v="0"/>
    <x v="0"/>
    <x v="0"/>
    <s v="USD"/>
    <n v="1420512259"/>
    <n v="1415328259"/>
    <b v="0"/>
    <n v="0"/>
    <b v="0"/>
    <s v="theater/plays"/>
    <n v="0"/>
    <n v="0"/>
    <x v="8"/>
    <x v="8"/>
    <x v="8"/>
    <s v="plays"/>
    <x v="2985"/>
    <d v="2015-01-05T20:44:19"/>
  </r>
  <r>
    <n v="2866"/>
    <s v="Church Folk Can Be Dangerous People"/>
    <s v="The reality is dark, sinister. The milieu is not as friendly as it claims. What is this place? Where is it? Is it your local church?"/>
    <n v="5000"/>
    <n v="45"/>
    <x v="0"/>
    <x v="0"/>
    <s v="USD"/>
    <n v="1476482400"/>
    <n v="1473893721"/>
    <b v="0"/>
    <n v="2"/>
    <b v="0"/>
    <s v="theater/plays"/>
    <n v="8.9999999999999993E-3"/>
    <n v="22.5"/>
    <x v="8"/>
    <x v="8"/>
    <x v="8"/>
    <s v="plays"/>
    <x v="2986"/>
    <d v="2016-10-14T16:00:00"/>
  </r>
  <r>
    <n v="2867"/>
    <s v="A Midsummer Night's Dream"/>
    <s v="This production is being put together by Wilson's newest professional theater company, the Wyldepine Players in conjunction w/ Taiplab"/>
    <n v="2500"/>
    <n v="504"/>
    <x v="0"/>
    <x v="0"/>
    <s v="USD"/>
    <n v="1467604800"/>
    <n v="1465533672"/>
    <b v="0"/>
    <n v="10"/>
    <b v="0"/>
    <s v="theater/plays"/>
    <n v="0.2016"/>
    <n v="50.4"/>
    <x v="8"/>
    <x v="8"/>
    <x v="8"/>
    <s v="plays"/>
    <x v="2987"/>
    <d v="2016-07-03T22:00:00"/>
  </r>
  <r>
    <n v="2868"/>
    <s v="Becoming UNZIPPED"/>
    <s v="7 billion people &amp; most of us feel alone.  It's time we become emotionally unzipped.  &quot;Unzipped&quot; a new play about men &amp; relationships."/>
    <n v="15000"/>
    <n v="6301.76"/>
    <x v="0"/>
    <x v="0"/>
    <s v="USD"/>
    <n v="1475697054"/>
    <n v="1473105054"/>
    <b v="0"/>
    <n v="60"/>
    <b v="0"/>
    <s v="theater/plays"/>
    <n v="0.42011733333333334"/>
    <n v="105.02933333333334"/>
    <x v="8"/>
    <x v="8"/>
    <x v="8"/>
    <s v="plays"/>
    <x v="2988"/>
    <d v="2016-10-05T13:50:54"/>
  </r>
  <r>
    <n v="2869"/>
    <s v="Theatre West97 - not-for-profit run Youth Theatre Program"/>
    <s v="We provide performing arts training and experience to young people of low income families in NYC, building confidence and self esteem"/>
    <n v="20000"/>
    <n v="177"/>
    <x v="0"/>
    <x v="0"/>
    <s v="USD"/>
    <n v="1468937681"/>
    <n v="1466345681"/>
    <b v="0"/>
    <n v="5"/>
    <b v="0"/>
    <s v="theater/plays"/>
    <n v="8.8500000000000002E-3"/>
    <n v="35.4"/>
    <x v="8"/>
    <x v="8"/>
    <x v="8"/>
    <s v="plays"/>
    <x v="2989"/>
    <d v="2016-07-19T08:14:41"/>
  </r>
  <r>
    <n v="2870"/>
    <s v="America is at the Mall: A Post 9/11 Happily  Never After"/>
    <s v="The war in Iraq changed everything -one journey from the safe haven of the 99% to the shadows of veteran. How would you persevere?"/>
    <n v="5000"/>
    <n v="750"/>
    <x v="0"/>
    <x v="0"/>
    <s v="USD"/>
    <n v="1400301165"/>
    <n v="1397709165"/>
    <b v="0"/>
    <n v="9"/>
    <b v="0"/>
    <s v="theater/plays"/>
    <n v="0.15"/>
    <n v="83.333333333333329"/>
    <x v="8"/>
    <x v="8"/>
    <x v="8"/>
    <s v="plays"/>
    <x v="2990"/>
    <d v="2014-05-16T22:32:45"/>
  </r>
  <r>
    <n v="2871"/>
    <s v="The Bill Cosby Assault, a play"/>
    <s v="America's dad or serial rapist? Or both? The stories of the Bill Cosby accusers and the society so skeptical of them."/>
    <n v="10000"/>
    <n v="467"/>
    <x v="0"/>
    <x v="0"/>
    <s v="USD"/>
    <n v="1419183813"/>
    <n v="1417455813"/>
    <b v="0"/>
    <n v="13"/>
    <b v="0"/>
    <s v="theater/plays"/>
    <n v="4.6699999999999998E-2"/>
    <n v="35.92307692307692"/>
    <x v="8"/>
    <x v="8"/>
    <x v="8"/>
    <s v="plays"/>
    <x v="2991"/>
    <d v="2014-12-21T11:43:33"/>
  </r>
  <r>
    <n v="2872"/>
    <s v="Loud Arts"/>
    <s v="Local Theatre group in Loudoun County, Virginia. Looking for funds to start producing shows!"/>
    <n v="3000"/>
    <n v="0"/>
    <x v="0"/>
    <x v="0"/>
    <s v="USD"/>
    <n v="1434768438"/>
    <n v="1429584438"/>
    <b v="0"/>
    <n v="0"/>
    <b v="0"/>
    <s v="theater/plays"/>
    <n v="0"/>
    <n v="0"/>
    <x v="8"/>
    <x v="8"/>
    <x v="8"/>
    <s v="plays"/>
    <x v="2992"/>
    <d v="2015-06-19T20:47:18"/>
  </r>
  <r>
    <n v="2873"/>
    <s v="&quot;Fortune's Child&quot; by Mark Scharf"/>
    <s v="DC/Baltimore AEA actors band together produce a world premiere of a touching, bittersweet, award winning play about letting go to live"/>
    <n v="2500"/>
    <n v="953"/>
    <x v="0"/>
    <x v="0"/>
    <s v="USD"/>
    <n v="1422473831"/>
    <n v="1419881831"/>
    <b v="0"/>
    <n v="8"/>
    <b v="0"/>
    <s v="theater/plays"/>
    <n v="0.38119999999999998"/>
    <n v="119.125"/>
    <x v="8"/>
    <x v="8"/>
    <x v="8"/>
    <s v="plays"/>
    <x v="2993"/>
    <d v="2015-01-28T13:37:11"/>
  </r>
  <r>
    <n v="2874"/>
    <s v="Lead Players Theatre Company"/>
    <s v="We present Classics made for the 21st Century and we need a space! Please help us rent a space for The Importance of Being Earnest!"/>
    <n v="5000"/>
    <n v="271"/>
    <x v="0"/>
    <x v="0"/>
    <s v="USD"/>
    <n v="1484684186"/>
    <n v="1482092186"/>
    <b v="0"/>
    <n v="3"/>
    <b v="0"/>
    <s v="theater/plays"/>
    <n v="5.4199999999999998E-2"/>
    <n v="90.333333333333329"/>
    <x v="8"/>
    <x v="8"/>
    <x v="8"/>
    <s v="plays"/>
    <x v="2994"/>
    <d v="2017-01-17T14:16:26"/>
  </r>
  <r>
    <n v="2875"/>
    <s v="Right Tracey!"/>
    <s v="Play about Tracey a gay man trapped in his room by his Bible thumping mother. He finds love but the room can not keep the love alive."/>
    <n v="20000"/>
    <n v="7"/>
    <x v="0"/>
    <x v="0"/>
    <s v="USD"/>
    <n v="1462417493"/>
    <n v="1459825493"/>
    <b v="0"/>
    <n v="3"/>
    <b v="0"/>
    <s v="theater/plays"/>
    <n v="3.5E-4"/>
    <n v="2.3333333333333335"/>
    <x v="8"/>
    <x v="8"/>
    <x v="8"/>
    <s v="plays"/>
    <x v="2995"/>
    <d v="2016-05-04T21:04:53"/>
  </r>
  <r>
    <n v="2876"/>
    <s v="The Sins of Bad People  Urban Stage Play"/>
    <s v="Charlotte NC playwright looking to showcase a series of three stage plays.  Plays are funny, completed and ready to run!"/>
    <n v="150000"/>
    <n v="0"/>
    <x v="0"/>
    <x v="0"/>
    <s v="USD"/>
    <n v="1437069079"/>
    <n v="1434477079"/>
    <b v="0"/>
    <n v="0"/>
    <b v="0"/>
    <s v="theater/plays"/>
    <n v="0"/>
    <n v="0"/>
    <x v="8"/>
    <x v="8"/>
    <x v="8"/>
    <s v="plays"/>
    <x v="2996"/>
    <d v="2015-07-16T11:51:19"/>
  </r>
  <r>
    <n v="2877"/>
    <s v="COLLABORATION: WARHOL &amp; BASQUIAT"/>
    <s v="Two of the 20th Centuryâ€™s Greatest Artists _x000a_navigate the perilous terrain of Art &amp; Fame _x000a_in a historic Collaboration."/>
    <n v="6000"/>
    <n v="650"/>
    <x v="0"/>
    <x v="0"/>
    <s v="USD"/>
    <n v="1480525200"/>
    <n v="1477781724"/>
    <b v="0"/>
    <n v="6"/>
    <b v="0"/>
    <s v="theater/plays"/>
    <n v="0.10833333333333334"/>
    <n v="108.33333333333333"/>
    <x v="8"/>
    <x v="8"/>
    <x v="8"/>
    <s v="plays"/>
    <x v="2997"/>
    <d v="2016-11-30T11:00:00"/>
  </r>
  <r>
    <n v="2878"/>
    <s v="(TBC) I'M JUST HERE TO BUY SOY SAUCE by Jingan Young"/>
    <s v="World premiere of &quot;I'm Just Here to Buy Soy Sauce&quot;, a play about China &amp; the UK housing crisis by Jingan Young location TBC"/>
    <n v="3000"/>
    <n v="63"/>
    <x v="0"/>
    <x v="1"/>
    <s v="GBP"/>
    <n v="1435934795"/>
    <n v="1430750795"/>
    <b v="0"/>
    <n v="4"/>
    <b v="0"/>
    <s v="theater/plays"/>
    <n v="2.1000000000000001E-2"/>
    <n v="15.75"/>
    <x v="8"/>
    <x v="8"/>
    <x v="8"/>
    <s v="plays"/>
    <x v="2998"/>
    <d v="2015-07-03T08:46:35"/>
  </r>
  <r>
    <n v="2879"/>
    <s v="Girls, Ladies and Women - A Gospel Drama"/>
    <s v="She that fines a husband? Wait, is that right? Girl... you better check yourself, before you wreck yourself!"/>
    <n v="11200"/>
    <n v="29"/>
    <x v="0"/>
    <x v="0"/>
    <s v="USD"/>
    <n v="1453310661"/>
    <n v="1450718661"/>
    <b v="0"/>
    <n v="1"/>
    <b v="0"/>
    <s v="theater/plays"/>
    <n v="2.5892857142857141E-3"/>
    <n v="29"/>
    <x v="8"/>
    <x v="8"/>
    <x v="8"/>
    <s v="plays"/>
    <x v="2999"/>
    <d v="2016-01-20T11:24:21"/>
  </r>
  <r>
    <n v="2880"/>
    <s v="BELIEF on the Isle of Skye"/>
    <s v="BELIEF leaves res &amp; crosses nations, swims the Atlantic, landing on Isle where Salish meets Gaelic, where humanity transcends barriers"/>
    <n v="12000"/>
    <n v="2800"/>
    <x v="0"/>
    <x v="0"/>
    <s v="USD"/>
    <n v="1440090300"/>
    <n v="1436305452"/>
    <b v="0"/>
    <n v="29"/>
    <b v="0"/>
    <s v="theater/plays"/>
    <n v="0.23333333333333334"/>
    <n v="96.551724137931032"/>
    <x v="8"/>
    <x v="8"/>
    <x v="8"/>
    <s v="plays"/>
    <x v="3000"/>
    <d v="2015-08-20T11:05:00"/>
  </r>
  <r>
    <n v="2881"/>
    <s v="&quot;God's Pinatas&quot; A Drama for the stage, with comic relief."/>
    <s v="&quot;The struggles of Alzheimer's  &amp; Alcoholism. &quot;Courage is the quiet voice at the end of the day, saying, I will try again tomorrow.&quot;"/>
    <n v="5500"/>
    <n v="0"/>
    <x v="0"/>
    <x v="0"/>
    <s v="USD"/>
    <n v="1417620036"/>
    <n v="1412432436"/>
    <b v="0"/>
    <n v="0"/>
    <b v="0"/>
    <s v="theater/plays"/>
    <n v="0"/>
    <n v="0"/>
    <x v="8"/>
    <x v="8"/>
    <x v="8"/>
    <s v="plays"/>
    <x v="3001"/>
    <d v="2014-12-03T09:20:36"/>
  </r>
  <r>
    <n v="2882"/>
    <s v="Images: Remembrances of the Holocaust-The Eva Schloss Story"/>
    <s v="A one-woman show about the life of Eva Schloss, her time in Auschwitz, and the positive impact she has had on thousands of lives."/>
    <n v="750"/>
    <n v="252"/>
    <x v="0"/>
    <x v="0"/>
    <s v="USD"/>
    <n v="1462112318"/>
    <n v="1459520318"/>
    <b v="0"/>
    <n v="4"/>
    <b v="0"/>
    <s v="theater/plays"/>
    <n v="0.33600000000000002"/>
    <n v="63"/>
    <x v="8"/>
    <x v="8"/>
    <x v="8"/>
    <s v="plays"/>
    <x v="3002"/>
    <d v="2016-05-01T08:18:38"/>
  </r>
  <r>
    <n v="2883"/>
    <s v="&quot;Skip To My Lou,&quot; a NEW play by Steve Romagnoli"/>
    <s v="Ticket sales benefit Bedford Hills Maximum Security Prison, Women's College Program Library. Presented by Theater For The New City."/>
    <n v="10000"/>
    <n v="1908"/>
    <x v="0"/>
    <x v="0"/>
    <s v="USD"/>
    <n v="1454734740"/>
    <n v="1451684437"/>
    <b v="0"/>
    <n v="5"/>
    <b v="0"/>
    <s v="theater/plays"/>
    <n v="0.1908"/>
    <n v="381.6"/>
    <x v="8"/>
    <x v="8"/>
    <x v="8"/>
    <s v="plays"/>
    <x v="3003"/>
    <d v="2016-02-05T22:59:00"/>
  </r>
  <r>
    <n v="2884"/>
    <s v="The Lizard King, a play by Jay Jeff Jones"/>
    <s v="Come explore the dream world of Jim Morrison, rock singer, mystic, poet, shaman."/>
    <n v="45000"/>
    <n v="185"/>
    <x v="0"/>
    <x v="0"/>
    <s v="USD"/>
    <n v="1417800435"/>
    <n v="1415208435"/>
    <b v="0"/>
    <n v="4"/>
    <b v="0"/>
    <s v="theater/plays"/>
    <n v="4.1111111111111114E-3"/>
    <n v="46.25"/>
    <x v="8"/>
    <x v="8"/>
    <x v="8"/>
    <s v="plays"/>
    <x v="3004"/>
    <d v="2014-12-05T11:27:15"/>
  </r>
  <r>
    <n v="2885"/>
    <s v="The Wedding"/>
    <s v="An historic and proud work of Polish nationalistic literature performed on stage."/>
    <n v="400"/>
    <n v="130"/>
    <x v="0"/>
    <x v="0"/>
    <s v="USD"/>
    <n v="1426294201"/>
    <n v="1423705801"/>
    <b v="0"/>
    <n v="5"/>
    <b v="0"/>
    <s v="theater/plays"/>
    <n v="0.32500000000000001"/>
    <n v="26"/>
    <x v="8"/>
    <x v="8"/>
    <x v="8"/>
    <s v="plays"/>
    <x v="3005"/>
    <d v="2015-03-13T18:50:01"/>
  </r>
  <r>
    <n v="2886"/>
    <s v="Artists' tickets to VARIATIONS ON FAMILY"/>
    <s v="Help us provide half-price tickets to the 11th annual Variations Project, allowing our fellow artists to see this wonderful production."/>
    <n v="200"/>
    <n v="10"/>
    <x v="0"/>
    <x v="0"/>
    <s v="USD"/>
    <n v="1442635140"/>
    <n v="1442243484"/>
    <b v="0"/>
    <n v="1"/>
    <b v="0"/>
    <s v="theater/plays"/>
    <n v="0.05"/>
    <n v="10"/>
    <x v="8"/>
    <x v="8"/>
    <x v="8"/>
    <s v="plays"/>
    <x v="3006"/>
    <d v="2015-09-18T21:59:00"/>
  </r>
  <r>
    <n v="2887"/>
    <s v="An Original Theater Play Entitled &quot;The Art of Love&quot;"/>
    <s v="A stage play of love, faith, &amp; relationships in a comical &amp; spirit message that is sure to make you laugh &amp; rejoice to the ART OF LOVE"/>
    <n v="3000"/>
    <n v="5"/>
    <x v="0"/>
    <x v="0"/>
    <s v="USD"/>
    <n v="1420971324"/>
    <n v="1418379324"/>
    <b v="0"/>
    <n v="1"/>
    <b v="0"/>
    <s v="theater/plays"/>
    <n v="1.6666666666666668E-3"/>
    <n v="5"/>
    <x v="8"/>
    <x v="8"/>
    <x v="8"/>
    <s v="plays"/>
    <x v="3007"/>
    <d v="2015-01-11T04:15:24"/>
  </r>
  <r>
    <n v="2888"/>
    <s v="ARTS to HEARTS - The Holidate (An Original Stage Play)"/>
    <s v="We're dedicated to writing &amp; producing plays, infusing inspirational, universal principles that aren't commonly displayed in America."/>
    <n v="30000"/>
    <n v="0"/>
    <x v="0"/>
    <x v="0"/>
    <s v="USD"/>
    <n v="1413608340"/>
    <n v="1412945440"/>
    <b v="0"/>
    <n v="0"/>
    <b v="0"/>
    <s v="theater/plays"/>
    <n v="0"/>
    <n v="0"/>
    <x v="8"/>
    <x v="8"/>
    <x v="8"/>
    <s v="plays"/>
    <x v="3008"/>
    <d v="2014-10-17T22:59:00"/>
  </r>
  <r>
    <n v="2889"/>
    <s v="Halfway, Nebraska"/>
    <s v="Halfway, Nebraska explores the limits of hope and what it means to love someone who may be too far damaged to save."/>
    <n v="3000"/>
    <n v="1142"/>
    <x v="0"/>
    <x v="0"/>
    <s v="USD"/>
    <n v="1409344985"/>
    <n v="1406752985"/>
    <b v="0"/>
    <n v="14"/>
    <b v="0"/>
    <s v="theater/plays"/>
    <n v="0.38066666666666665"/>
    <n v="81.571428571428569"/>
    <x v="8"/>
    <x v="8"/>
    <x v="8"/>
    <s v="plays"/>
    <x v="3009"/>
    <d v="2014-08-29T14:43:05"/>
  </r>
  <r>
    <n v="2890"/>
    <s v="the Savannah Disputation"/>
    <s v="This Theological Comedy tells a story of when seemingly similar beliefs are discovered to be worlds apart; Damnation-Southern Style."/>
    <n v="2000"/>
    <n v="21"/>
    <x v="0"/>
    <x v="0"/>
    <s v="USD"/>
    <n v="1407553200"/>
    <n v="1405100992"/>
    <b v="0"/>
    <n v="3"/>
    <b v="0"/>
    <s v="theater/plays"/>
    <n v="1.0500000000000001E-2"/>
    <n v="7"/>
    <x v="8"/>
    <x v="8"/>
    <x v="8"/>
    <s v="plays"/>
    <x v="3010"/>
    <d v="2014-08-08T21:00:00"/>
  </r>
  <r>
    <n v="2891"/>
    <s v="Literacy for Brooklyn Kids"/>
    <s v="Did you know that we are enriching the lives of Brooklyn kids through literacy and educational theater? We just need a little help."/>
    <n v="10000"/>
    <n v="273"/>
    <x v="0"/>
    <x v="0"/>
    <s v="USD"/>
    <n v="1460751128"/>
    <n v="1455570728"/>
    <b v="0"/>
    <n v="10"/>
    <b v="0"/>
    <s v="theater/plays"/>
    <n v="2.7300000000000001E-2"/>
    <n v="27.3"/>
    <x v="8"/>
    <x v="8"/>
    <x v="8"/>
    <s v="plays"/>
    <x v="3011"/>
    <d v="2016-04-15T14:12:08"/>
  </r>
  <r>
    <n v="2892"/>
    <s v="Something Precious"/>
    <s v="Something Precious is the world's first musical to alert folks to the harmful effects of technology on the human spirit."/>
    <n v="5500"/>
    <n v="500"/>
    <x v="0"/>
    <x v="0"/>
    <s v="USD"/>
    <n v="1409000400"/>
    <n v="1408381704"/>
    <b v="0"/>
    <n v="17"/>
    <b v="0"/>
    <s v="theater/plays"/>
    <n v="9.0909090909090912E-2"/>
    <n v="29.411764705882351"/>
    <x v="8"/>
    <x v="8"/>
    <x v="8"/>
    <s v="plays"/>
    <x v="3012"/>
    <d v="2014-08-25T15:00:00"/>
  </r>
  <r>
    <n v="2893"/>
    <s v="REDISCOVERING KIA THE PLAY"/>
    <s v="Fundraising for REDISCOVERING KIA THE PLAY"/>
    <n v="5000"/>
    <n v="25"/>
    <x v="0"/>
    <x v="0"/>
    <s v="USD"/>
    <n v="1420768800"/>
    <n v="1415644395"/>
    <b v="0"/>
    <n v="2"/>
    <b v="0"/>
    <s v="theater/plays"/>
    <n v="5.0000000000000001E-3"/>
    <n v="12.5"/>
    <x v="8"/>
    <x v="8"/>
    <x v="8"/>
    <s v="plays"/>
    <x v="3013"/>
    <d v="2015-01-08T20:00:00"/>
  </r>
  <r>
    <n v="2894"/>
    <s v="How Could You Do This To Me (The Stage Play)"/>
    <s v="This Is A Story About A Woman A Man And A Woman"/>
    <n v="50000"/>
    <n v="0"/>
    <x v="0"/>
    <x v="0"/>
    <s v="USD"/>
    <n v="1428100815"/>
    <n v="1422920415"/>
    <b v="0"/>
    <n v="0"/>
    <b v="0"/>
    <s v="theater/plays"/>
    <n v="0"/>
    <n v="0"/>
    <x v="8"/>
    <x v="8"/>
    <x v="8"/>
    <s v="plays"/>
    <x v="3014"/>
    <d v="2015-04-03T16:40:15"/>
  </r>
  <r>
    <n v="2895"/>
    <s v="Alice In Wonderland (Polish) ALICJA W KRAINIE CZARÃ“W"/>
    <s v="Alice on stage with a magical twist to brighten your smile and warm your heart. Project is in Polish with semi-pro actors and children."/>
    <n v="500"/>
    <n v="23"/>
    <x v="0"/>
    <x v="0"/>
    <s v="USD"/>
    <n v="1403470800"/>
    <n v="1403356792"/>
    <b v="0"/>
    <n v="4"/>
    <b v="0"/>
    <s v="theater/plays"/>
    <n v="4.5999999999999999E-2"/>
    <n v="5.75"/>
    <x v="8"/>
    <x v="8"/>
    <x v="8"/>
    <s v="plays"/>
    <x v="3015"/>
    <d v="2014-06-22T15:00:00"/>
  </r>
  <r>
    <n v="2896"/>
    <s v="&quot;Miracle on 34th Street&quot; - We believe. Do you believe in us?"/>
    <s v="&quot;Miracle on 34th Street&quot; is about faith and believing in others. _x000a_We believe. Do you?"/>
    <n v="3000"/>
    <n v="625"/>
    <x v="0"/>
    <x v="0"/>
    <s v="USD"/>
    <n v="1481522400"/>
    <n v="1480283321"/>
    <b v="0"/>
    <n v="12"/>
    <b v="0"/>
    <s v="theater/plays"/>
    <n v="0.20833333333333334"/>
    <n v="52.083333333333336"/>
    <x v="8"/>
    <x v="8"/>
    <x v="8"/>
    <s v="plays"/>
    <x v="3016"/>
    <d v="2016-12-12T00:00:00"/>
  </r>
  <r>
    <n v="2897"/>
    <s v="CAYCE"/>
    <s v="A unique stage play about the epic struggle of psychic Edgar Cayce to deal with his extraordinary abilities and find his place in life."/>
    <n v="12000"/>
    <n v="550"/>
    <x v="0"/>
    <x v="0"/>
    <s v="USD"/>
    <n v="1444577345"/>
    <n v="1441985458"/>
    <b v="0"/>
    <n v="3"/>
    <b v="0"/>
    <s v="theater/plays"/>
    <n v="4.583333333333333E-2"/>
    <n v="183.33333333333334"/>
    <x v="8"/>
    <x v="8"/>
    <x v="8"/>
    <s v="plays"/>
    <x v="3017"/>
    <d v="2015-10-11T09:29:05"/>
  </r>
  <r>
    <n v="2898"/>
    <s v="Galaxy Express - The Play"/>
    <s v="This is an action packed Sci-Fi stage play, using foam latex creature puppets, projected video footage, and audience participation."/>
    <n v="7500"/>
    <n v="316"/>
    <x v="0"/>
    <x v="0"/>
    <s v="USD"/>
    <n v="1446307053"/>
    <n v="1443715053"/>
    <b v="0"/>
    <n v="12"/>
    <b v="0"/>
    <s v="theater/plays"/>
    <n v="4.2133333333333335E-2"/>
    <n v="26.333333333333332"/>
    <x v="8"/>
    <x v="8"/>
    <x v="8"/>
    <s v="plays"/>
    <x v="3018"/>
    <d v="2015-10-31T09:57:33"/>
  </r>
  <r>
    <n v="2899"/>
    <s v="The Esoteric Camgirl"/>
    <s v="Sex, intrigue, lust, &amp; love; follow the lives of two individuals as their romance turns from innocent online flirting to something more"/>
    <n v="10000"/>
    <n v="0"/>
    <x v="0"/>
    <x v="0"/>
    <s v="USD"/>
    <n v="1469325158"/>
    <n v="1464141158"/>
    <b v="0"/>
    <n v="0"/>
    <b v="0"/>
    <s v="theater/plays"/>
    <n v="0"/>
    <n v="0"/>
    <x v="8"/>
    <x v="8"/>
    <x v="8"/>
    <s v="plays"/>
    <x v="3019"/>
    <d v="2016-07-23T19:52:38"/>
  </r>
  <r>
    <n v="2900"/>
    <s v="Bring Oedipus Revenant to Life!"/>
    <s v="In October, we plan to premiere Oedipus Revenant, a historically grounded horror adaptation of Sophoclesâ€™ classic, Oedipus the Tyrant."/>
    <n v="5500"/>
    <n v="3405"/>
    <x v="0"/>
    <x v="0"/>
    <s v="USD"/>
    <n v="1407562632"/>
    <n v="1404970632"/>
    <b v="0"/>
    <n v="7"/>
    <b v="0"/>
    <s v="theater/plays"/>
    <n v="0.61909090909090914"/>
    <n v="486.42857142857144"/>
    <x v="8"/>
    <x v="8"/>
    <x v="8"/>
    <s v="plays"/>
    <x v="3020"/>
    <d v="2014-08-08T23:37:12"/>
  </r>
  <r>
    <n v="2901"/>
    <s v="Avarimor Series (Audio Plays)"/>
    <s v="How can the visual age appreciate something that cant see? With these Audio Plays I will show you, if your willing to listen."/>
    <n v="750"/>
    <n v="6"/>
    <x v="0"/>
    <x v="0"/>
    <s v="USD"/>
    <n v="1423345339"/>
    <n v="1418161339"/>
    <b v="0"/>
    <n v="2"/>
    <b v="0"/>
    <s v="theater/plays"/>
    <n v="8.0000000000000002E-3"/>
    <n v="3"/>
    <x v="8"/>
    <x v="8"/>
    <x v="8"/>
    <s v="plays"/>
    <x v="3021"/>
    <d v="2015-02-07T15:42:19"/>
  </r>
  <r>
    <n v="2902"/>
    <s v="Bring the iconic story of Leontyne Price to the stage."/>
    <s v="Help me honor and bring &quot;The American Soprano&quot; Leontyne Price back to the stage one more time."/>
    <n v="150000"/>
    <n v="25"/>
    <x v="0"/>
    <x v="0"/>
    <s v="USD"/>
    <n v="1440412396"/>
    <n v="1437820396"/>
    <b v="0"/>
    <n v="1"/>
    <b v="0"/>
    <s v="theater/plays"/>
    <n v="1.6666666666666666E-4"/>
    <n v="25"/>
    <x v="8"/>
    <x v="8"/>
    <x v="8"/>
    <s v="plays"/>
    <x v="3022"/>
    <d v="2015-08-24T04:33:16"/>
  </r>
  <r>
    <n v="2903"/>
    <s v="GettingTeensSaved.org Play in Richmond, California 2016"/>
    <s v="We are raising funds to rent a theater hall for a play to help educate teenagers and parents on the pitfalls teenagers currently face."/>
    <n v="5000"/>
    <n v="39"/>
    <x v="0"/>
    <x v="0"/>
    <s v="USD"/>
    <n v="1441771218"/>
    <n v="1436587218"/>
    <b v="0"/>
    <n v="4"/>
    <b v="0"/>
    <s v="theater/plays"/>
    <n v="7.7999999999999996E-3"/>
    <n v="9.75"/>
    <x v="8"/>
    <x v="8"/>
    <x v="8"/>
    <s v="plays"/>
    <x v="3023"/>
    <d v="2015-09-08T22:00:18"/>
  </r>
  <r>
    <n v="2904"/>
    <s v="The Love Shack"/>
    <s v="A Tequila slammer with a slice of Tarantino, a line of the London Fringe scene and a shot of â€œBreaking Badâ€. New Writing."/>
    <n v="1500"/>
    <n v="75"/>
    <x v="0"/>
    <x v="1"/>
    <s v="GBP"/>
    <n v="1415534400"/>
    <n v="1414538031"/>
    <b v="0"/>
    <n v="4"/>
    <b v="0"/>
    <s v="theater/plays"/>
    <n v="0.05"/>
    <n v="18.75"/>
    <x v="8"/>
    <x v="8"/>
    <x v="8"/>
    <s v="plays"/>
    <x v="3024"/>
    <d v="2014-11-09T06:00:00"/>
  </r>
  <r>
    <n v="2905"/>
    <s v="DIANA's &quot;Late: A Cowboy Song&quot; by Sarah Ruhl"/>
    <s v="Philly-based feminist theatre's inaugural production about a woman's friendship with an awesome lady cowboy."/>
    <n v="3500"/>
    <n v="622"/>
    <x v="0"/>
    <x v="0"/>
    <s v="USD"/>
    <n v="1473211313"/>
    <n v="1472001713"/>
    <b v="0"/>
    <n v="17"/>
    <b v="0"/>
    <s v="theater/plays"/>
    <n v="0.17771428571428571"/>
    <n v="36.588235294117645"/>
    <x v="8"/>
    <x v="8"/>
    <x v="8"/>
    <s v="plays"/>
    <x v="3025"/>
    <d v="2016-09-06T19:21:53"/>
  </r>
  <r>
    <n v="2906"/>
    <s v="NO HOMO at Atwater Village Theatre"/>
    <s v="The smash hit, award-winning comedy sashays onto the Los Angeles Theater Scene in a fabulous new production at Atwater Village Theatre."/>
    <n v="6000"/>
    <n v="565"/>
    <x v="0"/>
    <x v="0"/>
    <s v="USD"/>
    <n v="1438390800"/>
    <n v="1436888066"/>
    <b v="0"/>
    <n v="7"/>
    <b v="0"/>
    <s v="theater/plays"/>
    <n v="9.4166666666666662E-2"/>
    <n v="80.714285714285708"/>
    <x v="8"/>
    <x v="8"/>
    <x v="8"/>
    <s v="plays"/>
    <x v="3026"/>
    <d v="2015-07-31T19:00:00"/>
  </r>
  <r>
    <n v="2907"/>
    <s v="Little Nell's - a play"/>
    <s v="Spend an evening in the afterlife with some of the greatest women who ever lived. LITTLE NELL's,by Jill Hughes, Los Angeles- June, 2016"/>
    <n v="2500"/>
    <n v="2"/>
    <x v="0"/>
    <x v="0"/>
    <s v="USD"/>
    <n v="1463259837"/>
    <n v="1458075837"/>
    <b v="0"/>
    <n v="2"/>
    <b v="0"/>
    <s v="theater/plays"/>
    <n v="8.0000000000000004E-4"/>
    <n v="1"/>
    <x v="8"/>
    <x v="8"/>
    <x v="8"/>
    <s v="plays"/>
    <x v="3027"/>
    <d v="2016-05-14T15:03:57"/>
  </r>
  <r>
    <n v="2908"/>
    <s v="&quot;THIS THING OF OURS&quot;"/>
    <s v="A dinner theatre/show about a day in the life of a Vegas &quot;Mob Boss&quot;_x000a_circa 1965- ish. It is all at once realistic,tragic, farce/comical"/>
    <n v="9600"/>
    <n v="264"/>
    <x v="0"/>
    <x v="0"/>
    <s v="USD"/>
    <n v="1465407219"/>
    <n v="1462815219"/>
    <b v="0"/>
    <n v="5"/>
    <b v="0"/>
    <s v="theater/plays"/>
    <n v="2.75E-2"/>
    <n v="52.8"/>
    <x v="8"/>
    <x v="8"/>
    <x v="8"/>
    <s v="plays"/>
    <x v="3028"/>
    <d v="2016-06-08T11:33:39"/>
  </r>
  <r>
    <n v="2909"/>
    <s v="CONVERSATIONS WITH AN AVERAGE JOE"/>
    <s v="CONVERSATIONS WITH AN AVERAGE JOE tells our stories exposing those in charge of our lives and tells how to take control of country back"/>
    <n v="180000"/>
    <n v="20"/>
    <x v="0"/>
    <x v="0"/>
    <s v="USD"/>
    <n v="1416944760"/>
    <n v="1413527001"/>
    <b v="0"/>
    <n v="1"/>
    <b v="0"/>
    <s v="theater/plays"/>
    <n v="1.1111111111111112E-4"/>
    <n v="20"/>
    <x v="8"/>
    <x v="8"/>
    <x v="8"/>
    <s v="plays"/>
    <x v="3029"/>
    <d v="2014-11-25T13:46:00"/>
  </r>
  <r>
    <n v="2910"/>
    <s v="Strive"/>
    <s v="Free drama, dance and singing workshops for disadvantaged young people to inspire, create and help them follow their dreams."/>
    <n v="30000"/>
    <n v="1"/>
    <x v="0"/>
    <x v="1"/>
    <s v="GBP"/>
    <n v="1434139887"/>
    <n v="1428955887"/>
    <b v="0"/>
    <n v="1"/>
    <b v="0"/>
    <s v="theater/plays"/>
    <n v="3.3333333333333335E-5"/>
    <n v="1"/>
    <x v="8"/>
    <x v="8"/>
    <x v="8"/>
    <s v="plays"/>
    <x v="3030"/>
    <d v="2015-06-12T14:11:27"/>
  </r>
  <r>
    <n v="2911"/>
    <s v="The Drama Factory presents &quot; The Moon Princess &quot;"/>
    <s v="The Most Beautiful Things in Japan are Hidden...Our different &amp; original play from the Japanese folk tale The Bamboo Cutters Daughter."/>
    <n v="1800"/>
    <n v="657"/>
    <x v="0"/>
    <x v="0"/>
    <s v="USD"/>
    <n v="1435429626"/>
    <n v="1431973626"/>
    <b v="0"/>
    <n v="14"/>
    <b v="0"/>
    <s v="theater/plays"/>
    <n v="0.36499999999999999"/>
    <n v="46.928571428571431"/>
    <x v="8"/>
    <x v="8"/>
    <x v="8"/>
    <s v="plays"/>
    <x v="3031"/>
    <d v="2015-06-27T12:27:06"/>
  </r>
  <r>
    <n v="2912"/>
    <s v="Fair Play"/>
    <s v="Set in Iceland, Fair Play is a a dark comedy- a play within a play. An extravaganza, fueled by Absinthe, and touched by the Surreal."/>
    <n v="14440"/>
    <n v="2030"/>
    <x v="0"/>
    <x v="0"/>
    <s v="USD"/>
    <n v="1452827374"/>
    <n v="1450235374"/>
    <b v="0"/>
    <n v="26"/>
    <b v="0"/>
    <s v="theater/plays"/>
    <n v="0.14058171745152354"/>
    <n v="78.07692307692308"/>
    <x v="8"/>
    <x v="8"/>
    <x v="8"/>
    <s v="plays"/>
    <x v="3032"/>
    <d v="2016-01-14T21:09:34"/>
  </r>
  <r>
    <n v="2913"/>
    <s v="The Salem Haunted Magic Show"/>
    <s v="A LIVE history infused, frightening magic and mind reading show in the heart of the Halloween capital of the world, Salem, MA!!"/>
    <n v="10000"/>
    <n v="2"/>
    <x v="0"/>
    <x v="0"/>
    <s v="USD"/>
    <n v="1410041339"/>
    <n v="1404857339"/>
    <b v="0"/>
    <n v="2"/>
    <b v="0"/>
    <s v="theater/plays"/>
    <n v="2.0000000000000001E-4"/>
    <n v="1"/>
    <x v="8"/>
    <x v="8"/>
    <x v="8"/>
    <s v="plays"/>
    <x v="3033"/>
    <d v="2014-09-06T16:08:59"/>
  </r>
  <r>
    <n v="2914"/>
    <s v="Hercules the Panto"/>
    <s v="Hercules must complete four challenges in order to meet the father he never knew"/>
    <n v="25000"/>
    <n v="1"/>
    <x v="0"/>
    <x v="1"/>
    <s v="GBP"/>
    <n v="1426365994"/>
    <n v="1421185594"/>
    <b v="0"/>
    <n v="1"/>
    <b v="0"/>
    <s v="theater/plays"/>
    <n v="4.0000000000000003E-5"/>
    <n v="1"/>
    <x v="8"/>
    <x v="8"/>
    <x v="8"/>
    <s v="plays"/>
    <x v="3034"/>
    <d v="2015-03-14T14:46:34"/>
  </r>
  <r>
    <n v="2915"/>
    <s v="A Grimm Night for Hans Christian Anderson"/>
    <s v="An inclusive, cross community, multi-cultural theatre production for children aged 3 to 16 and their families"/>
    <n v="1000"/>
    <n v="611"/>
    <x v="0"/>
    <x v="1"/>
    <s v="GBP"/>
    <n v="1458117190"/>
    <n v="1455528790"/>
    <b v="0"/>
    <n v="3"/>
    <b v="0"/>
    <s v="theater/plays"/>
    <n v="0.61099999999999999"/>
    <n v="203.66666666666666"/>
    <x v="8"/>
    <x v="8"/>
    <x v="8"/>
    <s v="plays"/>
    <x v="3035"/>
    <d v="2016-03-16T02:33:10"/>
  </r>
  <r>
    <n v="2916"/>
    <s v="An Interview With Gaddafi - The Stage Play"/>
    <s v="The moving dramatisation of one man's journey to find the truth behind the Libyan regime change."/>
    <n v="1850"/>
    <n v="145"/>
    <x v="0"/>
    <x v="1"/>
    <s v="GBP"/>
    <n v="1400498789"/>
    <n v="1398511589"/>
    <b v="0"/>
    <n v="7"/>
    <b v="0"/>
    <s v="theater/plays"/>
    <n v="7.8378378378378383E-2"/>
    <n v="20.714285714285715"/>
    <x v="8"/>
    <x v="8"/>
    <x v="8"/>
    <s v="plays"/>
    <x v="3036"/>
    <d v="2014-05-19T05:26:29"/>
  </r>
  <r>
    <n v="2917"/>
    <s v="Elevation Twelfth Night"/>
    <s v="Cross dressing, cross gartering, crossed swords. Cross a bridge and come see this fantastically fun rendition of Twelfth Night"/>
    <n v="2000"/>
    <n v="437"/>
    <x v="0"/>
    <x v="0"/>
    <s v="USD"/>
    <n v="1442381847"/>
    <n v="1440826647"/>
    <b v="0"/>
    <n v="9"/>
    <b v="0"/>
    <s v="theater/plays"/>
    <n v="0.2185"/>
    <n v="48.555555555555557"/>
    <x v="8"/>
    <x v="8"/>
    <x v="8"/>
    <s v="plays"/>
    <x v="3037"/>
    <d v="2015-09-15T23:37:27"/>
  </r>
  <r>
    <n v="2918"/>
    <s v="When Johnny Comes Marching Home"/>
    <s v="A meta-theatrical retelling of Chekhov's Three Sisters, framed with Civil War Hymns, Dance, and wild theatricality."/>
    <n v="5000"/>
    <n v="1362"/>
    <x v="0"/>
    <x v="0"/>
    <s v="USD"/>
    <n v="1446131207"/>
    <n v="1443712007"/>
    <b v="0"/>
    <n v="20"/>
    <b v="0"/>
    <s v="theater/plays"/>
    <n v="0.27239999999999998"/>
    <n v="68.099999999999994"/>
    <x v="8"/>
    <x v="8"/>
    <x v="8"/>
    <s v="plays"/>
    <x v="3038"/>
    <d v="2015-10-29T09:06:47"/>
  </r>
  <r>
    <n v="2919"/>
    <s v="While the Stars Fall"/>
    <s v="A full staged reading of a new play about a boy who learns how to be happy from the most unexpected person."/>
    <n v="600"/>
    <n v="51"/>
    <x v="0"/>
    <x v="0"/>
    <s v="USD"/>
    <n v="1407250329"/>
    <n v="1404658329"/>
    <b v="0"/>
    <n v="6"/>
    <b v="0"/>
    <s v="theater/plays"/>
    <n v="8.5000000000000006E-2"/>
    <n v="8.5"/>
    <x v="8"/>
    <x v="8"/>
    <x v="8"/>
    <s v="plays"/>
    <x v="3039"/>
    <d v="2014-08-05T08:52:09"/>
  </r>
  <r>
    <n v="2920"/>
    <s v="Save 'The Stage Door'."/>
    <s v="Help save this village theatre group. Funding required for lighting, stage equipment, &amp; ongoing productions. Involves youth  &amp; adults."/>
    <n v="2500"/>
    <n v="671"/>
    <x v="0"/>
    <x v="2"/>
    <s v="CAD"/>
    <n v="1427306470"/>
    <n v="1424718070"/>
    <b v="0"/>
    <n v="13"/>
    <b v="0"/>
    <s v="theater/plays"/>
    <n v="0.26840000000000003"/>
    <n v="51.615384615384613"/>
    <x v="8"/>
    <x v="8"/>
    <x v="8"/>
    <s v="plays"/>
    <x v="3040"/>
    <d v="2015-03-25T12:01:10"/>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000000000001"/>
    <n v="50.75"/>
    <x v="8"/>
    <x v="8"/>
    <x v="8"/>
    <s v="plays"/>
    <x v="3041"/>
    <d v="2015-03-25T22:00:00"/>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x v="8"/>
    <x v="8"/>
    <x v="8"/>
    <s v="plays"/>
    <x v="3042"/>
    <d v="2015-03-01T00:59:00"/>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x v="8"/>
    <x v="8"/>
    <x v="8"/>
    <s v="plays"/>
    <x v="3043"/>
    <d v="2015-07-02T05:17:04"/>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x v="8"/>
    <x v="8"/>
    <x v="8"/>
    <s v="plays"/>
    <x v="3044"/>
    <d v="2014-08-06T15:32:00"/>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x v="8"/>
    <x v="8"/>
    <x v="8"/>
    <s v="plays"/>
    <x v="3045"/>
    <d v="2015-07-07T11:30:33"/>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x v="8"/>
    <x v="8"/>
    <x v="8"/>
    <s v="plays"/>
    <x v="3046"/>
    <d v="2015-09-16T11:43:32"/>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x v="8"/>
    <x v="8"/>
    <x v="8"/>
    <s v="plays"/>
    <x v="3047"/>
    <d v="2015-03-08T21:44:52"/>
  </r>
  <r>
    <n v="2968"/>
    <s v="The Curse of the Babywoman @ FringeNYC"/>
    <s v="The Curse of the Babywoman is real â€” and it is coming to FringeNYC this August."/>
    <n v="3500"/>
    <n v="3710"/>
    <x v="1"/>
    <x v="0"/>
    <s v="USD"/>
    <n v="1471406340"/>
    <n v="1470227660"/>
    <b v="0"/>
    <n v="47"/>
    <b v="1"/>
    <s v="theater/plays"/>
    <n v="1.06"/>
    <n v="78.936170212765958"/>
    <x v="8"/>
    <x v="8"/>
    <x v="8"/>
    <s v="plays"/>
    <x v="3048"/>
    <d v="2016-08-16T21:59:00"/>
  </r>
  <r>
    <n v="2969"/>
    <s v="Dog Sees God - Calgary Production"/>
    <s v="A poignant &amp; hilarious tale of Charlie Brown &amp; friends navigating high school. A fresh take on the off Broadway hit by YYC artists."/>
    <n v="1000"/>
    <n v="1625"/>
    <x v="1"/>
    <x v="2"/>
    <s v="CAD"/>
    <n v="1430693460"/>
    <n v="1428087153"/>
    <b v="0"/>
    <n v="17"/>
    <b v="1"/>
    <s v="theater/plays"/>
    <n v="1.625"/>
    <n v="95.588235294117652"/>
    <x v="8"/>
    <x v="8"/>
    <x v="8"/>
    <s v="plays"/>
    <x v="3049"/>
    <d v="2015-05-03T16:51:00"/>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x v="8"/>
    <x v="8"/>
    <x v="8"/>
    <s v="plays"/>
    <x v="3050"/>
    <d v="2014-07-18T10:04:11"/>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x v="8"/>
    <x v="8"/>
    <x v="8"/>
    <s v="plays"/>
    <x v="3051"/>
    <d v="2014-08-31T09:47:58"/>
  </r>
  <r>
    <n v="2972"/>
    <s v="A Bad Plan"/>
    <s v="A group of artists. A mythical art piece. A harrowing quest. And some margaritas."/>
    <n v="2000"/>
    <n v="2107"/>
    <x v="1"/>
    <x v="0"/>
    <s v="USD"/>
    <n v="1480899600"/>
    <n v="1479609520"/>
    <b v="0"/>
    <n v="17"/>
    <b v="1"/>
    <s v="theater/plays"/>
    <n v="1.0535000000000001"/>
    <n v="123.94117647058823"/>
    <x v="8"/>
    <x v="8"/>
    <x v="8"/>
    <s v="plays"/>
    <x v="3052"/>
    <d v="2016-12-04T19:00:00"/>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x v="8"/>
    <x v="8"/>
    <x v="8"/>
    <s v="plays"/>
    <x v="3053"/>
    <d v="2015-12-31T22:00:00"/>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x v="8"/>
    <x v="8"/>
    <x v="8"/>
    <s v="plays"/>
    <x v="3054"/>
    <d v="2014-09-25T19:35:00"/>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x v="8"/>
    <x v="8"/>
    <x v="8"/>
    <s v="plays"/>
    <x v="3055"/>
    <d v="2014-11-26T21:00:00"/>
  </r>
  <r>
    <n v="2976"/>
    <s v="Pizza Delique"/>
    <s v="A play that addresses an important social issue, brought to light by members of the UoM Drama Society."/>
    <n v="70"/>
    <n v="120"/>
    <x v="1"/>
    <x v="1"/>
    <s v="GBP"/>
    <n v="1457870400"/>
    <n v="1456421530"/>
    <b v="0"/>
    <n v="14"/>
    <b v="1"/>
    <s v="theater/plays"/>
    <n v="1.7142857142857142"/>
    <n v="8.5714285714285712"/>
    <x v="8"/>
    <x v="8"/>
    <x v="8"/>
    <s v="plays"/>
    <x v="3056"/>
    <d v="2016-03-13T06:00:00"/>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x v="8"/>
    <x v="8"/>
    <x v="8"/>
    <s v="plays"/>
    <x v="3057"/>
    <d v="2015-03-22T20:14:00"/>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6"/>
    <n v="60.6875"/>
    <x v="8"/>
    <x v="8"/>
    <x v="8"/>
    <s v="plays"/>
    <x v="3058"/>
    <d v="2014-10-19T23:59:00"/>
  </r>
  <r>
    <n v="2979"/>
    <s v="'ART'"/>
    <s v="Dear Stone returns with Yasmina Reza's 'ART', a compelling, clever exploration of friendship under duress. Thanks for watching!"/>
    <n v="5000"/>
    <n v="5070"/>
    <x v="1"/>
    <x v="0"/>
    <s v="USD"/>
    <n v="1420524000"/>
    <n v="1419104823"/>
    <b v="0"/>
    <n v="46"/>
    <b v="1"/>
    <s v="theater/plays"/>
    <n v="1.014"/>
    <n v="110.21739130434783"/>
    <x v="8"/>
    <x v="8"/>
    <x v="8"/>
    <s v="plays"/>
    <x v="3059"/>
    <d v="2015-01-06T00:00:00"/>
  </r>
  <r>
    <n v="2980"/>
    <s v="INDEPENDENCE NYC"/>
    <s v="1 director, 4 actors, and a whole lotta determination. Help us bring this brilliant story to the heart of NYC!"/>
    <n v="3000"/>
    <n v="3275"/>
    <x v="1"/>
    <x v="0"/>
    <s v="USD"/>
    <n v="1440381600"/>
    <n v="1438639130"/>
    <b v="0"/>
    <n v="24"/>
    <b v="1"/>
    <s v="theater/plays"/>
    <n v="1.0916666666666666"/>
    <n v="136.45833333333334"/>
    <x v="8"/>
    <x v="8"/>
    <x v="8"/>
    <s v="plays"/>
    <x v="3060"/>
    <d v="2015-08-23T20:00:0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8"/>
    <x v="8"/>
    <x v="8"/>
    <s v="plays"/>
    <x v="3061"/>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8"/>
    <x v="8"/>
    <x v="8"/>
    <s v="plays"/>
    <x v="3062"/>
    <d v="2017-04-18T13:13:39"/>
  </r>
  <r>
    <n v="3130"/>
    <s v="MEDEA | A New Vision"/>
    <s v="A shockingly relevant modern take on a 2,000-year-old tragedy that confronts current gender politics."/>
    <n v="10000"/>
    <n v="375"/>
    <x v="3"/>
    <x v="0"/>
    <s v="USD"/>
    <n v="1492145940"/>
    <n v="1489504916"/>
    <b v="0"/>
    <n v="4"/>
    <b v="0"/>
    <s v="theater/plays"/>
    <n v="3.7499999999999999E-2"/>
    <n v="93.75"/>
    <x v="8"/>
    <x v="8"/>
    <x v="8"/>
    <s v="plays"/>
    <x v="3063"/>
    <d v="2017-04-13T22:59:00"/>
  </r>
  <r>
    <n v="3131"/>
    <s v="SNAKE EYES"/>
    <s v="A Staged Reading of &quot;Snake Eyes,&quot; a new play by Alex Rafala"/>
    <n v="4100"/>
    <n v="645"/>
    <x v="3"/>
    <x v="0"/>
    <s v="USD"/>
    <n v="1491656045"/>
    <n v="1489067645"/>
    <b v="0"/>
    <n v="12"/>
    <b v="0"/>
    <s v="theater/plays"/>
    <n v="0.15731707317073171"/>
    <n v="53.75"/>
    <x v="8"/>
    <x v="8"/>
    <x v="8"/>
    <s v="plays"/>
    <x v="3064"/>
    <d v="2017-04-08T06:54:05"/>
  </r>
  <r>
    <n v="3132"/>
    <s v="A Bite of a Snake Play"/>
    <s v="Smells Like Money, Drips Like Honey, Taste Like Mocha, Better Run AWAY"/>
    <n v="30000"/>
    <n v="10"/>
    <x v="3"/>
    <x v="0"/>
    <s v="USD"/>
    <n v="1492759460"/>
    <n v="1487579060"/>
    <b v="0"/>
    <n v="1"/>
    <b v="0"/>
    <s v="theater/plays"/>
    <n v="3.3333333333333332E-4"/>
    <n v="10"/>
    <x v="8"/>
    <x v="8"/>
    <x v="8"/>
    <s v="plays"/>
    <x v="3065"/>
    <d v="2017-04-21T01: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8"/>
    <x v="8"/>
    <x v="8"/>
    <s v="plays"/>
    <x v="3066"/>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8"/>
    <x v="8"/>
    <x v="8"/>
    <s v="plays"/>
    <x v="3067"/>
    <d v="2017-03-27T10: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8"/>
    <x v="8"/>
    <x v="8"/>
    <s v="plays"/>
    <x v="3068"/>
    <d v="2017-04-03T21:38:41"/>
  </r>
  <r>
    <n v="3136"/>
    <s v="Heroines"/>
    <s v="Help emberfly theatre put on their first production Heroines and pay our actors and creative team! Follow us @emberflytheatre"/>
    <n v="500"/>
    <n v="639"/>
    <x v="3"/>
    <x v="1"/>
    <s v="GBP"/>
    <n v="1491001140"/>
    <n v="1487847954"/>
    <b v="0"/>
    <n v="22"/>
    <b v="0"/>
    <s v="theater/plays"/>
    <n v="1.278"/>
    <n v="29.045454545454547"/>
    <x v="8"/>
    <x v="8"/>
    <x v="8"/>
    <s v="plays"/>
    <x v="3069"/>
    <d v="2017-03-31T16: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8"/>
    <x v="8"/>
    <x v="8"/>
    <s v="plays"/>
    <x v="3070"/>
    <d v="2017-05-03T13:12:00"/>
  </r>
  <r>
    <n v="3138"/>
    <s v="Our Country's Good"/>
    <s v="A UWE Drama Society adaptation of Timberlake Wertenbaker's play. Funding needed for costumes/props to make the show a success. Thanks."/>
    <n v="200"/>
    <n v="0"/>
    <x v="3"/>
    <x v="1"/>
    <s v="GBP"/>
    <n v="1491233407"/>
    <n v="1489591807"/>
    <b v="0"/>
    <n v="0"/>
    <b v="0"/>
    <s v="theater/plays"/>
    <n v="0"/>
    <n v="0"/>
    <x v="8"/>
    <x v="8"/>
    <x v="8"/>
    <s v="plays"/>
    <x v="3071"/>
    <d v="2017-04-03T09:30:07"/>
  </r>
  <r>
    <n v="3139"/>
    <s v="Casa Calabaza, Premio Nacional de Teatro Penitenciario."/>
    <s v="Conoce y apoya el teatro de calidad que se escribe desde los centros penitenciarios, como es el caso de Casa Calabaza, de Maye Moreno."/>
    <n v="50000"/>
    <n v="2700"/>
    <x v="3"/>
    <x v="18"/>
    <s v="MXN"/>
    <n v="1490416380"/>
    <n v="1487485760"/>
    <b v="0"/>
    <n v="6"/>
    <b v="0"/>
    <s v="theater/plays"/>
    <n v="5.3999999999999999E-2"/>
    <n v="450"/>
    <x v="8"/>
    <x v="8"/>
    <x v="8"/>
    <s v="plays"/>
    <x v="3072"/>
    <d v="2017-03-24T22:33:00"/>
  </r>
  <r>
    <n v="3140"/>
    <s v="ReminiSens Restaurant &amp; Theatre in Versailles"/>
    <s v="ReminiSens offers an Enchanting Time Travel experience: have diner at the court of Versailles and interact with the nobles of the time!"/>
    <n v="10000"/>
    <n v="96"/>
    <x v="3"/>
    <x v="11"/>
    <s v="EUR"/>
    <n v="1491581703"/>
    <n v="1488993303"/>
    <b v="0"/>
    <n v="4"/>
    <b v="0"/>
    <s v="theater/plays"/>
    <n v="9.5999999999999992E-3"/>
    <n v="24"/>
    <x v="8"/>
    <x v="8"/>
    <x v="8"/>
    <s v="plays"/>
    <x v="3073"/>
    <d v="2017-04-07T10:15:03"/>
  </r>
  <r>
    <n v="3141"/>
    <s v="GUTS: Black Comedy"/>
    <s v="We are a theatre society from the Groningen University in the Netherlands. _x000a_We would be more than happy for some help funding the play."/>
    <n v="500"/>
    <n v="258"/>
    <x v="3"/>
    <x v="7"/>
    <s v="EUR"/>
    <n v="1492372800"/>
    <n v="1488823488"/>
    <b v="0"/>
    <n v="8"/>
    <b v="0"/>
    <s v="theater/plays"/>
    <n v="0.51600000000000001"/>
    <n v="32.25"/>
    <x v="8"/>
    <x v="8"/>
    <x v="8"/>
    <s v="plays"/>
    <x v="3074"/>
    <d v="2017-04-16T14: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8"/>
    <x v="8"/>
    <x v="8"/>
    <s v="plays"/>
    <x v="3075"/>
    <d v="2017-03-19T05: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8"/>
    <x v="8"/>
    <x v="8"/>
    <s v="plays"/>
    <x v="3076"/>
    <d v="2017-04-09T02: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8"/>
    <x v="8"/>
    <x v="8"/>
    <s v="plays"/>
    <x v="3077"/>
    <d v="2017-03-19T00:00:00"/>
  </r>
  <r>
    <n v="3145"/>
    <s v="Arlington's 1st Dinner Theatre"/>
    <s v="Dominion Theatre Company is the first community dinner theatre  to be established in Arlington TX."/>
    <n v="25000"/>
    <n v="0"/>
    <x v="3"/>
    <x v="0"/>
    <s v="USD"/>
    <n v="1490659134"/>
    <n v="1485478734"/>
    <b v="0"/>
    <n v="0"/>
    <b v="0"/>
    <s v="theater/plays"/>
    <n v="0"/>
    <n v="0"/>
    <x v="8"/>
    <x v="8"/>
    <x v="8"/>
    <s v="plays"/>
    <x v="3078"/>
    <d v="2017-03-27T17:58:54"/>
  </r>
  <r>
    <n v="3146"/>
    <s v="SoÃ±Ã© una ciudad amurallada"/>
    <s v="Somos... Podemos... Amamos... Nuestra muralla, nuestra utopÃ­a. Que el amor sea el lÃ­mite"/>
    <n v="50000"/>
    <n v="5250"/>
    <x v="3"/>
    <x v="18"/>
    <s v="MXN"/>
    <n v="1492356166"/>
    <n v="1488471766"/>
    <b v="0"/>
    <n v="12"/>
    <b v="0"/>
    <s v="theater/plays"/>
    <n v="0.105"/>
    <n v="437.5"/>
    <x v="8"/>
    <x v="8"/>
    <x v="8"/>
    <s v="plays"/>
    <x v="3079"/>
    <d v="2017-04-16T09:22:46"/>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x v="8"/>
    <x v="8"/>
    <x v="8"/>
    <s v="plays"/>
    <x v="3080"/>
    <d v="2014-11-06T18:15:55"/>
  </r>
  <r>
    <n v="3148"/>
    <s v="The Aurora Project: A Sci-Fi Epic by Bella Poynton"/>
    <s v="Help fund The Aurora Project, an immersive science fiction epic."/>
    <n v="1800"/>
    <n v="2361"/>
    <x v="1"/>
    <x v="0"/>
    <s v="USD"/>
    <n v="1412136000"/>
    <n v="1410278284"/>
    <b v="1"/>
    <n v="57"/>
    <b v="1"/>
    <s v="theater/plays"/>
    <n v="1.3116666666666668"/>
    <n v="41.421052631578945"/>
    <x v="8"/>
    <x v="8"/>
    <x v="8"/>
    <s v="plays"/>
    <x v="3081"/>
    <d v="2014-09-30T22:00:00"/>
  </r>
  <r>
    <n v="3149"/>
    <s v="Kafka on the Shore"/>
    <s v="A student led production at Northwestern U. of an adaptation by Frank Galati of the classic book Kafka on the Shore by Haruki Murakmi."/>
    <n v="1250"/>
    <n v="1300"/>
    <x v="1"/>
    <x v="0"/>
    <s v="USD"/>
    <n v="1354845600"/>
    <n v="1352766300"/>
    <b v="1"/>
    <n v="25"/>
    <b v="1"/>
    <s v="theater/plays"/>
    <n v="1.04"/>
    <n v="52"/>
    <x v="8"/>
    <x v="8"/>
    <x v="8"/>
    <s v="plays"/>
    <x v="3082"/>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x v="8"/>
    <x v="8"/>
    <x v="8"/>
    <s v="plays"/>
    <x v="3083"/>
    <d v="2011-01-24T22:00:00"/>
  </r>
  <r>
    <n v="3151"/>
    <s v="&quot;The Holiday Bug&quot; 2014 Puppet Show"/>
    <s v="A Multi-Media Puppet Show, with large cable control puppets to tell a hilarious story for all ages."/>
    <n v="3500"/>
    <n v="3514"/>
    <x v="1"/>
    <x v="0"/>
    <s v="USD"/>
    <n v="1410379774"/>
    <n v="1407787774"/>
    <b v="1"/>
    <n v="34"/>
    <b v="1"/>
    <s v="theater/plays"/>
    <n v="1.004"/>
    <n v="103.35294117647059"/>
    <x v="8"/>
    <x v="8"/>
    <x v="8"/>
    <s v="plays"/>
    <x v="3084"/>
    <d v="2014-09-10T14:09:34"/>
  </r>
  <r>
    <n v="3152"/>
    <s v="'Gilead', an original theatre piece"/>
    <s v="'Gilead' is an original theatre piece inspired by Margaret Atwood's 'The Handmaid's Tale'. (Brighton Fringe 2014)"/>
    <n v="2200"/>
    <n v="2331"/>
    <x v="1"/>
    <x v="1"/>
    <s v="GBP"/>
    <n v="1383425367"/>
    <n v="1380833367"/>
    <b v="1"/>
    <n v="67"/>
    <b v="1"/>
    <s v="theater/plays"/>
    <n v="1.0595454545454546"/>
    <n v="34.791044776119406"/>
    <x v="8"/>
    <x v="8"/>
    <x v="8"/>
    <s v="plays"/>
    <x v="3085"/>
    <d v="2013-11-02T14:49:27"/>
  </r>
  <r>
    <n v="3153"/>
    <s v="Terminator the Second"/>
    <s v="A stage production of Terminator 2: Judgment Day, composed entirely of the words of William Shakespeare"/>
    <n v="3000"/>
    <n v="10067.5"/>
    <x v="1"/>
    <x v="0"/>
    <s v="USD"/>
    <n v="1304225940"/>
    <n v="1301542937"/>
    <b v="1"/>
    <n v="241"/>
    <b v="1"/>
    <s v="theater/plays"/>
    <n v="3.3558333333333334"/>
    <n v="41.773858921161825"/>
    <x v="8"/>
    <x v="8"/>
    <x v="8"/>
    <s v="plays"/>
    <x v="3086"/>
    <d v="2011-04-30T22:59:00"/>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x v="8"/>
    <x v="8"/>
    <x v="8"/>
    <s v="plays"/>
    <x v="3087"/>
    <d v="2012-04-01T14:00:58"/>
  </r>
  <r>
    <n v="3155"/>
    <s v="Stage Adaptation of Studio Ghibli's Princess Mononoke"/>
    <s v="We want to take our stage adaptation of Studio Ghibli's 'Princess Mononoke' to more people.  Help us do it!"/>
    <n v="5000"/>
    <n v="9425.23"/>
    <x v="1"/>
    <x v="1"/>
    <s v="GBP"/>
    <n v="1356004725"/>
    <n v="1353412725"/>
    <b v="1"/>
    <n v="302"/>
    <b v="1"/>
    <s v="theater/plays"/>
    <n v="1.885046"/>
    <n v="31.209370860927152"/>
    <x v="8"/>
    <x v="8"/>
    <x v="8"/>
    <s v="plays"/>
    <x v="3088"/>
    <d v="2012-12-20T05:58:45"/>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x v="8"/>
    <x v="8"/>
    <x v="8"/>
    <s v="plays"/>
    <x v="3089"/>
    <d v="2012-06-01T16:52:24"/>
  </r>
  <r>
    <n v="3157"/>
    <s v="Summer FourPlay"/>
    <s v="Four Directors.  Four One Acts.  Four Genres.  For You."/>
    <n v="4000"/>
    <n v="4040"/>
    <x v="1"/>
    <x v="0"/>
    <s v="USD"/>
    <n v="1405746000"/>
    <n v="1404932105"/>
    <b v="1"/>
    <n v="41"/>
    <b v="1"/>
    <s v="theater/plays"/>
    <n v="1.01"/>
    <n v="98.536585365853654"/>
    <x v="8"/>
    <x v="8"/>
    <x v="8"/>
    <s v="plays"/>
    <x v="3090"/>
    <d v="2014-07-18T23:00:00"/>
  </r>
  <r>
    <n v="3158"/>
    <s v="Nursery Crimes"/>
    <s v="A 40s crime-noir play using nursery rhyme characters."/>
    <n v="5000"/>
    <n v="5700"/>
    <x v="1"/>
    <x v="0"/>
    <s v="USD"/>
    <n v="1374523752"/>
    <n v="1371931752"/>
    <b v="1"/>
    <n v="69"/>
    <b v="1"/>
    <s v="theater/plays"/>
    <n v="1.1399999999999999"/>
    <n v="82.608695652173907"/>
    <x v="8"/>
    <x v="8"/>
    <x v="8"/>
    <s v="plays"/>
    <x v="3091"/>
    <d v="2013-07-22T14:09:12"/>
  </r>
  <r>
    <n v="3159"/>
    <s v="Waxwing: A New Play"/>
    <s v="WAXWING is an exciting new world premiere of mythic (perhaps even apocalyptic!) proportions."/>
    <n v="1500"/>
    <n v="2002.22"/>
    <x v="1"/>
    <x v="0"/>
    <s v="USD"/>
    <n v="1326927600"/>
    <n v="1323221761"/>
    <b v="1"/>
    <n v="52"/>
    <b v="1"/>
    <s v="theater/plays"/>
    <n v="1.3348133333333334"/>
    <n v="38.504230769230773"/>
    <x v="8"/>
    <x v="8"/>
    <x v="8"/>
    <s v="plays"/>
    <x v="3092"/>
    <d v="2012-01-18T17:00:00"/>
  </r>
  <r>
    <n v="3160"/>
    <s v="We Play Chekhov"/>
    <s v="Two stories by Anton Chekhov adapted for the stage and performed back-to-back in a stunning live theatrical performance."/>
    <n v="4500"/>
    <n v="4569"/>
    <x v="1"/>
    <x v="0"/>
    <s v="USD"/>
    <n v="1407905940"/>
    <n v="1405923687"/>
    <b v="1"/>
    <n v="57"/>
    <b v="1"/>
    <s v="theater/plays"/>
    <n v="1.0153333333333334"/>
    <n v="80.15789473684211"/>
    <x v="8"/>
    <x v="8"/>
    <x v="8"/>
    <s v="plays"/>
    <x v="3093"/>
    <d v="2014-08-12T22:59:00"/>
  </r>
  <r>
    <n v="3161"/>
    <s v="Faustus"/>
    <s v="Iâ€™ll Be Right Back presents a story of murder and corruption. Faustus is a modern re-imagining of Christopher Marloweâ€™s classic tale."/>
    <n v="2000"/>
    <n v="2102"/>
    <x v="1"/>
    <x v="1"/>
    <s v="GBP"/>
    <n v="1413377522"/>
    <n v="1410785522"/>
    <b v="1"/>
    <n v="74"/>
    <b v="1"/>
    <s v="theater/plays"/>
    <n v="1.0509999999999999"/>
    <n v="28.405405405405407"/>
    <x v="8"/>
    <x v="8"/>
    <x v="8"/>
    <s v="plays"/>
    <x v="3094"/>
    <d v="2014-10-15T06:52:02"/>
  </r>
  <r>
    <n v="3162"/>
    <s v="Your Radio Adventure!"/>
    <s v="Radio show meets interactive novel, accompanied by live foley, music, and audience participation. YOU choose what happens next!"/>
    <n v="4000"/>
    <n v="5086"/>
    <x v="1"/>
    <x v="0"/>
    <s v="USD"/>
    <n v="1404698400"/>
    <n v="1402331262"/>
    <b v="1"/>
    <n v="63"/>
    <b v="1"/>
    <s v="theater/plays"/>
    <n v="1.2715000000000001"/>
    <n v="80.730158730158735"/>
    <x v="8"/>
    <x v="8"/>
    <x v="8"/>
    <s v="plays"/>
    <x v="3095"/>
    <d v="2014-07-06T20:00:00"/>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x v="8"/>
    <x v="8"/>
    <x v="8"/>
    <s v="plays"/>
    <x v="3096"/>
    <d v="2014-06-15T12:05:25"/>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000000000001"/>
    <n v="37.591549295774648"/>
    <x v="8"/>
    <x v="8"/>
    <x v="8"/>
    <s v="plays"/>
    <x v="3097"/>
    <d v="2014-06-09T13:20:15"/>
  </r>
  <r>
    <n v="3165"/>
    <s v="THE MOON PLAY"/>
    <s v="THE MOON PLAY is a new play written by Carolyn Gilliam. The play follows an astronaut on the moon who has lost his reason to explore."/>
    <n v="750"/>
    <n v="1220"/>
    <x v="1"/>
    <x v="0"/>
    <s v="USD"/>
    <n v="1304395140"/>
    <n v="1302493760"/>
    <b v="1"/>
    <n v="21"/>
    <b v="1"/>
    <s v="theater/plays"/>
    <n v="1.6266666666666667"/>
    <n v="58.095238095238095"/>
    <x v="8"/>
    <x v="8"/>
    <x v="8"/>
    <s v="plays"/>
    <x v="3098"/>
    <d v="2011-05-02T21:59:00"/>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x v="8"/>
    <x v="8"/>
    <x v="8"/>
    <s v="plays"/>
    <x v="3099"/>
    <d v="2014-11-26T01:59:00"/>
  </r>
  <r>
    <n v="3167"/>
    <s v="Destiny is Judd Nelson: a new play at FringeNYC"/>
    <s v="What is destiny? Explore it with us this August at FringeNYC."/>
    <n v="3000"/>
    <n v="3485"/>
    <x v="1"/>
    <x v="0"/>
    <s v="USD"/>
    <n v="1406952781"/>
    <n v="1405743181"/>
    <b v="1"/>
    <n v="55"/>
    <b v="1"/>
    <s v="theater/plays"/>
    <n v="1.1616666666666666"/>
    <n v="63.363636363636367"/>
    <x v="8"/>
    <x v="8"/>
    <x v="8"/>
    <s v="plays"/>
    <x v="3100"/>
    <d v="2014-08-01T22:13:01"/>
  </r>
  <r>
    <n v="3168"/>
    <s v="Cosmicomics"/>
    <s v="A dazzling aerial show that brings to life the whimsical and romantic short stories of beloved fantasy author Italo Calvino."/>
    <n v="2500"/>
    <n v="3105"/>
    <x v="1"/>
    <x v="0"/>
    <s v="USD"/>
    <n v="1402696800"/>
    <n v="1399948353"/>
    <b v="1"/>
    <n v="61"/>
    <b v="1"/>
    <s v="theater/plays"/>
    <n v="1.242"/>
    <n v="50.901639344262293"/>
    <x v="8"/>
    <x v="8"/>
    <x v="8"/>
    <s v="plays"/>
    <x v="3101"/>
    <d v="2014-06-13T16:00:00"/>
  </r>
  <r>
    <n v="3169"/>
    <s v="The Window"/>
    <s v="We're bringing The Window to the Cherry Lane Theater in January 2014."/>
    <n v="8000"/>
    <n v="8241"/>
    <x v="1"/>
    <x v="0"/>
    <s v="USD"/>
    <n v="1386910740"/>
    <n v="1384364561"/>
    <b v="1"/>
    <n v="82"/>
    <b v="1"/>
    <s v="theater/plays"/>
    <n v="1.030125"/>
    <n v="100.5"/>
    <x v="8"/>
    <x v="8"/>
    <x v="8"/>
    <s v="plays"/>
    <x v="3102"/>
    <d v="2013-12-12T22:59:00"/>
  </r>
  <r>
    <n v="3170"/>
    <s v="Ain't She Brave FringeNYC 2014 Project"/>
    <s v="An emotionally-charged journey through the history of black women in America told in reverse."/>
    <n v="2000"/>
    <n v="2245"/>
    <x v="1"/>
    <x v="0"/>
    <s v="USD"/>
    <n v="1404273600"/>
    <n v="1401414944"/>
    <b v="1"/>
    <n v="71"/>
    <b v="1"/>
    <s v="theater/plays"/>
    <n v="1.1225000000000001"/>
    <n v="31.619718309859156"/>
    <x v="8"/>
    <x v="8"/>
    <x v="8"/>
    <s v="plays"/>
    <x v="3103"/>
    <d v="2014-07-01T22:00:00"/>
  </r>
  <r>
    <n v="3171"/>
    <s v="The Fall - an epic theatrical adaptation"/>
    <s v="The theatrical adaptation of the epic film â€˜THE FALLâ€™ for the stage, combining theatre, live music, animation and expansive projection."/>
    <n v="7000"/>
    <n v="7617"/>
    <x v="1"/>
    <x v="1"/>
    <s v="GBP"/>
    <n v="1462545358"/>
    <n v="1459953358"/>
    <b v="1"/>
    <n v="117"/>
    <b v="1"/>
    <s v="theater/plays"/>
    <n v="1.0881428571428571"/>
    <n v="65.102564102564102"/>
    <x v="8"/>
    <x v="8"/>
    <x v="8"/>
    <s v="plays"/>
    <x v="3104"/>
    <d v="2016-05-06T08:35:58"/>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x v="8"/>
    <x v="8"/>
    <x v="8"/>
    <s v="plays"/>
    <x v="3105"/>
    <d v="2012-02-14T11:31:08"/>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x v="8"/>
    <x v="8"/>
    <x v="8"/>
    <s v="plays"/>
    <x v="3106"/>
    <d v="2014-09-26T15:04:52"/>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x v="8"/>
    <x v="8"/>
    <x v="8"/>
    <s v="plays"/>
    <x v="3107"/>
    <d v="2014-08-25T14:45:08"/>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x v="8"/>
    <x v="8"/>
    <x v="8"/>
    <s v="plays"/>
    <x v="3108"/>
    <d v="2011-02-17T15:17:07"/>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x v="8"/>
    <x v="8"/>
    <x v="8"/>
    <s v="plays"/>
    <x v="3109"/>
    <d v="2013-08-18T09:00:00"/>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x v="8"/>
    <x v="8"/>
    <x v="8"/>
    <s v="plays"/>
    <x v="3110"/>
    <d v="2014-06-21T10:00:09"/>
  </r>
  <r>
    <n v="3178"/>
    <s v="Cutting Off Kate Bush"/>
    <s v="Cutting Off Kate Bush is a one-woman show written &amp; performed by Lucy Benson-Brown, premiering at the Edinburgh Fringe Festival 2014"/>
    <n v="1500"/>
    <n v="2576"/>
    <x v="1"/>
    <x v="1"/>
    <s v="GBP"/>
    <n v="1405521075"/>
    <n v="1402929075"/>
    <b v="1"/>
    <n v="78"/>
    <b v="1"/>
    <s v="theater/plays"/>
    <n v="1.7173333333333334"/>
    <n v="33.025641025641029"/>
    <x v="8"/>
    <x v="8"/>
    <x v="8"/>
    <s v="plays"/>
    <x v="3111"/>
    <d v="2014-07-16T08:31:15"/>
  </r>
  <r>
    <n v="3179"/>
    <s v="I Do Wonder"/>
    <s v="A Sci-fi play in several vignettes that will narrate an alternate history in the mid-20th century."/>
    <n v="4200"/>
    <n v="4794.82"/>
    <x v="1"/>
    <x v="0"/>
    <s v="USD"/>
    <n v="1367859071"/>
    <n v="1365699071"/>
    <b v="1"/>
    <n v="62"/>
    <b v="1"/>
    <s v="theater/plays"/>
    <n v="1.1416238095238094"/>
    <n v="77.335806451612896"/>
    <x v="8"/>
    <x v="8"/>
    <x v="8"/>
    <s v="plays"/>
    <x v="3112"/>
    <d v="2013-05-06T10:51:11"/>
  </r>
  <r>
    <n v="3180"/>
    <s v="Glass Mountain: An Original Fairytale"/>
    <s v="A new tale of witches, fairies, cat-hunters and and bone-boilers from London theatre company Broken Glass."/>
    <n v="1200"/>
    <n v="1437"/>
    <x v="1"/>
    <x v="1"/>
    <s v="GBP"/>
    <n v="1403258049"/>
    <n v="1400666049"/>
    <b v="1"/>
    <n v="45"/>
    <b v="1"/>
    <s v="theater/plays"/>
    <n v="1.1975"/>
    <n v="31.933333333333334"/>
    <x v="8"/>
    <x v="8"/>
    <x v="8"/>
    <s v="plays"/>
    <x v="3113"/>
    <d v="2014-06-20T03:54:09"/>
  </r>
  <r>
    <n v="3181"/>
    <s v="ENDURING SONG"/>
    <s v="ENDURING SONG by award-winning Bear Trap Theatre, is a sweeping historical epic about love, loss and family set in the First Crusade."/>
    <n v="500"/>
    <n v="545"/>
    <x v="1"/>
    <x v="1"/>
    <s v="GBP"/>
    <n v="1402848000"/>
    <n v="1400570787"/>
    <b v="1"/>
    <n v="15"/>
    <b v="1"/>
    <s v="theater/plays"/>
    <n v="1.0900000000000001"/>
    <n v="36.333333333333336"/>
    <x v="8"/>
    <x v="8"/>
    <x v="8"/>
    <s v="plays"/>
    <x v="3114"/>
    <d v="2014-06-15T10:00:00"/>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x v="8"/>
    <x v="8"/>
    <x v="8"/>
    <s v="plays"/>
    <x v="3115"/>
    <d v="2012-01-31T11:00:00"/>
  </r>
  <r>
    <n v="3183"/>
    <s v="The Seagull on The River"/>
    <s v="Anton Chekhov's The Seagull. An outdoor Amphitheater in Manhattan. Trees. A River. Daybreak."/>
    <n v="2500"/>
    <n v="2725"/>
    <x v="1"/>
    <x v="0"/>
    <s v="USD"/>
    <n v="1377284669"/>
    <n v="1375729469"/>
    <b v="1"/>
    <n v="68"/>
    <b v="1"/>
    <s v="theater/plays"/>
    <n v="1.0900000000000001"/>
    <n v="40.073529411764703"/>
    <x v="8"/>
    <x v="8"/>
    <x v="8"/>
    <s v="plays"/>
    <x v="3116"/>
    <d v="2013-08-23T13:04:29"/>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x v="8"/>
    <x v="8"/>
    <x v="8"/>
    <s v="plays"/>
    <x v="3117"/>
    <d v="2014-07-01T17:50:31"/>
  </r>
  <r>
    <n v="3185"/>
    <s v="Edfringe support - What a Gay Play"/>
    <s v="I've written, and am producing, a fun new play with a gorgeous cast for this year's Edfringe and it just needs a little extra dough :)"/>
    <n v="1000"/>
    <n v="1000"/>
    <x v="1"/>
    <x v="1"/>
    <s v="GBP"/>
    <n v="1405553241"/>
    <n v="1404948441"/>
    <b v="1"/>
    <n v="24"/>
    <b v="1"/>
    <s v="theater/plays"/>
    <n v="1"/>
    <n v="41.666666666666664"/>
    <x v="8"/>
    <x v="8"/>
    <x v="8"/>
    <s v="plays"/>
    <x v="3118"/>
    <d v="2014-07-16T17:27:21"/>
  </r>
  <r>
    <n v="3186"/>
    <s v="Honest"/>
    <s v="Honest is an exciting and dark new play by Bristol based writer Alice Nicholas, touring the South of England and London this October."/>
    <n v="3200"/>
    <n v="3270"/>
    <x v="1"/>
    <x v="1"/>
    <s v="GBP"/>
    <n v="1410901200"/>
    <n v="1408313438"/>
    <b v="1"/>
    <n v="70"/>
    <b v="1"/>
    <s v="theater/plays"/>
    <n v="1.0218750000000001"/>
    <n v="46.714285714285715"/>
    <x v="8"/>
    <x v="8"/>
    <x v="8"/>
    <s v="plays"/>
    <x v="3119"/>
    <d v="2014-09-16T15:00:00"/>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x v="8"/>
    <x v="8"/>
    <x v="8"/>
    <s v="plays"/>
    <x v="3120"/>
    <d v="2014-08-04T09:59:33"/>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x v="8"/>
    <x v="8"/>
    <x v="8"/>
    <s v="plays"/>
    <x v="3121"/>
    <d v="2014-07-28T08:31:17"/>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x v="8"/>
    <x v="8"/>
    <x v="8"/>
    <s v="plays"/>
    <x v="3122"/>
    <d v="2014-06-20T17:00:00"/>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x v="8"/>
    <x v="8"/>
    <x v="8"/>
    <s v="plays"/>
    <x v="3123"/>
    <d v="2012-05-31T21:59:00"/>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7"/>
    <n v="85.531055900621112"/>
    <x v="8"/>
    <x v="8"/>
    <x v="8"/>
    <s v="plays"/>
    <x v="3124"/>
    <d v="2014-08-14T20:00:00"/>
  </r>
  <r>
    <n v="3212"/>
    <s v="Campo Maldito"/>
    <s v="Help us bring our production of Campo Maldito to New York AND San Francisco!"/>
    <n v="4000"/>
    <n v="5050"/>
    <x v="1"/>
    <x v="0"/>
    <s v="USD"/>
    <n v="1407524751"/>
    <n v="1404932751"/>
    <b v="1"/>
    <n v="94"/>
    <b v="1"/>
    <s v="theater/plays"/>
    <n v="1.2625"/>
    <n v="53.723404255319146"/>
    <x v="8"/>
    <x v="8"/>
    <x v="8"/>
    <s v="plays"/>
    <x v="3125"/>
    <d v="2014-08-08T13:05:51"/>
  </r>
  <r>
    <n v="3213"/>
    <s v="Moving Dust presents 'THIS MUCH' 2015"/>
    <s v="3 boys, 1 white dress and a hoover collide in this explosive new play by John Fitzpatrick. Life's a wedding disco. Let's dance."/>
    <n v="6000"/>
    <n v="6007"/>
    <x v="1"/>
    <x v="1"/>
    <s v="GBP"/>
    <n v="1437934759"/>
    <n v="1434478759"/>
    <b v="1"/>
    <n v="47"/>
    <b v="1"/>
    <s v="theater/plays"/>
    <n v="1.0011666666666668"/>
    <n v="127.80851063829788"/>
    <x v="8"/>
    <x v="8"/>
    <x v="8"/>
    <s v="plays"/>
    <x v="3126"/>
    <d v="2015-07-26T12:19:19"/>
  </r>
  <r>
    <n v="3214"/>
    <s v="World Premiere of Sket - a play by  Maya Sondhi"/>
    <s v="Sexting, selfies and social media pressures that affect young people  connected 24/7.  Mistakes happen but now they can remain forever!"/>
    <n v="12000"/>
    <n v="12256"/>
    <x v="1"/>
    <x v="1"/>
    <s v="GBP"/>
    <n v="1452038100"/>
    <n v="1448823673"/>
    <b v="1"/>
    <n v="115"/>
    <b v="1"/>
    <s v="theater/plays"/>
    <n v="1.0213333333333334"/>
    <n v="106.57391304347826"/>
    <x v="8"/>
    <x v="8"/>
    <x v="8"/>
    <s v="plays"/>
    <x v="3127"/>
    <d v="2016-01-05T17:55:00"/>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x v="8"/>
    <x v="8"/>
    <x v="8"/>
    <s v="plays"/>
    <x v="3128"/>
    <d v="2015-09-09T21:59:00"/>
  </r>
  <r>
    <n v="3216"/>
    <s v="BRUTE"/>
    <s v="Brute (winner of the 2015 IdeasTap Underbelly Award) is new writing based on the true story of a rather twisted, horrible schoolgirl."/>
    <n v="2000"/>
    <n v="2001"/>
    <x v="1"/>
    <x v="1"/>
    <s v="GBP"/>
    <n v="1436625000"/>
    <n v="1433934371"/>
    <b v="1"/>
    <n v="35"/>
    <b v="1"/>
    <s v="theater/plays"/>
    <n v="1.0004999999999999"/>
    <n v="57.171428571428571"/>
    <x v="8"/>
    <x v="8"/>
    <x v="8"/>
    <s v="plays"/>
    <x v="3129"/>
    <d v="2015-07-11T08:30:00"/>
  </r>
  <r>
    <n v="3217"/>
    <s v="Wake Up Call @ IRT Theater"/>
    <s v="Wake Up Call is a comedic play about a group of hotel employees working on Christmas Eve."/>
    <n v="4500"/>
    <n v="5221"/>
    <x v="1"/>
    <x v="0"/>
    <s v="USD"/>
    <n v="1478264784"/>
    <n v="1475672784"/>
    <b v="1"/>
    <n v="104"/>
    <b v="1"/>
    <s v="theater/plays"/>
    <n v="1.1602222222222223"/>
    <n v="50.20192307692308"/>
    <x v="8"/>
    <x v="8"/>
    <x v="8"/>
    <s v="plays"/>
    <x v="3130"/>
    <d v="2016-11-04T07:06:24"/>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s v="theater/plays"/>
    <n v="1.0209999999999999"/>
    <n v="66.586956521739125"/>
    <x v="8"/>
    <x v="8"/>
    <x v="8"/>
    <s v="plays"/>
    <x v="3131"/>
    <d v="2014-12-30T18:00:00"/>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x v="8"/>
    <x v="8"/>
    <x v="8"/>
    <s v="plays"/>
    <x v="3132"/>
    <d v="2015-03-22T16:35:47"/>
  </r>
  <r>
    <n v="3220"/>
    <s v="Burners"/>
    <s v="A sci-fi thriller for the stage opening March 10 in Los Angeles."/>
    <n v="15000"/>
    <n v="15126"/>
    <x v="1"/>
    <x v="0"/>
    <s v="USD"/>
    <n v="1489352400"/>
    <n v="1486411204"/>
    <b v="1"/>
    <n v="59"/>
    <b v="1"/>
    <s v="theater/plays"/>
    <n v="1.0084"/>
    <n v="256.37288135593218"/>
    <x v="8"/>
    <x v="8"/>
    <x v="8"/>
    <s v="plays"/>
    <x v="3133"/>
    <d v="2017-03-12T15:00:00"/>
  </r>
  <r>
    <n v="3221"/>
    <s v="The Hitchhiker's Guide to the Family"/>
    <s v="A one-man show about love, loss, and motorways, written &amp; performed by Ben Norris. Help us get to the 2015 Edinburgh Fringe and beyond!"/>
    <n v="4000"/>
    <n v="4137"/>
    <x v="1"/>
    <x v="1"/>
    <s v="GBP"/>
    <n v="1436114603"/>
    <n v="1433090603"/>
    <b v="1"/>
    <n v="113"/>
    <b v="1"/>
    <s v="theater/plays"/>
    <n v="1.0342499999999999"/>
    <n v="36.610619469026545"/>
    <x v="8"/>
    <x v="8"/>
    <x v="8"/>
    <s v="plays"/>
    <x v="3134"/>
    <d v="2015-07-05T10:43:23"/>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x v="8"/>
    <x v="8"/>
    <x v="8"/>
    <s v="plays"/>
    <x v="3135"/>
    <d v="2015-10-24T15:29:00"/>
  </r>
  <r>
    <n v="3223"/>
    <s v="Good People by David Lindsay-Abaire at Waterfront Playhouse"/>
    <s v="Bringing David Lindsay-Abaire's award-winning story of our times to the East Bay."/>
    <n v="3100"/>
    <n v="3395"/>
    <x v="1"/>
    <x v="0"/>
    <s v="USD"/>
    <n v="1440100976"/>
    <n v="1437508976"/>
    <b v="1"/>
    <n v="74"/>
    <b v="1"/>
    <s v="theater/plays"/>
    <n v="1.0951612903225807"/>
    <n v="45.878378378378379"/>
    <x v="8"/>
    <x v="8"/>
    <x v="8"/>
    <s v="plays"/>
    <x v="3136"/>
    <d v="2015-08-20T14:02:56"/>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x v="8"/>
    <x v="8"/>
    <x v="8"/>
    <s v="plays"/>
    <x v="3137"/>
    <d v="2017-01-09T23:00:00"/>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x v="8"/>
    <x v="8"/>
    <x v="8"/>
    <s v="plays"/>
    <x v="3138"/>
    <d v="2016-06-03T15:00:00"/>
  </r>
  <r>
    <n v="3226"/>
    <s v="Get Trip The Light Theatre's show to its 2nd London Stage!"/>
    <s v="Trip The Light Theatre needs YOUR help to fund it's second run of its debut production 'The Sun Shining On her Hands' in London."/>
    <n v="1200"/>
    <n v="1250"/>
    <x v="1"/>
    <x v="1"/>
    <s v="GBP"/>
    <n v="1446213612"/>
    <n v="1443621612"/>
    <b v="1"/>
    <n v="21"/>
    <b v="1"/>
    <s v="theater/plays"/>
    <n v="1.0416666666666667"/>
    <n v="59.523809523809526"/>
    <x v="8"/>
    <x v="8"/>
    <x v="8"/>
    <s v="plays"/>
    <x v="3139"/>
    <d v="2015-10-30T08:00:12"/>
  </r>
  <r>
    <n v="3227"/>
    <s v="a colder water than here - VAULT 2017"/>
    <s v="a colder water than here is a new play by Matt Jones and directed by Lily McLeish that will be perfomed at VAULT Festival from 1-5 Feb"/>
    <n v="1200"/>
    <n v="1500"/>
    <x v="1"/>
    <x v="1"/>
    <s v="GBP"/>
    <n v="1484687436"/>
    <n v="1482095436"/>
    <b v="0"/>
    <n v="30"/>
    <b v="1"/>
    <s v="theater/plays"/>
    <n v="1.25"/>
    <n v="50"/>
    <x v="8"/>
    <x v="8"/>
    <x v="8"/>
    <s v="plays"/>
    <x v="3140"/>
    <d v="2017-01-17T15:10:36"/>
  </r>
  <r>
    <n v="3228"/>
    <s v="Hear Me Roar: A Season of Powerful Women"/>
    <s v="A Season of Powerful Women. A Season of Defiance."/>
    <n v="7000"/>
    <n v="7164"/>
    <x v="1"/>
    <x v="0"/>
    <s v="USD"/>
    <n v="1450328340"/>
    <n v="1447606884"/>
    <b v="1"/>
    <n v="37"/>
    <b v="1"/>
    <s v="theater/plays"/>
    <n v="1.0234285714285714"/>
    <n v="193.62162162162161"/>
    <x v="8"/>
    <x v="8"/>
    <x v="8"/>
    <s v="plays"/>
    <x v="3141"/>
    <d v="2015-12-16T22:59:00"/>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x v="8"/>
    <x v="8"/>
    <x v="8"/>
    <s v="plays"/>
    <x v="3142"/>
    <d v="2014-11-20T01:59:58"/>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8"/>
    <n v="77.21621621621621"/>
    <x v="8"/>
    <x v="8"/>
    <x v="8"/>
    <s v="plays"/>
    <x v="3143"/>
    <d v="2014-09-30T21:59:00"/>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x v="8"/>
    <x v="8"/>
    <x v="8"/>
    <s v="plays"/>
    <x v="3144"/>
    <d v="2016-04-16T16:39:07"/>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1"/>
    <n v="50.46153846153846"/>
    <x v="8"/>
    <x v="8"/>
    <x v="8"/>
    <s v="plays"/>
    <x v="3145"/>
    <d v="2016-05-03T21:59:00"/>
  </r>
  <r>
    <n v="3233"/>
    <s v="64 Squares"/>
    <s v="64 Squares is an autobiographical one-man exploration of the internal chess game played to reconcile relationships."/>
    <n v="5000"/>
    <n v="5940"/>
    <x v="1"/>
    <x v="0"/>
    <s v="USD"/>
    <n v="1488482355"/>
    <n v="1485890355"/>
    <b v="0"/>
    <n v="61"/>
    <b v="1"/>
    <s v="theater/plays"/>
    <n v="1.1879999999999999"/>
    <n v="97.377049180327873"/>
    <x v="8"/>
    <x v="8"/>
    <x v="8"/>
    <s v="plays"/>
    <x v="3146"/>
    <d v="2017-03-02T13:19:15"/>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s v="theater/plays"/>
    <n v="1.0039275000000001"/>
    <n v="34.91921739130435"/>
    <x v="8"/>
    <x v="8"/>
    <x v="8"/>
    <s v="plays"/>
    <x v="3147"/>
    <d v="2017-02-01T17:31:00"/>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7"/>
    <n v="85.530386740331494"/>
    <x v="8"/>
    <x v="8"/>
    <x v="8"/>
    <s v="plays"/>
    <x v="3148"/>
    <d v="2016-07-01T02:20:51"/>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x v="8"/>
    <x v="8"/>
    <x v="8"/>
    <s v="plays"/>
    <x v="3149"/>
    <d v="2016-12-28T16:00:33"/>
  </r>
  <r>
    <n v="3237"/>
    <s v="Celebrating 20 years of The 24 Hour Plays around the world!"/>
    <s v="An annual campaign supporting our intensive for artists 25 and under."/>
    <n v="35000"/>
    <n v="35275.64"/>
    <x v="1"/>
    <x v="0"/>
    <s v="USD"/>
    <n v="1443499140"/>
    <n v="1441452184"/>
    <b v="1"/>
    <n v="269"/>
    <b v="1"/>
    <s v="theater/plays"/>
    <n v="1.0078754285714286"/>
    <n v="131.13620817843866"/>
    <x v="8"/>
    <x v="8"/>
    <x v="8"/>
    <s v="plays"/>
    <x v="3150"/>
    <d v="2015-09-28T21:59:00"/>
  </r>
  <r>
    <n v="3238"/>
    <s v="All Bare Theatre bring THE MAIDS to Edinburgh 2015"/>
    <s v="A bit of role-play never hurt anyone, right? Two maids play a game of murder. Genet's THE MAIDS in a visceral production by ALL BARE."/>
    <n v="2800"/>
    <n v="3145"/>
    <x v="1"/>
    <x v="1"/>
    <s v="GBP"/>
    <n v="1435752898"/>
    <n v="1433160898"/>
    <b v="1"/>
    <n v="79"/>
    <b v="1"/>
    <s v="theater/plays"/>
    <n v="1.1232142857142857"/>
    <n v="39.810126582278478"/>
    <x v="8"/>
    <x v="8"/>
    <x v="8"/>
    <s v="plays"/>
    <x v="3151"/>
    <d v="2015-07-01T06:14:58"/>
  </r>
  <r>
    <n v="3239"/>
    <s v="The Book's the Thing - Welcome to Hamlet's Library"/>
    <s v="The first regional library-touring show from new UK company Librarian Theatre - transforming local libraries into magical theatres"/>
    <n v="5862"/>
    <n v="6208.98"/>
    <x v="1"/>
    <x v="1"/>
    <s v="GBP"/>
    <n v="1445817540"/>
    <n v="1443665293"/>
    <b v="1"/>
    <n v="104"/>
    <b v="1"/>
    <s v="theater/plays"/>
    <n v="1.0591914022517912"/>
    <n v="59.701730769230764"/>
    <x v="8"/>
    <x v="8"/>
    <x v="8"/>
    <s v="plays"/>
    <x v="3152"/>
    <d v="2015-10-25T17:59:00"/>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s v="theater/plays"/>
    <n v="1.0056666666666667"/>
    <n v="88.735294117647058"/>
    <x v="8"/>
    <x v="8"/>
    <x v="8"/>
    <s v="plays"/>
    <x v="3153"/>
    <d v="2017-02-16T17:00:00"/>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x v="8"/>
    <x v="8"/>
    <x v="8"/>
    <s v="plays"/>
    <x v="3154"/>
    <d v="2014-10-14T00:59:00"/>
  </r>
  <r>
    <n v="3242"/>
    <s v="First Day Off in a Long Time by Brian Finkelstein"/>
    <s v="First Day Off in a Long Time is a comedy show...            _x000a_About suicide."/>
    <n v="10000"/>
    <n v="12730.42"/>
    <x v="1"/>
    <x v="0"/>
    <s v="USD"/>
    <n v="1411150092"/>
    <n v="1408558092"/>
    <b v="1"/>
    <n v="183"/>
    <b v="1"/>
    <s v="theater/plays"/>
    <n v="1.273042"/>
    <n v="69.56513661202186"/>
    <x v="8"/>
    <x v="8"/>
    <x v="8"/>
    <s v="plays"/>
    <x v="3155"/>
    <d v="2014-09-19T12:08:12"/>
  </r>
  <r>
    <n v="3243"/>
    <s v="THE INCREDIBLE FOX SISTERS"/>
    <s v="Live Source's world premiere of a new play by Jaclyn Backhaus, premiering at the New Ohio Theatre October 30th-November 8th."/>
    <n v="8000"/>
    <n v="8227"/>
    <x v="1"/>
    <x v="0"/>
    <s v="USD"/>
    <n v="1444348800"/>
    <n v="1442283562"/>
    <b v="1"/>
    <n v="71"/>
    <b v="1"/>
    <s v="theater/plays"/>
    <n v="1.028375"/>
    <n v="115.87323943661971"/>
    <x v="8"/>
    <x v="8"/>
    <x v="8"/>
    <s v="plays"/>
    <x v="3156"/>
    <d v="2015-10-08T18:00:00"/>
  </r>
  <r>
    <n v="3244"/>
    <s v="'Time Please'"/>
    <s v="'Time Please' is a black comedy set in a failing public house in a run-down part of town, where things are about to get messy."/>
    <n v="1600"/>
    <n v="1647"/>
    <x v="1"/>
    <x v="1"/>
    <s v="GBP"/>
    <n v="1480613982"/>
    <n v="1478018382"/>
    <b v="0"/>
    <n v="69"/>
    <b v="1"/>
    <s v="theater/plays"/>
    <n v="1.0293749999999999"/>
    <n v="23.869565217391305"/>
    <x v="8"/>
    <x v="8"/>
    <x v="8"/>
    <s v="plays"/>
    <x v="3157"/>
    <d v="2016-12-01T11:39:42"/>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x v="8"/>
    <x v="8"/>
    <x v="8"/>
    <s v="plays"/>
    <x v="3158"/>
    <d v="2015-06-11T20:00:00"/>
  </r>
  <r>
    <n v="3246"/>
    <s v="The Gray Man"/>
    <s v="The Gray Man isnâ€™t real. Heâ€™s a ghost story, a boogeyman, a tale mothers make up to keep their children safe."/>
    <n v="10000"/>
    <n v="11122"/>
    <x v="1"/>
    <x v="0"/>
    <s v="USD"/>
    <n v="1442030340"/>
    <n v="1439551200"/>
    <b v="1"/>
    <n v="193"/>
    <b v="1"/>
    <s v="theater/plays"/>
    <n v="1.1122000000000001"/>
    <n v="57.626943005181346"/>
    <x v="8"/>
    <x v="8"/>
    <x v="8"/>
    <s v="plays"/>
    <x v="3159"/>
    <d v="2015-09-11T21:59:00"/>
  </r>
  <r>
    <n v="3247"/>
    <s v="Open Letter Theatre presents 'Boys' by Ella Hickson"/>
    <s v="Open Letter Theatre presents 'Boys' by Ella Hickson, at 2015's Edinburgh Fringe Festival! Four students, one flat, one last party!"/>
    <n v="2500"/>
    <n v="2646.5"/>
    <x v="1"/>
    <x v="1"/>
    <s v="GBP"/>
    <n v="1436696712"/>
    <n v="1434104712"/>
    <b v="1"/>
    <n v="57"/>
    <b v="1"/>
    <s v="theater/plays"/>
    <n v="1.0586"/>
    <n v="46.429824561403507"/>
    <x v="8"/>
    <x v="8"/>
    <x v="8"/>
    <s v="plays"/>
    <x v="3160"/>
    <d v="2015-07-12T04:25:12"/>
  </r>
  <r>
    <n v="3248"/>
    <s v="Honest Accomplice Theatre 2015-16 Season"/>
    <s v="Honest Accomplice Theatre produces theatre for social change."/>
    <n v="12000"/>
    <n v="12095"/>
    <x v="1"/>
    <x v="0"/>
    <s v="USD"/>
    <n v="1428178757"/>
    <n v="1425590357"/>
    <b v="1"/>
    <n v="200"/>
    <b v="1"/>
    <s v="theater/plays"/>
    <n v="1.0079166666666666"/>
    <n v="60.475000000000001"/>
    <x v="8"/>
    <x v="8"/>
    <x v="8"/>
    <s v="plays"/>
    <x v="3161"/>
    <d v="2015-04-04T14:19:17"/>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x v="8"/>
    <x v="8"/>
    <x v="8"/>
    <s v="plays"/>
    <x v="3162"/>
    <d v="2015-06-20T11:55:14"/>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2"/>
    <n v="119.1924882629108"/>
    <x v="8"/>
    <x v="8"/>
    <x v="8"/>
    <s v="plays"/>
    <x v="3163"/>
    <d v="2014-11-05T12:48:44"/>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x v="8"/>
    <x v="8"/>
    <x v="8"/>
    <s v="plays"/>
    <x v="3164"/>
    <d v="2015-06-21T11:32:46"/>
  </r>
  <r>
    <n v="3252"/>
    <s v="Modern Love"/>
    <s v="How do we navigate the boundaries between friendship, sexual intimacy and obsessive desire?"/>
    <n v="2250"/>
    <n v="2876"/>
    <x v="1"/>
    <x v="1"/>
    <s v="GBP"/>
    <n v="1473247240"/>
    <n v="1470655240"/>
    <b v="1"/>
    <n v="50"/>
    <b v="1"/>
    <s v="theater/plays"/>
    <n v="1.2782222222222221"/>
    <n v="57.52"/>
    <x v="8"/>
    <x v="8"/>
    <x v="8"/>
    <s v="plays"/>
    <x v="3165"/>
    <d v="2016-09-07T05:20:40"/>
  </r>
  <r>
    <n v="3253"/>
    <s v="EMPATHITRAX, a new play by Ana Nogueira"/>
    <s v="Can you ever truly feel what someone else is feeling?_x000a_Do you want to?"/>
    <n v="20000"/>
    <n v="20365"/>
    <x v="1"/>
    <x v="0"/>
    <s v="USD"/>
    <n v="1473306300"/>
    <n v="1471701028"/>
    <b v="1"/>
    <n v="115"/>
    <b v="1"/>
    <s v="theater/plays"/>
    <n v="1.0182500000000001"/>
    <n v="177.08695652173913"/>
    <x v="8"/>
    <x v="8"/>
    <x v="8"/>
    <s v="plays"/>
    <x v="3166"/>
    <d v="2016-09-07T21:45:00"/>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s v="theater/plays"/>
    <n v="1.012576923076923"/>
    <n v="70.771505376344081"/>
    <x v="8"/>
    <x v="8"/>
    <x v="8"/>
    <s v="plays"/>
    <x v="3167"/>
    <d v="2015-03-25T19:03:29"/>
  </r>
  <r>
    <n v="3255"/>
    <s v="Henry V"/>
    <s v="5 Actors, 30 Characters, 90 Minutes._x000a_Let us transport you from London to the fields of Agincourt, using the power of your imagination."/>
    <n v="300"/>
    <n v="525"/>
    <x v="1"/>
    <x v="1"/>
    <s v="GBP"/>
    <n v="1412706375"/>
    <n v="1410114375"/>
    <b v="1"/>
    <n v="18"/>
    <b v="1"/>
    <s v="theater/plays"/>
    <n v="1.75"/>
    <n v="29.166666666666668"/>
    <x v="8"/>
    <x v="8"/>
    <x v="8"/>
    <s v="plays"/>
    <x v="3168"/>
    <d v="2014-10-07T12:26:15"/>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x v="8"/>
    <x v="8"/>
    <x v="8"/>
    <s v="plays"/>
    <x v="3169"/>
    <d v="2015-06-10T21:59:00"/>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s v="theater/plays"/>
    <n v="1.0629949999999999"/>
    <n v="51.853414634146333"/>
    <x v="8"/>
    <x v="8"/>
    <x v="8"/>
    <s v="plays"/>
    <x v="3170"/>
    <d v="2017-02-22T07:25:52"/>
  </r>
  <r>
    <n v="3258"/>
    <s v="Bluebirds by Joe Brondo"/>
    <s v="A guy named Walt steals a book and plans to sell it to get his life on track... until his wife finds out."/>
    <n v="7000"/>
    <n v="7365"/>
    <x v="1"/>
    <x v="0"/>
    <s v="USD"/>
    <n v="1420751861"/>
    <n v="1418159861"/>
    <b v="1"/>
    <n v="75"/>
    <b v="1"/>
    <s v="theater/plays"/>
    <n v="1.052142857142857"/>
    <n v="98.2"/>
    <x v="8"/>
    <x v="8"/>
    <x v="8"/>
    <s v="plays"/>
    <x v="3171"/>
    <d v="2015-01-08T15:17:41"/>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x v="8"/>
    <x v="8"/>
    <x v="8"/>
    <s v="plays"/>
    <x v="3172"/>
    <d v="2016-09-30T21:59:00"/>
  </r>
  <r>
    <n v="3260"/>
    <s v="Keep the Art of Marionettes Alive With PUPPETWORKS!"/>
    <s v="We're looking to raise money to continue bringing Brooklyn the vanishing art form of marionette puppetry."/>
    <n v="5000"/>
    <n v="5462"/>
    <x v="1"/>
    <x v="0"/>
    <s v="USD"/>
    <n v="1448903318"/>
    <n v="1445875718"/>
    <b v="1"/>
    <n v="73"/>
    <b v="1"/>
    <s v="theater/plays"/>
    <n v="1.0924"/>
    <n v="74.821917808219183"/>
    <x v="8"/>
    <x v="8"/>
    <x v="8"/>
    <s v="plays"/>
    <x v="3173"/>
    <d v="2015-11-30T11:08:38"/>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6"/>
    <n v="67.65306122448979"/>
    <x v="8"/>
    <x v="8"/>
    <x v="8"/>
    <s v="plays"/>
    <x v="3174"/>
    <d v="2015-07-16T11:24:36"/>
  </r>
  <r>
    <n v="3262"/>
    <s v="Prison Boxing: A New Play by Leah Joki"/>
    <s v="A one-woman theatrical exploration of the prison system and its inhabitants."/>
    <n v="12200"/>
    <n v="12571"/>
    <x v="1"/>
    <x v="0"/>
    <s v="USD"/>
    <n v="1419220800"/>
    <n v="1416555262"/>
    <b v="1"/>
    <n v="134"/>
    <b v="1"/>
    <s v="theater/plays"/>
    <n v="1.0304098360655738"/>
    <n v="93.81343283582089"/>
    <x v="8"/>
    <x v="8"/>
    <x v="8"/>
    <s v="plays"/>
    <x v="3175"/>
    <d v="2014-12-21T22:00:00"/>
  </r>
  <r>
    <n v="3263"/>
    <s v="Titus Andronicus (with an all-female cast &amp; crew)"/>
    <s v="Shakespeare's bloodiest tragedy, performed and produced exclusively by women."/>
    <n v="2500"/>
    <n v="2804.16"/>
    <x v="1"/>
    <x v="0"/>
    <s v="USD"/>
    <n v="1446238800"/>
    <n v="1444220588"/>
    <b v="1"/>
    <n v="68"/>
    <b v="1"/>
    <s v="theater/plays"/>
    <n v="1.121664"/>
    <n v="41.237647058823526"/>
    <x v="8"/>
    <x v="8"/>
    <x v="8"/>
    <s v="plays"/>
    <x v="3176"/>
    <d v="2015-10-30T15:00:00"/>
  </r>
  <r>
    <n v="3264"/>
    <s v="Kapow-i GoGo at The PIT"/>
    <s v="The three part comedic saga of Kapow-i GoGo, who saves the world.  Again.  And again."/>
    <n v="2500"/>
    <n v="2575"/>
    <x v="1"/>
    <x v="0"/>
    <s v="USD"/>
    <n v="1422482400"/>
    <n v="1421089938"/>
    <b v="1"/>
    <n v="49"/>
    <b v="1"/>
    <s v="theater/plays"/>
    <n v="1.03"/>
    <n v="52.551020408163268"/>
    <x v="8"/>
    <x v="8"/>
    <x v="8"/>
    <s v="plays"/>
    <x v="3177"/>
    <d v="2015-01-28T16:00:00"/>
  </r>
  <r>
    <n v="3265"/>
    <s v="&quot;Where was I&quot; - an autobiographical play on Dementia"/>
    <s v="A theatrical play on Alzheimerâ€™s and the challenges of loving a person who keeps disappearing."/>
    <n v="2700"/>
    <n v="4428"/>
    <x v="1"/>
    <x v="15"/>
    <s v="EUR"/>
    <n v="1449162000"/>
    <n v="1446570315"/>
    <b v="1"/>
    <n v="63"/>
    <b v="1"/>
    <s v="theater/plays"/>
    <n v="1.64"/>
    <n v="70.285714285714292"/>
    <x v="8"/>
    <x v="8"/>
    <x v="8"/>
    <s v="plays"/>
    <x v="3178"/>
    <d v="2015-12-03T11:00:00"/>
  </r>
  <r>
    <n v="3266"/>
    <s v="Macbeth"/>
    <s v="An original version of Shakespeare's masterpiece that emphasizes family and explores the destruction of blood ties"/>
    <n v="6000"/>
    <n v="7877"/>
    <x v="1"/>
    <x v="0"/>
    <s v="USD"/>
    <n v="1434142800"/>
    <n v="1431435122"/>
    <b v="1"/>
    <n v="163"/>
    <b v="1"/>
    <s v="theater/plays"/>
    <n v="1.3128333333333333"/>
    <n v="48.325153374233132"/>
    <x v="8"/>
    <x v="8"/>
    <x v="8"/>
    <s v="plays"/>
    <x v="3179"/>
    <d v="2015-06-12T15:00:00"/>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09999999999999"/>
    <n v="53.177083333333336"/>
    <x v="8"/>
    <x v="8"/>
    <x v="8"/>
    <s v="plays"/>
    <x v="3180"/>
    <d v="2015-07-17T12:11:00"/>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x v="8"/>
    <x v="8"/>
    <x v="8"/>
    <s v="plays"/>
    <x v="3181"/>
    <d v="2016-08-24T15:42:08"/>
  </r>
  <r>
    <n v="3269"/>
    <s v="Cicada Studios presents &quot;Miss Sarah&quot;"/>
    <s v="Cicada Studios presents, as their inaugural production, a new-writing world premiere at the Edinburgh Fringe Festival 2015."/>
    <n v="8000"/>
    <n v="8120"/>
    <x v="1"/>
    <x v="1"/>
    <s v="GBP"/>
    <n v="1434452400"/>
    <n v="1431509397"/>
    <b v="1"/>
    <n v="70"/>
    <b v="1"/>
    <s v="theater/plays"/>
    <n v="1.0149999999999999"/>
    <n v="116"/>
    <x v="8"/>
    <x v="8"/>
    <x v="8"/>
    <s v="plays"/>
    <x v="3182"/>
    <d v="2015-06-16T05:00:00"/>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s v="theater/plays"/>
    <n v="1.0166666666666666"/>
    <n v="61"/>
    <x v="8"/>
    <x v="8"/>
    <x v="8"/>
    <s v="plays"/>
    <x v="3183"/>
    <d v="2015-07-12T06:47:45"/>
  </r>
  <r>
    <n v="3271"/>
    <s v="Saxon Court at Southwark Playhouse"/>
    <s v="A razor sharp satire to darken your Christmas."/>
    <n v="1500"/>
    <n v="1950"/>
    <x v="1"/>
    <x v="1"/>
    <s v="GBP"/>
    <n v="1414927775"/>
    <n v="1412332175"/>
    <b v="1"/>
    <n v="51"/>
    <b v="1"/>
    <s v="theater/plays"/>
    <n v="1.3"/>
    <n v="38.235294117647058"/>
    <x v="8"/>
    <x v="8"/>
    <x v="8"/>
    <s v="plays"/>
    <x v="3184"/>
    <d v="2014-11-02T05:29:35"/>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x v="8"/>
    <x v="8"/>
    <x v="8"/>
    <s v="plays"/>
    <x v="3185"/>
    <d v="2015-11-06T07:00:09"/>
  </r>
  <r>
    <n v="3273"/>
    <s v="Toscana, or What I Remember"/>
    <s v="We're bringing Tuscany to the Cherry Lane Theatre with a new play about memory and how we deal with people we love but we can't stand."/>
    <n v="4000"/>
    <n v="4296"/>
    <x v="1"/>
    <x v="0"/>
    <s v="USD"/>
    <n v="1473879600"/>
    <n v="1472498042"/>
    <b v="1"/>
    <n v="21"/>
    <b v="1"/>
    <s v="theater/plays"/>
    <n v="1.0740000000000001"/>
    <n v="204.57142857142858"/>
    <x v="8"/>
    <x v="8"/>
    <x v="8"/>
    <s v="plays"/>
    <x v="3186"/>
    <d v="2016-09-14T13:00:00"/>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9"/>
    <n v="54.912587412587413"/>
    <x v="8"/>
    <x v="8"/>
    <x v="8"/>
    <s v="plays"/>
    <x v="3187"/>
    <d v="2016-03-15T15:00:00"/>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8"/>
    <n v="150.41666666666666"/>
    <x v="8"/>
    <x v="8"/>
    <x v="8"/>
    <s v="plays"/>
    <x v="3188"/>
    <d v="2015-02-08T22:30:00"/>
  </r>
  <r>
    <n v="3276"/>
    <s v="We The Astronomers"/>
    <s v="In 2016, KO Theatre presents a world premiere play in Toronto, ON about faith, home, and the secrets we keep from those we love."/>
    <n v="4500"/>
    <n v="5258"/>
    <x v="1"/>
    <x v="2"/>
    <s v="CAD"/>
    <n v="1459483140"/>
    <n v="1456526879"/>
    <b v="1"/>
    <n v="100"/>
    <b v="1"/>
    <s v="theater/plays"/>
    <n v="1.1684444444444444"/>
    <n v="52.58"/>
    <x v="8"/>
    <x v="8"/>
    <x v="8"/>
    <s v="plays"/>
    <x v="3189"/>
    <d v="2016-03-31T21:59:00"/>
  </r>
  <r>
    <n v="3277"/>
    <s v="Go People does 'Almost, Maine'"/>
    <s v="One of the most popular American plays of the last decade comes to London for its international premiere. Festive and bittersweet."/>
    <n v="5000"/>
    <n v="5430"/>
    <x v="1"/>
    <x v="1"/>
    <s v="GBP"/>
    <n v="1416331406"/>
    <n v="1413735806"/>
    <b v="1"/>
    <n v="100"/>
    <b v="1"/>
    <s v="theater/plays"/>
    <n v="1.0860000000000001"/>
    <n v="54.3"/>
    <x v="8"/>
    <x v="8"/>
    <x v="8"/>
    <s v="plays"/>
    <x v="3190"/>
    <d v="2014-11-18T11:23:26"/>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s v="theater/plays"/>
    <n v="1.034"/>
    <n v="76.029411764705884"/>
    <x v="8"/>
    <x v="8"/>
    <x v="8"/>
    <s v="plays"/>
    <x v="3191"/>
    <d v="2015-05-30T14:21:43"/>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x v="8"/>
    <x v="8"/>
    <x v="8"/>
    <s v="plays"/>
    <x v="3192"/>
    <d v="2016-03-31T19:27:39"/>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x v="8"/>
    <x v="8"/>
    <x v="8"/>
    <s v="plays"/>
    <x v="3193"/>
    <d v="2015-05-31T23:00:00"/>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x v="8"/>
    <x v="8"/>
    <x v="8"/>
    <s v="plays"/>
    <x v="3194"/>
    <d v="2015-09-01T18:28:25"/>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x v="8"/>
    <x v="8"/>
    <x v="8"/>
    <s v="plays"/>
    <x v="3195"/>
    <d v="2016-04-28T22:39:48"/>
  </r>
  <r>
    <n v="3283"/>
    <s v="'Gretel and Hansel' - A Children's Theatre Production"/>
    <s v="'Gretel and Hansel' by Sam Leeves - an inclusive, multi-sensory theatre production for children aged seven to eleven and their families"/>
    <n v="800"/>
    <n v="838"/>
    <x v="1"/>
    <x v="1"/>
    <s v="GBP"/>
    <n v="1455138000"/>
    <n v="1452448298"/>
    <b v="0"/>
    <n v="47"/>
    <b v="1"/>
    <s v="theater/plays"/>
    <n v="1.0475000000000001"/>
    <n v="17.829787234042552"/>
    <x v="8"/>
    <x v="8"/>
    <x v="8"/>
    <s v="plays"/>
    <x v="3196"/>
    <d v="2016-02-10T15:00:00"/>
  </r>
  <r>
    <n v="3284"/>
    <s v="Help fund Black Enough!"/>
    <s v="Black Enough is an LSU student-staged performance exploring the effects of white supremacy on the black community."/>
    <n v="3000"/>
    <n v="3048"/>
    <x v="1"/>
    <x v="0"/>
    <s v="USD"/>
    <n v="1454047140"/>
    <n v="1452546853"/>
    <b v="0"/>
    <n v="15"/>
    <b v="1"/>
    <s v="theater/plays"/>
    <n v="1.016"/>
    <n v="203.2"/>
    <x v="8"/>
    <x v="8"/>
    <x v="8"/>
    <s v="plays"/>
    <x v="3197"/>
    <d v="2016-01-28T23:59:00"/>
  </r>
  <r>
    <n v="3285"/>
    <s v="By Morning"/>
    <s v="A new play by Matthew Gasda"/>
    <n v="4999"/>
    <n v="5604"/>
    <x v="1"/>
    <x v="0"/>
    <s v="USD"/>
    <n v="1488258000"/>
    <n v="1485556626"/>
    <b v="0"/>
    <n v="81"/>
    <b v="1"/>
    <s v="theater/plays"/>
    <n v="1.1210242048409682"/>
    <n v="69.18518518518519"/>
    <x v="8"/>
    <x v="8"/>
    <x v="8"/>
    <s v="plays"/>
    <x v="3198"/>
    <d v="2017-02-27T23:00:00"/>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x v="8"/>
    <x v="8"/>
    <x v="8"/>
    <s v="plays"/>
    <x v="3199"/>
    <d v="2016-08-15T14:09:42"/>
  </r>
  <r>
    <n v="3287"/>
    <s v="Three Things: Stories About Life"/>
    <s v="An inspirational one-man play about crisis, community, and the search for wholeness."/>
    <n v="2500"/>
    <n v="2500"/>
    <x v="1"/>
    <x v="2"/>
    <s v="CAD"/>
    <n v="1448733628"/>
    <n v="1446573628"/>
    <b v="0"/>
    <n v="34"/>
    <b v="1"/>
    <s v="theater/plays"/>
    <n v="1"/>
    <n v="73.529411764705884"/>
    <x v="8"/>
    <x v="8"/>
    <x v="8"/>
    <s v="plays"/>
    <x v="3200"/>
    <d v="2015-11-28T12:00:28"/>
  </r>
  <r>
    <n v="3288"/>
    <s v="Cancer patient Anne Bartram's bucket list wish..."/>
    <s v="Cancer patient Anne Bartram's bucket list wish, is to have her new play performed at a London venue and reviewed by a national paper."/>
    <n v="10000"/>
    <n v="10026.49"/>
    <x v="1"/>
    <x v="1"/>
    <s v="GBP"/>
    <n v="1466463600"/>
    <n v="1463337315"/>
    <b v="0"/>
    <n v="207"/>
    <b v="1"/>
    <s v="theater/plays"/>
    <n v="1.0026489999999999"/>
    <n v="48.437149758454105"/>
    <x v="8"/>
    <x v="8"/>
    <x v="8"/>
    <s v="plays"/>
    <x v="3201"/>
    <d v="2016-06-20T17:00:00"/>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s v="theater/plays"/>
    <n v="1.3304200000000002"/>
    <n v="26.608400000000003"/>
    <x v="8"/>
    <x v="8"/>
    <x v="8"/>
    <s v="plays"/>
    <x v="3202"/>
    <d v="2017-02-20T02:50:02"/>
  </r>
  <r>
    <n v="3290"/>
    <s v="Get JunkBox Theatre To Edinburgh Fringe!"/>
    <s v="Pregnancy. Viagra. Murder. Nutella. What more could you want?_x000a__x000a_Help get JunkBox Theatre to Edinburgh Fringe 2017!"/>
    <n v="2000"/>
    <n v="2424"/>
    <x v="1"/>
    <x v="1"/>
    <s v="GBP"/>
    <n v="1489234891"/>
    <n v="1486642891"/>
    <b v="0"/>
    <n v="72"/>
    <b v="1"/>
    <s v="theater/plays"/>
    <n v="1.212"/>
    <n v="33.666666666666664"/>
    <x v="8"/>
    <x v="8"/>
    <x v="8"/>
    <s v="plays"/>
    <x v="3203"/>
    <d v="2017-03-11T06:21:31"/>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x v="8"/>
    <x v="8"/>
    <x v="8"/>
    <s v="plays"/>
    <x v="3204"/>
    <d v="2015-09-16T21:59:00"/>
  </r>
  <r>
    <n v="3292"/>
    <s v="Dick Whittington - our 2016 community pantomime!"/>
    <s v="Iver Heath Drama Club is a not-for-profit community group and this year we are performing DICK WHITTINGTON."/>
    <n v="101"/>
    <n v="289"/>
    <x v="1"/>
    <x v="1"/>
    <s v="GBP"/>
    <n v="1449257348"/>
    <n v="1444069748"/>
    <b v="0"/>
    <n v="15"/>
    <b v="1"/>
    <s v="theater/plays"/>
    <n v="2.8613861386138613"/>
    <n v="19.266666666666666"/>
    <x v="8"/>
    <x v="8"/>
    <x v="8"/>
    <s v="plays"/>
    <x v="3205"/>
    <d v="2015-12-04T13:29:08"/>
  </r>
  <r>
    <n v="3293"/>
    <s v="Threefold Social Organism Theatre Project"/>
    <s v="In 1917 Rudolf Steiner's Threefold Social Organism was an attempt to save a devastated Europe. 100 years later do we have a new chance?"/>
    <n v="4500"/>
    <n v="7670"/>
    <x v="1"/>
    <x v="12"/>
    <s v="NZD"/>
    <n v="1488622352"/>
    <n v="1486030352"/>
    <b v="0"/>
    <n v="91"/>
    <b v="1"/>
    <s v="theater/plays"/>
    <n v="1.7044444444444444"/>
    <n v="84.285714285714292"/>
    <x v="8"/>
    <x v="8"/>
    <x v="8"/>
    <s v="plays"/>
    <x v="3206"/>
    <d v="2017-03-04T04:12:32"/>
  </r>
  <r>
    <n v="3294"/>
    <s v="old man's Gift"/>
    <s v="A young theatre company promoting new talent and looking for help in funding our very first set for our black comedy &quot;old man's Gift&quot;"/>
    <n v="600"/>
    <n v="710"/>
    <x v="1"/>
    <x v="1"/>
    <s v="GBP"/>
    <n v="1434459554"/>
    <n v="1431867554"/>
    <b v="0"/>
    <n v="24"/>
    <b v="1"/>
    <s v="theater/plays"/>
    <n v="1.1833333333333333"/>
    <n v="29.583333333333332"/>
    <x v="8"/>
    <x v="8"/>
    <x v="8"/>
    <s v="plays"/>
    <x v="3207"/>
    <d v="2015-06-16T06:59:14"/>
  </r>
  <r>
    <n v="3295"/>
    <s v="The Divine Comedy Show"/>
    <s v="A comedic drama about The Devil and his quest to take a bride and to Hell with the consequences, no matter what they may be."/>
    <n v="700"/>
    <n v="720.01"/>
    <x v="1"/>
    <x v="1"/>
    <s v="GBP"/>
    <n v="1474886229"/>
    <n v="1472294229"/>
    <b v="0"/>
    <n v="27"/>
    <b v="1"/>
    <s v="theater/plays"/>
    <n v="1.0285857142857142"/>
    <n v="26.667037037037037"/>
    <x v="8"/>
    <x v="8"/>
    <x v="8"/>
    <s v="plays"/>
    <x v="3208"/>
    <d v="2016-09-26T04:37:09"/>
  </r>
  <r>
    <n v="3296"/>
    <s v="Alix in Wundergarten"/>
    <s v="A dark theatrical comedy about four actors recording a warped radio version of Lewis Carroll's 'Alice's Adventures in Wonderland'."/>
    <n v="1500"/>
    <n v="2161"/>
    <x v="1"/>
    <x v="1"/>
    <s v="GBP"/>
    <n v="1448229600"/>
    <n v="1446401372"/>
    <b v="0"/>
    <n v="47"/>
    <b v="1"/>
    <s v="theater/plays"/>
    <n v="1.4406666666666668"/>
    <n v="45.978723404255319"/>
    <x v="8"/>
    <x v="8"/>
    <x v="8"/>
    <s v="plays"/>
    <x v="3209"/>
    <d v="2015-11-22T16:00:00"/>
  </r>
  <r>
    <n v="3297"/>
    <s v="MY EYES WENT DARK"/>
    <s v="A father loses his family in a freak plane crash and goes on to murder the air traffic controller he holds responsible."/>
    <n v="5500"/>
    <n v="5504"/>
    <x v="1"/>
    <x v="1"/>
    <s v="GBP"/>
    <n v="1438037940"/>
    <n v="1436380256"/>
    <b v="0"/>
    <n v="44"/>
    <b v="1"/>
    <s v="theater/plays"/>
    <n v="1.0007272727272727"/>
    <n v="125.09090909090909"/>
    <x v="8"/>
    <x v="8"/>
    <x v="8"/>
    <s v="plays"/>
    <x v="3210"/>
    <d v="2015-07-27T16:59:00"/>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000000000001"/>
    <n v="141.29166666666666"/>
    <x v="8"/>
    <x v="8"/>
    <x v="8"/>
    <s v="plays"/>
    <x v="3211"/>
    <d v="2015-09-12T18:00:00"/>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x v="8"/>
    <x v="8"/>
    <x v="8"/>
    <s v="plays"/>
    <x v="3212"/>
    <d v="2015-10-14T16:01:03"/>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x v="8"/>
    <x v="8"/>
    <x v="8"/>
    <s v="plays"/>
    <x v="3213"/>
    <d v="2015-04-29T11:51:02"/>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x v="8"/>
    <x v="8"/>
    <x v="8"/>
    <s v="plays"/>
    <x v="3214"/>
    <d v="2016-08-01T00:59:00"/>
  </r>
  <r>
    <n v="3302"/>
    <s v="El muro de BorÃ­s KiÃ©n"/>
    <s v="FilosofÃ­a de los anÃ³nimos"/>
    <n v="8400"/>
    <n v="8685"/>
    <x v="1"/>
    <x v="6"/>
    <s v="EUR"/>
    <n v="1481099176"/>
    <n v="1478507176"/>
    <b v="0"/>
    <n v="50"/>
    <b v="1"/>
    <s v="theater/plays"/>
    <n v="1.0339285714285715"/>
    <n v="173.7"/>
    <x v="8"/>
    <x v="8"/>
    <x v="8"/>
    <s v="plays"/>
    <x v="3215"/>
    <d v="2016-12-07T02:26:16"/>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x v="8"/>
    <x v="8"/>
    <x v="8"/>
    <s v="plays"/>
    <x v="3216"/>
    <d v="2015-03-28T08:38:04"/>
  </r>
  <r>
    <n v="3304"/>
    <s v="I Can Ski Forever 3"/>
    <s v="A musical comedy production celebrating the unique, lovable, insufferable ski culture of the modern day mountain town."/>
    <n v="15000"/>
    <n v="15677.5"/>
    <x v="1"/>
    <x v="0"/>
    <s v="USD"/>
    <n v="1482418752"/>
    <n v="1479826752"/>
    <b v="0"/>
    <n v="175"/>
    <b v="1"/>
    <s v="theater/plays"/>
    <n v="1.0451666666666666"/>
    <n v="89.585714285714289"/>
    <x v="8"/>
    <x v="8"/>
    <x v="8"/>
    <s v="plays"/>
    <x v="3217"/>
    <d v="2016-12-22T08:59:12"/>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x v="8"/>
    <x v="8"/>
    <x v="8"/>
    <s v="plays"/>
    <x v="3218"/>
    <d v="2015-07-31T14:32:28"/>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x v="8"/>
    <x v="8"/>
    <x v="8"/>
    <s v="plays"/>
    <x v="3219"/>
    <d v="2016-06-09T21:00:00"/>
  </r>
  <r>
    <n v="3307"/>
    <s v="The Respectful Prostitute"/>
    <s v="A group of Stanford students are going to present Jean-Paul Sartre's play, The Respectful Prostitute, at the end of Spring quarter."/>
    <n v="1000"/>
    <n v="1066.8"/>
    <x v="1"/>
    <x v="0"/>
    <s v="USD"/>
    <n v="1463275339"/>
    <n v="1460683339"/>
    <b v="0"/>
    <n v="20"/>
    <b v="1"/>
    <s v="theater/plays"/>
    <n v="1.0668"/>
    <n v="53.339999999999996"/>
    <x v="8"/>
    <x v="8"/>
    <x v="8"/>
    <s v="plays"/>
    <x v="3220"/>
    <d v="2016-05-14T19:22:19"/>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x v="8"/>
    <x v="8"/>
    <x v="8"/>
    <s v="plays"/>
    <x v="3221"/>
    <d v="2016-04-13T15:02:45"/>
  </r>
  <r>
    <n v="3309"/>
    <s v="Collision Course"/>
    <s v="Two unlikely friends, a garage, tinned beans &amp; the end of the world."/>
    <n v="350"/>
    <n v="558"/>
    <x v="1"/>
    <x v="1"/>
    <s v="GBP"/>
    <n v="1476632178"/>
    <n v="1473953778"/>
    <b v="0"/>
    <n v="31"/>
    <b v="1"/>
    <s v="theater/plays"/>
    <n v="1.5942857142857143"/>
    <n v="18"/>
    <x v="8"/>
    <x v="8"/>
    <x v="8"/>
    <s v="plays"/>
    <x v="3222"/>
    <d v="2016-10-16T09:36:18"/>
  </r>
  <r>
    <n v="3310"/>
    <s v="The Island Boys: A New Play"/>
    <s v="A new play about coming coming home, recovery, and trying to find God in the process."/>
    <n v="6500"/>
    <n v="6505"/>
    <x v="1"/>
    <x v="0"/>
    <s v="USD"/>
    <n v="1444169825"/>
    <n v="1441577825"/>
    <b v="0"/>
    <n v="31"/>
    <b v="1"/>
    <s v="theater/plays"/>
    <n v="1.0007692307692309"/>
    <n v="209.83870967741936"/>
    <x v="8"/>
    <x v="8"/>
    <x v="8"/>
    <s v="plays"/>
    <x v="3223"/>
    <d v="2015-10-06T16:17:05"/>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x v="8"/>
    <x v="8"/>
    <x v="8"/>
    <s v="plays"/>
    <x v="3224"/>
    <d v="2015-10-17T01:00:10"/>
  </r>
  <r>
    <n v="3312"/>
    <s v="Richard III"/>
    <s v="Bare Theatre presents one of Shakespeare's most notorious characters in the final chapter of the War of the Roses saga."/>
    <n v="2500"/>
    <n v="2501"/>
    <x v="1"/>
    <x v="0"/>
    <s v="USD"/>
    <n v="1478901600"/>
    <n v="1477077946"/>
    <b v="0"/>
    <n v="41"/>
    <b v="1"/>
    <s v="theater/plays"/>
    <n v="1.0004"/>
    <n v="61"/>
    <x v="8"/>
    <x v="8"/>
    <x v="8"/>
    <s v="plays"/>
    <x v="3225"/>
    <d v="2016-11-11T16:00:00"/>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x v="8"/>
    <x v="8"/>
    <x v="8"/>
    <s v="plays"/>
    <x v="3226"/>
    <d v="2016-01-26T19:00:00"/>
  </r>
  <r>
    <n v="3314"/>
    <s v="The White Bike"/>
    <s v="I want to add a new perspective to the cycling safety debate by taking my play THE WHITE BIKE to the Edinburgh Festival of Cycling"/>
    <n v="800"/>
    <n v="1686"/>
    <x v="1"/>
    <x v="1"/>
    <s v="GBP"/>
    <n v="1431115500"/>
    <n v="1428733511"/>
    <b v="0"/>
    <n v="58"/>
    <b v="1"/>
    <s v="theater/plays"/>
    <n v="2.1074999999999999"/>
    <n v="29.068965517241381"/>
    <x v="8"/>
    <x v="8"/>
    <x v="8"/>
    <s v="plays"/>
    <x v="3227"/>
    <d v="2015-05-08T14:05:00"/>
  </r>
  <r>
    <n v="3315"/>
    <s v="Red and The Wolf: A Prospero Theatre Production"/>
    <s v="Help Prospero take its Dark Retelling of the &quot;Red&quot; story to Edinburgh! The Forest breathes and waits...will you join us?"/>
    <n v="4000"/>
    <n v="4400"/>
    <x v="1"/>
    <x v="1"/>
    <s v="GBP"/>
    <n v="1462519041"/>
    <n v="1459927041"/>
    <b v="0"/>
    <n v="89"/>
    <b v="1"/>
    <s v="theater/plays"/>
    <n v="1.1000000000000001"/>
    <n v="49.438202247191015"/>
    <x v="8"/>
    <x v="8"/>
    <x v="8"/>
    <s v="plays"/>
    <x v="3228"/>
    <d v="2016-05-06T01:17:21"/>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8"/>
    <n v="93.977440000000001"/>
    <x v="8"/>
    <x v="8"/>
    <x v="8"/>
    <s v="plays"/>
    <x v="3229"/>
    <d v="2014-08-08T07:54:00"/>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x v="8"/>
    <x v="8"/>
    <x v="8"/>
    <s v="plays"/>
    <x v="3230"/>
    <d v="2016-06-07T18:57:04"/>
  </r>
  <r>
    <n v="3318"/>
    <s v="ROOMIES - Atlantic Canada Tour 2016-17"/>
    <s v="Help us strengthen and inspire disability arts in Atlantic Canada"/>
    <n v="2000"/>
    <n v="2512"/>
    <x v="1"/>
    <x v="2"/>
    <s v="CAD"/>
    <n v="1460341800"/>
    <n v="1456902893"/>
    <b v="0"/>
    <n v="32"/>
    <b v="1"/>
    <s v="theater/plays"/>
    <n v="1.256"/>
    <n v="78.5"/>
    <x v="8"/>
    <x v="8"/>
    <x v="8"/>
    <s v="plays"/>
    <x v="3231"/>
    <d v="2016-04-10T20:30:00"/>
  </r>
  <r>
    <n v="3319"/>
    <s v="Down the Rabbit Hole"/>
    <s v="Down the Rabbit Hole is an exciting new play by Not Just Theatre Productions. To be performed at Matthew's Yard Theatre in Feb 2015"/>
    <n v="500"/>
    <n v="540"/>
    <x v="1"/>
    <x v="1"/>
    <s v="GBP"/>
    <n v="1422712986"/>
    <n v="1418824986"/>
    <b v="0"/>
    <n v="16"/>
    <b v="1"/>
    <s v="theater/plays"/>
    <n v="1.08"/>
    <n v="33.75"/>
    <x v="8"/>
    <x v="8"/>
    <x v="8"/>
    <s v="plays"/>
    <x v="3232"/>
    <d v="2015-01-31T08:03:06"/>
  </r>
  <r>
    <n v="3320"/>
    <s v="Mama Threw Me So High &amp; He Who Speaks"/>
    <s v="Imaginary Theater Company presents two modern day tall tales about family, resilience and redemption."/>
    <n v="2500"/>
    <n v="2525"/>
    <x v="1"/>
    <x v="0"/>
    <s v="USD"/>
    <n v="1466557557"/>
    <n v="1463965557"/>
    <b v="0"/>
    <n v="38"/>
    <b v="1"/>
    <s v="theater/plays"/>
    <n v="1.01"/>
    <n v="66.44736842105263"/>
    <x v="8"/>
    <x v="8"/>
    <x v="8"/>
    <s v="plays"/>
    <x v="3233"/>
    <d v="2016-06-21T19:05:57"/>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0000000000001"/>
    <n v="35.799999999999997"/>
    <x v="8"/>
    <x v="8"/>
    <x v="8"/>
    <s v="plays"/>
    <x v="3234"/>
    <d v="2014-10-15T21:59:00"/>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1"/>
    <n v="145.65217391304347"/>
    <x v="8"/>
    <x v="8"/>
    <x v="8"/>
    <s v="plays"/>
    <x v="3235"/>
    <d v="2016-06-21T21:55:00"/>
  </r>
  <r>
    <n v="3323"/>
    <s v="Migrants' Theatre"/>
    <s v="Young adult theatre makers from London are raising money to cover costs for touring with their current production MigrantsÂ´ Rhapsody."/>
    <n v="1000"/>
    <n v="1259"/>
    <x v="1"/>
    <x v="1"/>
    <s v="GBP"/>
    <n v="1474793208"/>
    <n v="1472201208"/>
    <b v="0"/>
    <n v="49"/>
    <b v="1"/>
    <s v="theater/plays"/>
    <n v="1.2589999999999999"/>
    <n v="25.693877551020407"/>
    <x v="8"/>
    <x v="8"/>
    <x v="8"/>
    <s v="plays"/>
    <x v="3236"/>
    <d v="2016-09-25T02:46:48"/>
  </r>
  <r>
    <n v="3324"/>
    <s v="At Swim, Two Boys"/>
    <s v="The play tells the story of Jim and Doyler and their friendship on the brink of Irish independence."/>
    <n v="1500"/>
    <n v="1525"/>
    <x v="1"/>
    <x v="15"/>
    <s v="EUR"/>
    <n v="1465135190"/>
    <n v="1463925590"/>
    <b v="0"/>
    <n v="10"/>
    <b v="1"/>
    <s v="theater/plays"/>
    <n v="1.0166666666666666"/>
    <n v="152.5"/>
    <x v="8"/>
    <x v="8"/>
    <x v="8"/>
    <s v="plays"/>
    <x v="3237"/>
    <d v="2016-06-05T07:59:50"/>
  </r>
  <r>
    <n v="3325"/>
    <s v="Infectious, love at the end of the 21st century!"/>
    <s v="Innovative Theatre Company Needs You To Reach Funding Requirements. We Are So Close We Can Smell It! Thank You In Advance."/>
    <n v="400"/>
    <n v="450"/>
    <x v="1"/>
    <x v="1"/>
    <s v="GBP"/>
    <n v="1428256277"/>
    <n v="1425235877"/>
    <b v="0"/>
    <n v="15"/>
    <b v="1"/>
    <s v="theater/plays"/>
    <n v="1.125"/>
    <n v="30"/>
    <x v="8"/>
    <x v="8"/>
    <x v="8"/>
    <s v="plays"/>
    <x v="3238"/>
    <d v="2015-04-05T11:51:17"/>
  </r>
  <r>
    <n v="3326"/>
    <s v="Me? A Caregiver?"/>
    <s v="An edgy, hilarious, compassionate and honest show to help caregivers find courage, trust their instincts and above all, to laugh."/>
    <n v="8000"/>
    <n v="8110"/>
    <x v="1"/>
    <x v="0"/>
    <s v="USD"/>
    <n v="1425830905"/>
    <n v="1423242505"/>
    <b v="0"/>
    <n v="57"/>
    <b v="1"/>
    <s v="theater/plays"/>
    <n v="1.0137499999999999"/>
    <n v="142.28070175438597"/>
    <x v="8"/>
    <x v="8"/>
    <x v="8"/>
    <s v="plays"/>
    <x v="3239"/>
    <d v="2015-03-08T10:08:25"/>
  </r>
  <r>
    <n v="3327"/>
    <s v="Itch + Scratch at Hackney Showroom"/>
    <s v="After 3 successful nights last year, Itch+Scratch are back. New writing, live music and party fun. Best New Theatre, Great Night Out."/>
    <n v="800"/>
    <n v="810"/>
    <x v="1"/>
    <x v="1"/>
    <s v="GBP"/>
    <n v="1462697966"/>
    <n v="1460105966"/>
    <b v="0"/>
    <n v="33"/>
    <b v="1"/>
    <s v="theater/plays"/>
    <n v="1.0125"/>
    <n v="24.545454545454547"/>
    <x v="8"/>
    <x v="8"/>
    <x v="8"/>
    <s v="plays"/>
    <x v="3240"/>
    <d v="2016-05-08T02:59:26"/>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8"/>
    <n v="292.77777777777777"/>
    <x v="8"/>
    <x v="8"/>
    <x v="8"/>
    <s v="plays"/>
    <x v="3241"/>
    <d v="2014-07-04T19:00:00"/>
  </r>
  <r>
    <n v="3329"/>
    <s v="Jestia and Raedon"/>
    <s v="Jestia and Raedon is a brand new romantic comedy play going to the Edinburgh Fringe Festival this summer."/>
    <n v="1000"/>
    <n v="1168"/>
    <x v="1"/>
    <x v="1"/>
    <s v="GBP"/>
    <n v="1406502000"/>
    <n v="1405583108"/>
    <b v="0"/>
    <n v="26"/>
    <b v="1"/>
    <s v="theater/plays"/>
    <n v="1.1679999999999999"/>
    <n v="44.92307692307692"/>
    <x v="8"/>
    <x v="8"/>
    <x v="8"/>
    <s v="plays"/>
    <x v="3242"/>
    <d v="2014-07-27T17:00:00"/>
  </r>
  <r>
    <n v="3330"/>
    <s v="Tissue by Louise Page. A play about Breast Cancer."/>
    <s v="&quot;Tissue&quot; is a play about Breast Cancer. Produced by MonkeyBond theatre co.ltd to raise awareness for Breast cancer."/>
    <n v="1500"/>
    <n v="1594"/>
    <x v="1"/>
    <x v="1"/>
    <s v="GBP"/>
    <n v="1427919468"/>
    <n v="1425331068"/>
    <b v="0"/>
    <n v="69"/>
    <b v="1"/>
    <s v="theater/plays"/>
    <n v="1.0626666666666666"/>
    <n v="23.10144927536232"/>
    <x v="8"/>
    <x v="8"/>
    <x v="8"/>
    <s v="plays"/>
    <x v="3243"/>
    <d v="2015-04-01T14:17:48"/>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1999999999999"/>
    <n v="80.400000000000006"/>
    <x v="8"/>
    <x v="8"/>
    <x v="8"/>
    <s v="plays"/>
    <x v="3244"/>
    <d v="2015-10-06T10:44:46"/>
  </r>
  <r>
    <n v="3332"/>
    <s v="Cortez"/>
    <s v="Two marine biologists are at odds during an important expedition. When a stranded shark refuses to die, things get weird."/>
    <n v="6000"/>
    <n v="6000"/>
    <x v="1"/>
    <x v="0"/>
    <s v="USD"/>
    <n v="1405802330"/>
    <n v="1403210330"/>
    <b v="0"/>
    <n v="83"/>
    <b v="1"/>
    <s v="theater/plays"/>
    <n v="1"/>
    <n v="72.289156626506028"/>
    <x v="8"/>
    <x v="8"/>
    <x v="8"/>
    <s v="plays"/>
    <x v="3245"/>
    <d v="2014-07-19T14:38:50"/>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x v="8"/>
    <x v="8"/>
    <x v="8"/>
    <s v="plays"/>
    <x v="3246"/>
    <d v="2015-06-15T10:14:40"/>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x v="8"/>
    <x v="8"/>
    <x v="8"/>
    <s v="plays"/>
    <x v="3247"/>
    <d v="2015-07-30T06:30:22"/>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s v="theater/plays"/>
    <n v="1.0032000000000001"/>
    <n v="79.61904761904762"/>
    <x v="8"/>
    <x v="8"/>
    <x v="8"/>
    <s v="plays"/>
    <x v="3248"/>
    <d v="2014-08-03T17:00:00"/>
  </r>
  <r>
    <n v="3336"/>
    <s v="WILDE TALES"/>
    <s v="A theatrical adaptation of Oscar Wilde's short stories, presented by Suitcase Civilians at The Space, April 5-10 2016."/>
    <n v="250"/>
    <n v="250"/>
    <x v="1"/>
    <x v="1"/>
    <s v="GBP"/>
    <n v="1459845246"/>
    <n v="1457429646"/>
    <b v="0"/>
    <n v="9"/>
    <b v="1"/>
    <s v="theater/plays"/>
    <n v="1"/>
    <n v="27.777777777777779"/>
    <x v="8"/>
    <x v="8"/>
    <x v="8"/>
    <s v="plays"/>
    <x v="3249"/>
    <d v="2016-04-05T02:34:06"/>
  </r>
  <r>
    <n v="3337"/>
    <s v="Das Ding - A Globetrotting Comedy"/>
    <s v="StoneCrabs is thrilled to bring to the UK the first English production of Philipp LÃ¶hleâ€™s play Das Ding (The Thing)."/>
    <n v="2500"/>
    <n v="2755"/>
    <x v="1"/>
    <x v="1"/>
    <s v="GBP"/>
    <n v="1412974800"/>
    <n v="1411109167"/>
    <b v="0"/>
    <n v="34"/>
    <b v="1"/>
    <s v="theater/plays"/>
    <n v="1.1020000000000001"/>
    <n v="81.029411764705884"/>
    <x v="8"/>
    <x v="8"/>
    <x v="8"/>
    <s v="plays"/>
    <x v="3250"/>
    <d v="2014-10-10T15:00:00"/>
  </r>
  <r>
    <n v="3338"/>
    <s v="The Last Days of Judas Iscariot"/>
    <s v="Join Estelle Parsons in support of Theater That Looks and Sounds Like America"/>
    <n v="15000"/>
    <n v="15327"/>
    <x v="1"/>
    <x v="0"/>
    <s v="USD"/>
    <n v="1487944080"/>
    <n v="1486129680"/>
    <b v="0"/>
    <n v="112"/>
    <b v="1"/>
    <s v="theater/plays"/>
    <n v="1.0218"/>
    <n v="136.84821428571428"/>
    <x v="8"/>
    <x v="8"/>
    <x v="8"/>
    <s v="plays"/>
    <x v="3251"/>
    <d v="2017-02-24T07:48:00"/>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x v="8"/>
    <x v="8"/>
    <x v="8"/>
    <s v="plays"/>
    <x v="3252"/>
    <d v="2016-07-28T09:58:38"/>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x v="8"/>
    <x v="8"/>
    <x v="8"/>
    <s v="plays"/>
    <x v="3253"/>
    <d v="2016-12-06T17:22:34"/>
  </r>
  <r>
    <n v="3341"/>
    <s v="Today I Live"/>
    <s v="A London flat, two stories play simultaneously. Irish mapmaker 1821, Iranian artist present day. Each senses the other. Worlds collide."/>
    <n v="3350"/>
    <n v="3350"/>
    <x v="1"/>
    <x v="1"/>
    <s v="GBP"/>
    <n v="1465750800"/>
    <n v="1463771421"/>
    <b v="0"/>
    <n v="28"/>
    <b v="1"/>
    <s v="theater/plays"/>
    <n v="1"/>
    <n v="119.64285714285714"/>
    <x v="8"/>
    <x v="8"/>
    <x v="8"/>
    <s v="plays"/>
    <x v="3254"/>
    <d v="2016-06-12T11:00:00"/>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x v="8"/>
    <x v="8"/>
    <x v="8"/>
    <s v="plays"/>
    <x v="3255"/>
    <d v="2015-03-31T22:59:00"/>
  </r>
  <r>
    <n v="3343"/>
    <s v="The Girl Who Touched the Stars"/>
    <s v="Two sisters make a set of paper dolls which take them on a journey across lands, creating memories along the way."/>
    <n v="700"/>
    <n v="1200"/>
    <x v="1"/>
    <x v="1"/>
    <s v="GBP"/>
    <n v="1460553480"/>
    <n v="1458770384"/>
    <b v="0"/>
    <n v="23"/>
    <b v="1"/>
    <s v="theater/plays"/>
    <n v="1.7142857142857142"/>
    <n v="52.173913043478258"/>
    <x v="8"/>
    <x v="8"/>
    <x v="8"/>
    <s v="plays"/>
    <x v="3256"/>
    <d v="2016-04-13T07:18:00"/>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5"/>
    <n v="114.125"/>
    <x v="8"/>
    <x v="8"/>
    <x v="8"/>
    <s v="plays"/>
    <x v="3257"/>
    <d v="2014-08-29T22:48:13"/>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
    <n v="50"/>
    <x v="8"/>
    <x v="8"/>
    <x v="8"/>
    <s v="plays"/>
    <x v="3258"/>
    <d v="2015-04-17T18:37:00"/>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x v="8"/>
    <x v="8"/>
    <x v="8"/>
    <s v="plays"/>
    <x v="3259"/>
    <d v="2015-02-25T18:35:10"/>
  </r>
  <r>
    <n v="3347"/>
    <s v="Sea Life by Lucy Catherine at The Hope Theatre"/>
    <s v="The Hope Theatre is fundraising for their second in-house show, the London premiere of Sea Life by Lucy Catherine opening 24th May 2016"/>
    <n v="2000"/>
    <n v="2389"/>
    <x v="1"/>
    <x v="1"/>
    <s v="GBP"/>
    <n v="1462741200"/>
    <n v="1461503654"/>
    <b v="0"/>
    <n v="22"/>
    <b v="1"/>
    <s v="theater/plays"/>
    <n v="1.1944999999999999"/>
    <n v="108.59090909090909"/>
    <x v="8"/>
    <x v="8"/>
    <x v="8"/>
    <s v="plays"/>
    <x v="3260"/>
    <d v="2016-05-08T15:00:00"/>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x v="8"/>
    <x v="8"/>
    <x v="8"/>
    <s v="plays"/>
    <x v="3261"/>
    <d v="2016-04-29T21:59:00"/>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x v="8"/>
    <x v="8"/>
    <x v="8"/>
    <s v="plays"/>
    <x v="3262"/>
    <d v="2016-06-13T11:00:00"/>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8"/>
    <x v="8"/>
    <x v="8"/>
    <s v="plays"/>
    <x v="3263"/>
    <d v="2015-11-29T17:00:00"/>
  </r>
  <r>
    <n v="3351"/>
    <s v="Action To The Word's DRACULA"/>
    <s v="A thrilling 'steampunk' reworking of the infamous gothic horror novel by a powerhouse ensemble will leave you begging to be bitten."/>
    <n v="5000"/>
    <n v="5055"/>
    <x v="1"/>
    <x v="1"/>
    <s v="GBP"/>
    <n v="1406113200"/>
    <n v="1402910965"/>
    <b v="0"/>
    <n v="54"/>
    <b v="1"/>
    <s v="theater/plays"/>
    <n v="1.0109999999999999"/>
    <n v="93.611111111111114"/>
    <x v="8"/>
    <x v="8"/>
    <x v="8"/>
    <s v="plays"/>
    <x v="3264"/>
    <d v="2014-07-23T05:00:00"/>
  </r>
  <r>
    <n v="3352"/>
    <s v="Brief Hiatus: Little Deaths 2016"/>
    <s v="Actors creating more theatre in Brighton. A LOT MORE. Classics, contemporary, new writing, Shakespeare, foreign translations and more."/>
    <n v="5000"/>
    <n v="5376"/>
    <x v="1"/>
    <x v="1"/>
    <s v="GBP"/>
    <n v="1467414000"/>
    <n v="1462492178"/>
    <b v="0"/>
    <n v="70"/>
    <b v="1"/>
    <s v="theater/plays"/>
    <n v="1.0751999999999999"/>
    <n v="76.8"/>
    <x v="8"/>
    <x v="8"/>
    <x v="8"/>
    <s v="plays"/>
    <x v="3265"/>
    <d v="2016-07-01T17:00:00"/>
  </r>
  <r>
    <n v="3353"/>
    <s v="Nude: A play by Paul Hewitt"/>
    <s v="A new spoken word play, written by Paul Hewitt, in 3 parts about love and fate, inspired by the Ruba'iyat of Omar Khayyam."/>
    <n v="500"/>
    <n v="1575"/>
    <x v="1"/>
    <x v="1"/>
    <s v="GBP"/>
    <n v="1462230000"/>
    <n v="1461061350"/>
    <b v="0"/>
    <n v="44"/>
    <b v="1"/>
    <s v="theater/plays"/>
    <n v="3.15"/>
    <n v="35.795454545454547"/>
    <x v="8"/>
    <x v="8"/>
    <x v="8"/>
    <s v="plays"/>
    <x v="3266"/>
    <d v="2016-05-02T17:00:00"/>
  </r>
  <r>
    <n v="3354"/>
    <s v="Strangeloop Theatre - A Focus on New Works"/>
    <s v="Help Strangeloop Theatre create and support new work by sponsoring our 2015-2016 season."/>
    <n v="3000"/>
    <n v="3058"/>
    <x v="1"/>
    <x v="0"/>
    <s v="USD"/>
    <n v="1446091260"/>
    <n v="1443029206"/>
    <b v="0"/>
    <n v="55"/>
    <b v="1"/>
    <s v="theater/plays"/>
    <n v="1.0193333333333334"/>
    <n v="55.6"/>
    <x v="8"/>
    <x v="8"/>
    <x v="8"/>
    <s v="plays"/>
    <x v="3267"/>
    <d v="2015-10-28T22:01:00"/>
  </r>
  <r>
    <n v="3355"/>
    <s v="Jelly Beans at Theatre503"/>
    <s v="Help get Jelly Beans to the Theatre503 stage. An important piece of new writing by Dan Pick, produced by Kuleshov Theatre"/>
    <n v="1750"/>
    <n v="2210"/>
    <x v="1"/>
    <x v="1"/>
    <s v="GBP"/>
    <n v="1462879020"/>
    <n v="1461941527"/>
    <b v="0"/>
    <n v="15"/>
    <b v="1"/>
    <s v="theater/plays"/>
    <n v="1.2628571428571429"/>
    <n v="147.33333333333334"/>
    <x v="8"/>
    <x v="8"/>
    <x v="8"/>
    <s v="plays"/>
    <x v="3268"/>
    <d v="2016-05-10T05:17:00"/>
  </r>
  <r>
    <n v="3356"/>
    <s v="BIRDS (debut play with Hightide) - Response Workshops"/>
    <s v="30 days to raise Â£1500 - to run drama workshops about the plays themes with girls (aged 13-18) who are in need! GIRL POWER!"/>
    <n v="1500"/>
    <n v="1521"/>
    <x v="1"/>
    <x v="1"/>
    <s v="GBP"/>
    <n v="1468611272"/>
    <n v="1466019272"/>
    <b v="0"/>
    <n v="27"/>
    <b v="1"/>
    <s v="theater/plays"/>
    <n v="1.014"/>
    <n v="56.333333333333336"/>
    <x v="8"/>
    <x v="8"/>
    <x v="8"/>
    <s v="plays"/>
    <x v="3269"/>
    <d v="2016-07-15T13:34:32"/>
  </r>
  <r>
    <n v="3357"/>
    <s v="Poleroid Theatre Present : FREE FALL by Vinay Patel"/>
    <s v="Two strangers on a bridge in the dead of night, a game of dominoes, and a value ready meal - by upcoming HighTide Escalator Playwright."/>
    <n v="2000"/>
    <n v="2020"/>
    <x v="1"/>
    <x v="1"/>
    <s v="GBP"/>
    <n v="1406887310"/>
    <n v="1404295310"/>
    <b v="0"/>
    <n v="21"/>
    <b v="1"/>
    <s v="theater/plays"/>
    <n v="1.01"/>
    <n v="96.19047619047619"/>
    <x v="8"/>
    <x v="8"/>
    <x v="8"/>
    <s v="plays"/>
    <x v="3270"/>
    <d v="2014-08-01T04:01:50"/>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
    <n v="63.574074074074076"/>
    <x v="8"/>
    <x v="8"/>
    <x v="8"/>
    <s v="plays"/>
    <x v="3271"/>
    <d v="2014-11-19T02:27:59"/>
  </r>
  <r>
    <n v="3359"/>
    <s v="BEIRUT, LADY OF LEBANON"/>
    <s v="A Theatrical Production Celebrating the Lebanese Culture and the Human Spirit in Time of War."/>
    <n v="4000"/>
    <n v="4250"/>
    <x v="1"/>
    <x v="0"/>
    <s v="USD"/>
    <n v="1487985734"/>
    <n v="1484097734"/>
    <b v="0"/>
    <n v="23"/>
    <b v="1"/>
    <s v="theater/plays"/>
    <n v="1.0625"/>
    <n v="184.78260869565219"/>
    <x v="8"/>
    <x v="8"/>
    <x v="8"/>
    <s v="plays"/>
    <x v="3272"/>
    <d v="2017-02-24T19:22:14"/>
  </r>
  <r>
    <n v="3360"/>
    <s v="Pretty Butch"/>
    <s v="World Premiere, an M1 Singapore Fringe Festival 2017 commission."/>
    <n v="9000"/>
    <n v="9124"/>
    <x v="1"/>
    <x v="20"/>
    <s v="SGD"/>
    <n v="1481731140"/>
    <n v="1479866343"/>
    <b v="0"/>
    <n v="72"/>
    <b v="1"/>
    <s v="theater/plays"/>
    <n v="1.0137777777777779"/>
    <n v="126.72222222222223"/>
    <x v="8"/>
    <x v="8"/>
    <x v="8"/>
    <s v="plays"/>
    <x v="3273"/>
    <d v="2016-12-14T09:59:00"/>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x v="8"/>
    <x v="8"/>
    <x v="8"/>
    <s v="plays"/>
    <x v="3274"/>
    <d v="2014-09-01T09:59:00"/>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2"/>
    <n v="54.5"/>
    <x v="8"/>
    <x v="8"/>
    <x v="8"/>
    <s v="plays"/>
    <x v="3275"/>
    <d v="2015-03-06T22:55:00"/>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7"/>
    <n v="302.30769230769232"/>
    <x v="8"/>
    <x v="8"/>
    <x v="8"/>
    <s v="plays"/>
    <x v="3276"/>
    <d v="2014-08-19T10:00:00"/>
  </r>
  <r>
    <n v="3364"/>
    <s v="Cancel The Sunshine"/>
    <s v="Cancel The SunshineÂ is a new play that explores living with a mental health condition in an honest, witty and articulate way."/>
    <n v="3000"/>
    <n v="3178"/>
    <x v="1"/>
    <x v="1"/>
    <s v="GBP"/>
    <n v="1458075600"/>
    <n v="1456183649"/>
    <b v="0"/>
    <n v="72"/>
    <b v="1"/>
    <s v="theater/plays"/>
    <n v="1.0593333333333332"/>
    <n v="44.138888888888886"/>
    <x v="8"/>
    <x v="8"/>
    <x v="8"/>
    <s v="plays"/>
    <x v="3277"/>
    <d v="2016-03-15T15:00:00"/>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x v="8"/>
    <x v="8"/>
    <x v="8"/>
    <s v="plays"/>
    <x v="3278"/>
    <d v="2015-12-12T20:26:32"/>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x v="8"/>
    <x v="8"/>
    <x v="8"/>
    <s v="plays"/>
    <x v="3279"/>
    <d v="2015-05-12T19:37:17"/>
  </r>
  <r>
    <n v="3367"/>
    <s v="Only Forever at The Hope Theatre"/>
    <s v="An intense new play exploring how far you would go to protect your family.  Employing new graduates to give their careers a kickstart."/>
    <n v="750"/>
    <n v="890"/>
    <x v="1"/>
    <x v="1"/>
    <s v="GBP"/>
    <n v="1438467894"/>
    <n v="1436307894"/>
    <b v="0"/>
    <n v="30"/>
    <b v="1"/>
    <s v="theater/plays"/>
    <n v="1.1866666666666668"/>
    <n v="29.666666666666668"/>
    <x v="8"/>
    <x v="8"/>
    <x v="8"/>
    <s v="plays"/>
    <x v="3280"/>
    <d v="2015-08-01T16:24:54"/>
  </r>
  <r>
    <n v="3368"/>
    <s v="Peter Pan by J.M. Barrie @ Open Space Arts"/>
    <s v="Help a non-profit community theatre create an unforgettable production of J.M. Barrie's classic play."/>
    <n v="1000"/>
    <n v="1046"/>
    <x v="1"/>
    <x v="0"/>
    <s v="USD"/>
    <n v="1420088400"/>
    <n v="1416977259"/>
    <b v="0"/>
    <n v="23"/>
    <b v="1"/>
    <s v="theater/plays"/>
    <n v="1.046"/>
    <n v="45.478260869565219"/>
    <x v="8"/>
    <x v="8"/>
    <x v="8"/>
    <s v="plays"/>
    <x v="3281"/>
    <d v="2014-12-31T23:00:00"/>
  </r>
  <r>
    <n v="3369"/>
    <s v="The Collector, a play by Daniel Wade"/>
    <s v="How far would you go for revenge? The Collector is a dark thriller of regret, retribution and broken masculinity."/>
    <n v="5000"/>
    <n v="5195"/>
    <x v="1"/>
    <x v="15"/>
    <s v="EUR"/>
    <n v="1484441980"/>
    <n v="1479257980"/>
    <b v="0"/>
    <n v="54"/>
    <b v="1"/>
    <s v="theater/plays"/>
    <n v="1.0389999999999999"/>
    <n v="96.203703703703709"/>
    <x v="8"/>
    <x v="8"/>
    <x v="8"/>
    <s v="plays"/>
    <x v="3282"/>
    <d v="2017-01-14T18:59:40"/>
  </r>
  <r>
    <n v="3370"/>
    <s v="&quot;I'm Alright&quot;...an Enso Theatre Education production."/>
    <s v="I'm Alright. A story of young women, told by young women, for the world."/>
    <n v="1500"/>
    <n v="1766"/>
    <x v="1"/>
    <x v="0"/>
    <s v="USD"/>
    <n v="1481961600"/>
    <n v="1479283285"/>
    <b v="0"/>
    <n v="26"/>
    <b v="1"/>
    <s v="theater/plays"/>
    <n v="1.1773333333333333"/>
    <n v="67.92307692307692"/>
    <x v="8"/>
    <x v="8"/>
    <x v="8"/>
    <s v="plays"/>
    <x v="3283"/>
    <d v="2016-12-17T02:00:00"/>
  </r>
  <r>
    <n v="3371"/>
    <s v="Red Planet (or One Way Ticket) Staged Reading"/>
    <s v="Help support Red Planet, a new science fiction play based off the Mars One exploration."/>
    <n v="200"/>
    <n v="277"/>
    <x v="1"/>
    <x v="0"/>
    <s v="USD"/>
    <n v="1449089965"/>
    <n v="1446670765"/>
    <b v="0"/>
    <n v="9"/>
    <b v="1"/>
    <s v="theater/plays"/>
    <n v="1.385"/>
    <n v="30.777777777777779"/>
    <x v="8"/>
    <x v="8"/>
    <x v="8"/>
    <s v="plays"/>
    <x v="3284"/>
    <d v="2015-12-02T14:59:25"/>
  </r>
  <r>
    <n v="3372"/>
    <s v="All the Best, Jack"/>
    <s v="This play tells the story of the toxicity of sensationalism shown through one man's struggle with notoriety."/>
    <n v="1000"/>
    <n v="1035"/>
    <x v="1"/>
    <x v="0"/>
    <s v="USD"/>
    <n v="1408942740"/>
    <n v="1407157756"/>
    <b v="0"/>
    <n v="27"/>
    <b v="1"/>
    <s v="theater/plays"/>
    <n v="1.0349999999999999"/>
    <n v="38.333333333333336"/>
    <x v="8"/>
    <x v="8"/>
    <x v="8"/>
    <s v="plays"/>
    <x v="3285"/>
    <d v="2014-08-24T22:59:00"/>
  </r>
  <r>
    <n v="3373"/>
    <s v="The Rules: Sex, Lies &amp; Serial Killers"/>
    <s v="The Rules is a brand new black-comedy, serial-killer-romance debuting at the Edinburgh Fringe this August and we need your help!"/>
    <n v="2000"/>
    <n v="2005"/>
    <x v="1"/>
    <x v="1"/>
    <s v="GBP"/>
    <n v="1437235200"/>
    <n v="1435177840"/>
    <b v="0"/>
    <n v="30"/>
    <b v="1"/>
    <s v="theater/plays"/>
    <n v="1.0024999999999999"/>
    <n v="66.833333333333329"/>
    <x v="8"/>
    <x v="8"/>
    <x v="8"/>
    <s v="plays"/>
    <x v="3286"/>
    <d v="2015-07-18T10:00:00"/>
  </r>
  <r>
    <n v="3374"/>
    <s v="HELP BUILD &quot;THE CASTLE&quot;"/>
    <s v="A rare  production of World acclaimed playwright Howard Barker's groundbreaking &amp; provocative 'The Castle'."/>
    <n v="3500"/>
    <n v="3730"/>
    <x v="1"/>
    <x v="2"/>
    <s v="CAD"/>
    <n v="1446053616"/>
    <n v="1443461616"/>
    <b v="0"/>
    <n v="52"/>
    <b v="1"/>
    <s v="theater/plays"/>
    <n v="1.0657142857142856"/>
    <n v="71.730769230769226"/>
    <x v="8"/>
    <x v="8"/>
    <x v="8"/>
    <s v="plays"/>
    <x v="3287"/>
    <d v="2015-10-28T11:33:36"/>
  </r>
  <r>
    <n v="3375"/>
    <s v="The Frida Kahlo of Penge West"/>
    <s v="Production of wickedly funny new play for two women, written by iconic songwriter and ex-London's Burning man, Chris Larner"/>
    <n v="3000"/>
    <n v="3000"/>
    <x v="1"/>
    <x v="1"/>
    <s v="GBP"/>
    <n v="1400423973"/>
    <n v="1399387173"/>
    <b v="0"/>
    <n v="17"/>
    <b v="1"/>
    <s v="theater/plays"/>
    <n v="1"/>
    <n v="176.47058823529412"/>
    <x v="8"/>
    <x v="8"/>
    <x v="8"/>
    <s v="plays"/>
    <x v="3288"/>
    <d v="2014-05-18T08:39:33"/>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x v="8"/>
    <x v="8"/>
    <x v="8"/>
    <s v="plays"/>
    <x v="3289"/>
    <d v="2015-04-25T09:49:54"/>
  </r>
  <r>
    <n v="3377"/>
    <s v="To Kill a Machine"/>
    <s v="An empowering play about war time code breaker Alan Turing which tells the real story of a hero vilified for his sexuality and suicide."/>
    <n v="8000"/>
    <n v="8084"/>
    <x v="1"/>
    <x v="1"/>
    <s v="GBP"/>
    <n v="1426870560"/>
    <n v="1424280899"/>
    <b v="0"/>
    <n v="77"/>
    <b v="1"/>
    <s v="theater/plays"/>
    <n v="1.0105"/>
    <n v="104.98701298701299"/>
    <x v="8"/>
    <x v="8"/>
    <x v="8"/>
    <s v="plays"/>
    <x v="3290"/>
    <d v="2015-03-20T10:56:00"/>
  </r>
  <r>
    <n v="3378"/>
    <s v="Rose of June"/>
    <s v="'Can you ever find acceptance in death?' _x000a_Rose of June is a piece of theatre exploring the stages of grief. Unity Theatre - September"/>
    <n v="550"/>
    <n v="592"/>
    <x v="1"/>
    <x v="1"/>
    <s v="GBP"/>
    <n v="1409490480"/>
    <n v="1407400306"/>
    <b v="0"/>
    <n v="21"/>
    <b v="1"/>
    <s v="theater/plays"/>
    <n v="1.0763636363636364"/>
    <n v="28.19047619047619"/>
    <x v="8"/>
    <x v="8"/>
    <x v="8"/>
    <s v="plays"/>
    <x v="3291"/>
    <d v="2014-08-31T07:08:00"/>
  </r>
  <r>
    <n v="3379"/>
    <s v="The Promise"/>
    <s v="A play by Alexei Arbuzov about the lives of three teenagers during the Nazi siege of Leningrad, 1942, in a new adaptation by Nick Dear."/>
    <n v="2000"/>
    <n v="2073"/>
    <x v="1"/>
    <x v="1"/>
    <s v="GBP"/>
    <n v="1440630000"/>
    <n v="1439122800"/>
    <b v="0"/>
    <n v="38"/>
    <b v="1"/>
    <s v="theater/plays"/>
    <n v="1.0365"/>
    <n v="54.55263157894737"/>
    <x v="8"/>
    <x v="8"/>
    <x v="8"/>
    <s v="plays"/>
    <x v="3292"/>
    <d v="2015-08-26T17:00:00"/>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3"/>
    <n v="111.89285714285714"/>
    <x v="8"/>
    <x v="8"/>
    <x v="8"/>
    <s v="plays"/>
    <x v="3293"/>
    <d v="2014-11-29T17:52:58"/>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x v="8"/>
    <x v="8"/>
    <x v="8"/>
    <s v="plays"/>
    <x v="3294"/>
    <d v="2015-03-10T21:26:23"/>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s v="theater/plays"/>
    <n v="1.0074285714285713"/>
    <n v="76.652173913043484"/>
    <x v="8"/>
    <x v="8"/>
    <x v="8"/>
    <s v="plays"/>
    <x v="3295"/>
    <d v="2016-08-01T16:59:00"/>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x v="8"/>
    <x v="8"/>
    <x v="8"/>
    <s v="plays"/>
    <x v="3296"/>
    <d v="2016-06-23T12:47:00"/>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x v="8"/>
    <x v="8"/>
    <x v="8"/>
    <s v="plays"/>
    <x v="3297"/>
    <d v="2015-11-20T21:00:00"/>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
    <n v="133.33333333333334"/>
    <x v="8"/>
    <x v="8"/>
    <x v="8"/>
    <s v="plays"/>
    <x v="3298"/>
    <d v="2014-12-10T14:49:12"/>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x v="8"/>
    <x v="8"/>
    <x v="8"/>
    <s v="plays"/>
    <x v="3299"/>
    <d v="2014-12-03T09:28:26"/>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x v="8"/>
    <x v="8"/>
    <x v="8"/>
    <s v="plays"/>
    <x v="3300"/>
    <d v="2014-12-14T12:18:08"/>
  </r>
  <r>
    <n v="3388"/>
    <s v="ICONS"/>
    <s v="ICONS is a unique new play about the Amazon warrior women from Greek myth and re-imagines them from a contemporary female perspective."/>
    <n v="1500"/>
    <n v="1557"/>
    <x v="1"/>
    <x v="1"/>
    <s v="GBP"/>
    <n v="1434625441"/>
    <n v="1432033441"/>
    <b v="0"/>
    <n v="45"/>
    <b v="1"/>
    <s v="theater/plays"/>
    <n v="1.038"/>
    <n v="34.6"/>
    <x v="8"/>
    <x v="8"/>
    <x v="8"/>
    <s v="plays"/>
    <x v="3301"/>
    <d v="2015-06-18T05:04:01"/>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x v="8"/>
    <x v="8"/>
    <x v="8"/>
    <s v="plays"/>
    <x v="3302"/>
    <d v="2016-06-03T07:31:22"/>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x v="8"/>
    <x v="8"/>
    <x v="8"/>
    <s v="plays"/>
    <x v="3303"/>
    <d v="2014-07-10T12:35:45"/>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x v="8"/>
    <x v="8"/>
    <x v="8"/>
    <s v="plays"/>
    <x v="3304"/>
    <d v="2014-08-08T16:28:00"/>
  </r>
  <r>
    <n v="3392"/>
    <s v="1 in 3"/>
    <s v="Life is more than the days you have left. 1 in 3 tells of two normal people &amp; their confrontation with mortality and the dice of fate."/>
    <n v="500"/>
    <n v="500"/>
    <x v="1"/>
    <x v="1"/>
    <s v="GBP"/>
    <n v="1462565855"/>
    <n v="1458245855"/>
    <b v="0"/>
    <n v="12"/>
    <b v="1"/>
    <s v="theater/plays"/>
    <n v="1"/>
    <n v="41.666666666666664"/>
    <x v="8"/>
    <x v="8"/>
    <x v="8"/>
    <s v="plays"/>
    <x v="3305"/>
    <d v="2016-05-06T14:17:35"/>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x v="8"/>
    <x v="8"/>
    <x v="8"/>
    <s v="plays"/>
    <x v="3306"/>
    <d v="2014-11-05T18:46:00"/>
  </r>
  <r>
    <n v="3394"/>
    <s v="Buffer: Edinburgh Fringe 2014"/>
    <s v="Ambitious, Edinburgh-based company, Thrive Theatre, are bringing their brand new comedy BUFFER to the 2014 Edinburgh Fringe!"/>
    <n v="550"/>
    <n v="783"/>
    <x v="1"/>
    <x v="1"/>
    <s v="GBP"/>
    <n v="1406470645"/>
    <n v="1403878645"/>
    <b v="0"/>
    <n v="27"/>
    <b v="1"/>
    <s v="theater/plays"/>
    <n v="1.4236363636363636"/>
    <n v="29"/>
    <x v="8"/>
    <x v="8"/>
    <x v="8"/>
    <s v="plays"/>
    <x v="3307"/>
    <d v="2014-07-27T08:17:25"/>
  </r>
  <r>
    <n v="3395"/>
    <s v="MIRAMAR"/>
    <s v="Miramar is a a darkly funny play exploring what it is we call â€˜homeâ€™."/>
    <n v="500"/>
    <n v="920"/>
    <x v="1"/>
    <x v="1"/>
    <s v="GBP"/>
    <n v="1433009400"/>
    <n v="1431795944"/>
    <b v="0"/>
    <n v="38"/>
    <b v="1"/>
    <s v="theater/plays"/>
    <n v="1.84"/>
    <n v="24.210526315789473"/>
    <x v="8"/>
    <x v="8"/>
    <x v="8"/>
    <s v="plays"/>
    <x v="3308"/>
    <d v="2015-05-30T12:10:00"/>
  </r>
  <r>
    <n v="3396"/>
    <s v="Rainbowtown"/>
    <s v="&quot;Rainbowtown&quot; is a new play for kids. Help us bring it to the Main Line during the 2014 Philadelphia Fringe Festival!"/>
    <n v="1500"/>
    <n v="1565"/>
    <x v="1"/>
    <x v="0"/>
    <s v="USD"/>
    <n v="1401595140"/>
    <n v="1399286589"/>
    <b v="0"/>
    <n v="28"/>
    <b v="1"/>
    <s v="theater/plays"/>
    <n v="1.0433333333333332"/>
    <n v="55.892857142857146"/>
    <x v="8"/>
    <x v="8"/>
    <x v="8"/>
    <s v="plays"/>
    <x v="3309"/>
    <d v="2014-05-31T21:59:00"/>
  </r>
  <r>
    <n v="3397"/>
    <s v="Waiting for Godot - Blue Sky Theatre &amp; Arts"/>
    <s v="Help a group of recovering alcoholics bring Samuel Beckett's classic to a seaside town!"/>
    <n v="250"/>
    <n v="280"/>
    <x v="1"/>
    <x v="1"/>
    <s v="GBP"/>
    <n v="1455832800"/>
    <n v="1452338929"/>
    <b v="0"/>
    <n v="24"/>
    <b v="1"/>
    <s v="theater/plays"/>
    <n v="1.1200000000000001"/>
    <n v="11.666666666666666"/>
    <x v="8"/>
    <x v="8"/>
    <x v="8"/>
    <s v="plays"/>
    <x v="3310"/>
    <d v="2016-02-18T16:00:00"/>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x v="8"/>
    <x v="8"/>
    <x v="8"/>
    <s v="plays"/>
    <x v="3311"/>
    <d v="2014-11-21T11:00:00"/>
  </r>
  <r>
    <n v="3399"/>
    <s v="Spinning Wheel Youth Takeover"/>
    <s v="13 young people have taken over Spinning Wheel Theatre to choose, produce and create their own show from scratch."/>
    <n v="1200"/>
    <n v="1245"/>
    <x v="1"/>
    <x v="1"/>
    <s v="GBP"/>
    <n v="1424556325"/>
    <n v="1421964325"/>
    <b v="0"/>
    <n v="46"/>
    <b v="1"/>
    <s v="theater/plays"/>
    <n v="1.0375000000000001"/>
    <n v="27.065217391304348"/>
    <x v="8"/>
    <x v="8"/>
    <x v="8"/>
    <s v="plays"/>
    <x v="3312"/>
    <d v="2015-02-21T16:05:25"/>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x v="8"/>
    <x v="8"/>
    <x v="8"/>
    <s v="plays"/>
    <x v="3313"/>
    <d v="2014-08-28T16:53:34"/>
  </r>
  <r>
    <n v="3401"/>
    <s v="This is why we Live ... (Astonishment)"/>
    <s v="Support a daring new theatre creation               _x000a_Supportez une audacieuse compagnie internationale et aidez-les Ã  crÃ©er leur piÃ¨ce"/>
    <n v="2900"/>
    <n v="2954"/>
    <x v="1"/>
    <x v="1"/>
    <s v="GBP"/>
    <n v="1438968146"/>
    <n v="1436376146"/>
    <b v="0"/>
    <n v="66"/>
    <b v="1"/>
    <s v="theater/plays"/>
    <n v="1.0186206896551724"/>
    <n v="44.757575757575758"/>
    <x v="8"/>
    <x v="8"/>
    <x v="8"/>
    <s v="plays"/>
    <x v="3314"/>
    <d v="2015-08-07T11:22:26"/>
  </r>
  <r>
    <n v="3402"/>
    <s v="Liberty Falls, 54321"/>
    <s v="Itâ€™s a celebration of our heritage. Well, not all of ours. If you live in Liberty Falls, itâ€™s yours. If you donâ€™t, then it's not."/>
    <n v="15000"/>
    <n v="16465"/>
    <x v="1"/>
    <x v="0"/>
    <s v="USD"/>
    <n v="1447295460"/>
    <n v="1444747843"/>
    <b v="0"/>
    <n v="165"/>
    <b v="1"/>
    <s v="theater/plays"/>
    <n v="1.0976666666666666"/>
    <n v="99.787878787878782"/>
    <x v="8"/>
    <x v="8"/>
    <x v="8"/>
    <s v="plays"/>
    <x v="3315"/>
    <d v="2015-11-11T20:31:00"/>
  </r>
  <r>
    <n v="3403"/>
    <s v="'Fats and Tanya' - a play by Lucy Gallagher"/>
    <s v="Two worlds, one bond - no turning back._x000a_A dark comedy about domestic abuse and the power of an unlikely friendship"/>
    <n v="2000"/>
    <n v="2000"/>
    <x v="1"/>
    <x v="1"/>
    <s v="GBP"/>
    <n v="1435230324"/>
    <n v="1432638324"/>
    <b v="0"/>
    <n v="17"/>
    <b v="1"/>
    <s v="theater/plays"/>
    <n v="1"/>
    <n v="117.64705882352941"/>
    <x v="8"/>
    <x v="8"/>
    <x v="8"/>
    <s v="plays"/>
    <x v="3316"/>
    <d v="2015-06-25T05:05:24"/>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x v="8"/>
    <x v="8"/>
    <x v="8"/>
    <s v="plays"/>
    <x v="3317"/>
    <d v="2015-06-17T06:05:02"/>
  </r>
  <r>
    <n v="3405"/>
    <s v="Seance Theatre Performs Noel Coward's Blithe Spirit"/>
    <s v="We are Seance Theatre Group trying to fund our first performance, Noel Coward's hysterical comedy farce, Blithe Spirit."/>
    <n v="350"/>
    <n v="481.5"/>
    <x v="1"/>
    <x v="1"/>
    <s v="GBP"/>
    <n v="1456876740"/>
    <n v="1455063886"/>
    <b v="0"/>
    <n v="17"/>
    <b v="1"/>
    <s v="theater/plays"/>
    <n v="1.3757142857142857"/>
    <n v="28.323529411764707"/>
    <x v="8"/>
    <x v="8"/>
    <x v="8"/>
    <s v="plays"/>
    <x v="3318"/>
    <d v="2016-03-01T17:59:00"/>
  </r>
  <r>
    <n v="3406"/>
    <s v="Voices of Swords"/>
    <s v="A funny and moving new play about two families dealing with aging parents in very different ways!"/>
    <n v="10000"/>
    <n v="10031"/>
    <x v="1"/>
    <x v="0"/>
    <s v="USD"/>
    <n v="1405511376"/>
    <n v="1401623376"/>
    <b v="0"/>
    <n v="91"/>
    <b v="1"/>
    <s v="theater/plays"/>
    <n v="1.0031000000000001"/>
    <n v="110.23076923076923"/>
    <x v="8"/>
    <x v="8"/>
    <x v="8"/>
    <s v="plays"/>
    <x v="3319"/>
    <d v="2014-07-16T05:49:36"/>
  </r>
  <r>
    <n v="3407"/>
    <s v="Chlorine Edinburgh 2014"/>
    <s v="Biddy is 24. Biddy is a hopeless romantic. Biddy always wanted to be a vegan. Find out what happens_x000a_when Biddy gets sectioned."/>
    <n v="2000"/>
    <n v="2142"/>
    <x v="1"/>
    <x v="1"/>
    <s v="GBP"/>
    <n v="1404641289"/>
    <n v="1402049289"/>
    <b v="0"/>
    <n v="67"/>
    <b v="1"/>
    <s v="theater/plays"/>
    <n v="1.071"/>
    <n v="31.970149253731343"/>
    <x v="8"/>
    <x v="8"/>
    <x v="8"/>
    <s v="plays"/>
    <x v="3320"/>
    <d v="2014-07-06T04:08:09"/>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x v="8"/>
    <x v="8"/>
    <x v="8"/>
    <s v="plays"/>
    <x v="3321"/>
    <d v="2014-07-18T17:48:24"/>
  </r>
  <r>
    <n v="3409"/>
    <s v="Who Said Theatre Presents: The Calm"/>
    <s v="Exciting and visceral new-writing that challenges the way we view the fine line between war and terror..."/>
    <n v="500"/>
    <n v="618"/>
    <x v="1"/>
    <x v="1"/>
    <s v="GBP"/>
    <n v="1469998680"/>
    <n v="1466710358"/>
    <b v="0"/>
    <n v="21"/>
    <b v="1"/>
    <s v="theater/plays"/>
    <n v="1.236"/>
    <n v="29.428571428571427"/>
    <x v="8"/>
    <x v="8"/>
    <x v="8"/>
    <s v="plays"/>
    <x v="3322"/>
    <d v="2016-07-31T14:58:00"/>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x v="8"/>
    <x v="8"/>
    <x v="8"/>
    <s v="plays"/>
    <x v="3323"/>
    <d v="2016-06-06T01:00:00"/>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7"/>
    <n v="199.16666666666666"/>
    <x v="8"/>
    <x v="8"/>
    <x v="8"/>
    <s v="plays"/>
    <x v="3324"/>
    <d v="2015-10-07T18:32:52"/>
  </r>
  <r>
    <n v="3412"/>
    <s v="Joe Orton's Fred &amp; Madge"/>
    <s v="Rough Haired Pointer present for the first time ever Joe Orton's 'Fred &amp; Madge' at the Hope Theatre, Islington this Sept and Oct"/>
    <n v="3000"/>
    <n v="3000"/>
    <x v="1"/>
    <x v="1"/>
    <s v="GBP"/>
    <n v="1411858862"/>
    <n v="1409266862"/>
    <b v="0"/>
    <n v="26"/>
    <b v="1"/>
    <s v="theater/plays"/>
    <n v="1"/>
    <n v="115.38461538461539"/>
    <x v="8"/>
    <x v="8"/>
    <x v="8"/>
    <s v="plays"/>
    <x v="3325"/>
    <d v="2014-09-27T17:01:02"/>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
    <n v="46.428571428571431"/>
    <x v="8"/>
    <x v="8"/>
    <x v="8"/>
    <s v="plays"/>
    <x v="3326"/>
    <d v="2015-02-27T22:59:00"/>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x v="8"/>
    <x v="8"/>
    <x v="8"/>
    <s v="plays"/>
    <x v="3327"/>
    <d v="2016-12-01T01:59:00"/>
  </r>
  <r>
    <n v="3415"/>
    <s v="Balm in Gilead at Columbia"/>
    <s v="We are raising funds to allow for enhanced scenic, costume, and lighting design. Every dollar helps!"/>
    <n v="200"/>
    <n v="200"/>
    <x v="1"/>
    <x v="0"/>
    <s v="USD"/>
    <n v="1460935800"/>
    <n v="1459999656"/>
    <b v="0"/>
    <n v="9"/>
    <b v="1"/>
    <s v="theater/plays"/>
    <n v="1"/>
    <n v="22.222222222222221"/>
    <x v="8"/>
    <x v="8"/>
    <x v="8"/>
    <s v="plays"/>
    <x v="3328"/>
    <d v="2016-04-17T17:30:00"/>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s v="theater/plays"/>
    <n v="1.196"/>
    <n v="159.46666666666667"/>
    <x v="8"/>
    <x v="8"/>
    <x v="8"/>
    <s v="plays"/>
    <x v="3329"/>
    <d v="2015-04-23T12:30:00"/>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x v="8"/>
    <x v="8"/>
    <x v="8"/>
    <s v="plays"/>
    <x v="3330"/>
    <d v="2014-10-25T18:43:00"/>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x v="8"/>
    <x v="8"/>
    <x v="8"/>
    <s v="plays"/>
    <x v="3331"/>
    <d v="2014-05-23T14:01:47"/>
  </r>
  <r>
    <n v="3419"/>
    <s v="HAMLET presented by AC Productions"/>
    <s v="As part of the 400th anniversary of Shakespeareâ€™s death, AC Productions will present a new production of Hamlet adapted by Peter Reid"/>
    <n v="2750"/>
    <n v="2930"/>
    <x v="1"/>
    <x v="15"/>
    <s v="EUR"/>
    <n v="1459978200"/>
    <n v="1458416585"/>
    <b v="0"/>
    <n v="46"/>
    <b v="1"/>
    <s v="theater/plays"/>
    <n v="1.0654545454545454"/>
    <n v="63.695652173913047"/>
    <x v="8"/>
    <x v="8"/>
    <x v="8"/>
    <s v="plays"/>
    <x v="3332"/>
    <d v="2016-04-06T15:30:00"/>
  </r>
  <r>
    <n v="3420"/>
    <s v="Rounds. Set design campaign."/>
    <s v="A powerful and urgent tale of the first line of defence for the NHS. Based on true stories from junior doctors."/>
    <n v="700"/>
    <n v="966"/>
    <x v="1"/>
    <x v="1"/>
    <s v="GBP"/>
    <n v="1455408000"/>
    <n v="1454638202"/>
    <b v="0"/>
    <n v="34"/>
    <b v="1"/>
    <s v="theater/plays"/>
    <n v="1.38"/>
    <n v="28.411764705882351"/>
    <x v="8"/>
    <x v="8"/>
    <x v="8"/>
    <s v="plays"/>
    <x v="3333"/>
    <d v="2016-02-13T18:00:00"/>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000000000001"/>
    <n v="103.21428571428571"/>
    <x v="8"/>
    <x v="8"/>
    <x v="8"/>
    <s v="plays"/>
    <x v="3334"/>
    <d v="2015-03-04T12:59:23"/>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s v="theater/plays"/>
    <n v="1.091"/>
    <n v="71.152173913043484"/>
    <x v="8"/>
    <x v="8"/>
    <x v="8"/>
    <s v="plays"/>
    <x v="3335"/>
    <d v="2015-12-13T18:00:00"/>
  </r>
  <r>
    <n v="3423"/>
    <s v="And That's How The Story Goes"/>
    <s v="Forest Hills Eastern's Student Run Show 2015. Our goal is to present a professional quality show on a budget."/>
    <n v="250"/>
    <n v="350"/>
    <x v="1"/>
    <x v="0"/>
    <s v="USD"/>
    <n v="1429912341"/>
    <n v="1427320341"/>
    <b v="0"/>
    <n v="10"/>
    <b v="1"/>
    <s v="theater/plays"/>
    <n v="1.4"/>
    <n v="35"/>
    <x v="8"/>
    <x v="8"/>
    <x v="8"/>
    <s v="plays"/>
    <x v="3336"/>
    <d v="2015-04-24T15:52:21"/>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x v="8"/>
    <x v="8"/>
    <x v="8"/>
    <s v="plays"/>
    <x v="3337"/>
    <d v="2015-02-05T00:59:00"/>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2"/>
    <n v="297.02980769230766"/>
    <x v="8"/>
    <x v="8"/>
    <x v="8"/>
    <s v="plays"/>
    <x v="3338"/>
    <d v="2014-10-04T08:48:56"/>
  </r>
  <r>
    <n v="3426"/>
    <s v="Holocene"/>
    <s v="Part ghost story, part cautionary tale, Holocene is a play about the end of our world, and the beginning of another."/>
    <n v="3750"/>
    <n v="4055"/>
    <x v="1"/>
    <x v="0"/>
    <s v="USD"/>
    <n v="1411264800"/>
    <n v="1409620903"/>
    <b v="0"/>
    <n v="87"/>
    <b v="1"/>
    <s v="theater/plays"/>
    <n v="1.0813333333333333"/>
    <n v="46.609195402298852"/>
    <x v="8"/>
    <x v="8"/>
    <x v="8"/>
    <s v="plays"/>
    <x v="3339"/>
    <d v="2014-09-20T20:00:00"/>
  </r>
  <r>
    <n v="3427"/>
    <s v="We Were Kings"/>
    <s v="A new play developed in collaboration with graduating theatre makers, premiering at the Edinburgh Fringe Festival 2014."/>
    <n v="1500"/>
    <n v="1500"/>
    <x v="1"/>
    <x v="1"/>
    <s v="GBP"/>
    <n v="1404314952"/>
    <n v="1401722952"/>
    <b v="0"/>
    <n v="29"/>
    <b v="1"/>
    <s v="theater/plays"/>
    <n v="1"/>
    <n v="51.724137931034484"/>
    <x v="8"/>
    <x v="8"/>
    <x v="8"/>
    <s v="plays"/>
    <x v="3340"/>
    <d v="2014-07-02T09:29:12"/>
  </r>
  <r>
    <n v="3428"/>
    <s v="CREDITORS | Jack Studio Theatre | Smith after Strindberg"/>
    <s v="The WORLD PREMIERE of Neil Smith's beautiful and thrilling new version of Strindberg's modern masterpiece - CREDITORS."/>
    <n v="2000"/>
    <n v="2055"/>
    <x v="1"/>
    <x v="1"/>
    <s v="GBP"/>
    <n v="1425142800"/>
    <n v="1422983847"/>
    <b v="0"/>
    <n v="51"/>
    <b v="1"/>
    <s v="theater/plays"/>
    <n v="1.0275000000000001"/>
    <n v="40.294117647058826"/>
    <x v="8"/>
    <x v="8"/>
    <x v="8"/>
    <s v="plays"/>
    <x v="3341"/>
    <d v="2015-02-28T11:00:00"/>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s v="theater/plays"/>
    <n v="1.3"/>
    <n v="16.25"/>
    <x v="8"/>
    <x v="8"/>
    <x v="8"/>
    <s v="plays"/>
    <x v="3342"/>
    <d v="2016-11-01T18:31:01"/>
  </r>
  <r>
    <n v="3430"/>
    <s v="Being Patient"/>
    <s v="We need support for our play so we can promote awareness of kidney diseases and the effect it has on sufferers and their families."/>
    <n v="2000"/>
    <n v="2170.9899999999998"/>
    <x v="1"/>
    <x v="1"/>
    <s v="GBP"/>
    <n v="1406760101"/>
    <n v="1404168101"/>
    <b v="0"/>
    <n v="72"/>
    <b v="1"/>
    <s v="theater/plays"/>
    <n v="1.0854949999999999"/>
    <n v="30.152638888888887"/>
    <x v="8"/>
    <x v="8"/>
    <x v="8"/>
    <s v="plays"/>
    <x v="3343"/>
    <d v="2014-07-30T16:41:41"/>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
    <n v="95.238095238095241"/>
    <x v="8"/>
    <x v="8"/>
    <x v="8"/>
    <s v="plays"/>
    <x v="3344"/>
    <d v="2014-08-18T11:32:33"/>
  </r>
  <r>
    <n v="3432"/>
    <s v="Love Letters"/>
    <s v="Bare Theatre stages A.R. Gurney's Pulitzer Finalist script about a relationship spanning a lifetime and long distance."/>
    <n v="2000"/>
    <n v="2193"/>
    <x v="1"/>
    <x v="0"/>
    <s v="USD"/>
    <n v="1454709600"/>
    <n v="1452520614"/>
    <b v="0"/>
    <n v="42"/>
    <b v="1"/>
    <s v="theater/plays"/>
    <n v="1.0965"/>
    <n v="52.214285714285715"/>
    <x v="8"/>
    <x v="8"/>
    <x v="8"/>
    <s v="plays"/>
    <x v="3345"/>
    <d v="2016-02-05T16:00:00"/>
  </r>
  <r>
    <n v="3433"/>
    <s v="The Dybbuk"/>
    <s v="death&amp;pretzels presents their first Chicago based project:_x000a_The Dybbuk by S. Ansky"/>
    <n v="9500"/>
    <n v="9525"/>
    <x v="1"/>
    <x v="0"/>
    <s v="USD"/>
    <n v="1402974000"/>
    <n v="1400290255"/>
    <b v="0"/>
    <n v="71"/>
    <b v="1"/>
    <s v="theater/plays"/>
    <n v="1.0026315789473683"/>
    <n v="134.1549295774648"/>
    <x v="8"/>
    <x v="8"/>
    <x v="8"/>
    <s v="plays"/>
    <x v="3346"/>
    <d v="2014-06-16T21:00:00"/>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x v="8"/>
    <x v="8"/>
    <x v="8"/>
    <s v="plays"/>
    <x v="3347"/>
    <d v="2014-07-10T03:07:49"/>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x v="8"/>
    <x v="8"/>
    <x v="8"/>
    <s v="plays"/>
    <x v="3348"/>
    <d v="2016-08-06T21:00:00"/>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x v="8"/>
    <x v="8"/>
    <x v="8"/>
    <s v="plays"/>
    <x v="3349"/>
    <d v="2014-08-21T10:28:00"/>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x v="8"/>
    <x v="8"/>
    <x v="8"/>
    <s v="plays"/>
    <x v="3350"/>
    <d v="2015-08-19T11:03:40"/>
  </r>
  <r>
    <n v="3438"/>
    <s v="KLIPPIES"/>
    <s v="Klippies is the debut play from Johannesburg-born writer Jessica SiÃ¢n, premiering at the Southwark Playhouse, London in May 2015."/>
    <n v="2500"/>
    <n v="2605"/>
    <x v="1"/>
    <x v="1"/>
    <s v="GBP"/>
    <n v="1430600400"/>
    <n v="1428358567"/>
    <b v="0"/>
    <n v="14"/>
    <b v="1"/>
    <s v="theater/plays"/>
    <n v="1.042"/>
    <n v="186.07142857142858"/>
    <x v="8"/>
    <x v="8"/>
    <x v="8"/>
    <s v="plays"/>
    <x v="3351"/>
    <d v="2015-05-02T15:00:00"/>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x v="8"/>
    <x v="8"/>
    <x v="8"/>
    <s v="plays"/>
    <x v="3352"/>
    <d v="2016-01-18T22:59:00"/>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x v="8"/>
    <x v="8"/>
    <x v="8"/>
    <s v="plays"/>
    <x v="3353"/>
    <d v="2014-07-11T10:15:00"/>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
    <n v="59.651162790697676"/>
    <x v="8"/>
    <x v="8"/>
    <x v="8"/>
    <s v="plays"/>
    <x v="3354"/>
    <d v="2015-11-13T14:17:00"/>
  </r>
  <r>
    <n v="3442"/>
    <s v="An Evening of Radio"/>
    <s v="An Evening of Radio aims to showcase original work written by undergraduate playwriting students in the style of live staged readings."/>
    <n v="250"/>
    <n v="250"/>
    <x v="1"/>
    <x v="0"/>
    <s v="USD"/>
    <n v="1433016672"/>
    <n v="1430424672"/>
    <b v="0"/>
    <n v="8"/>
    <b v="1"/>
    <s v="theater/plays"/>
    <n v="1"/>
    <n v="31.25"/>
    <x v="8"/>
    <x v="8"/>
    <x v="8"/>
    <s v="plays"/>
    <x v="3355"/>
    <d v="2015-05-30T14:11:12"/>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x v="8"/>
    <x v="8"/>
    <x v="8"/>
    <s v="plays"/>
    <x v="3356"/>
    <d v="2014-09-09T06:35:46"/>
  </r>
  <r>
    <n v="3444"/>
    <s v="Training young artists! Act Yo' Age Theatre Co debut"/>
    <s v="WE NEED YOUR HELP! We are a small town youth arts ensemble, training kids excited about theatre. We need dollars. We need YOU!"/>
    <n v="300"/>
    <n v="867"/>
    <x v="1"/>
    <x v="4"/>
    <s v="AUD"/>
    <n v="1465394340"/>
    <n v="1464677986"/>
    <b v="0"/>
    <n v="20"/>
    <b v="1"/>
    <s v="theater/plays"/>
    <n v="2.89"/>
    <n v="43.35"/>
    <x v="8"/>
    <x v="8"/>
    <x v="8"/>
    <s v="plays"/>
    <x v="3357"/>
    <d v="2016-06-08T07:59:00"/>
  </r>
  <r>
    <n v="3445"/>
    <s v="Axon Theatre - First Project (Phase 1)"/>
    <s v="Rehearsal &amp; development of our first project as Axon Theatre: &quot;The Star-Spangled Girl&quot; in South Wales."/>
    <n v="2000"/>
    <n v="2000"/>
    <x v="1"/>
    <x v="1"/>
    <s v="GBP"/>
    <n v="1445604236"/>
    <n v="1443185036"/>
    <b v="0"/>
    <n v="31"/>
    <b v="1"/>
    <s v="theater/plays"/>
    <n v="1"/>
    <n v="64.516129032258064"/>
    <x v="8"/>
    <x v="8"/>
    <x v="8"/>
    <s v="plays"/>
    <x v="3358"/>
    <d v="2015-10-23T06:43:56"/>
  </r>
  <r>
    <n v="3446"/>
    <s v="'Pope Head' - The World Tour of Australia"/>
    <s v="Pope Head: The Secret Life of Francis Bacon â€“ A solo show celebrating the artist. Touring a land Down Under 12 Feb - 14 March '15."/>
    <n v="1000"/>
    <n v="1082"/>
    <x v="1"/>
    <x v="1"/>
    <s v="GBP"/>
    <n v="1423138800"/>
    <n v="1421092725"/>
    <b v="0"/>
    <n v="25"/>
    <b v="1"/>
    <s v="theater/plays"/>
    <n v="1.0820000000000001"/>
    <n v="43.28"/>
    <x v="8"/>
    <x v="8"/>
    <x v="8"/>
    <s v="plays"/>
    <x v="3359"/>
    <d v="2015-02-05T06:20:00"/>
  </r>
  <r>
    <n v="3447"/>
    <s v="The Vagabond Halfback"/>
    <s v="&quot;He was a poet, a vagrant, a philosopher, a lady's man and a hard drinker&quot;"/>
    <n v="1000"/>
    <n v="1078"/>
    <x v="1"/>
    <x v="0"/>
    <s v="USD"/>
    <n v="1458332412"/>
    <n v="1454448012"/>
    <b v="0"/>
    <n v="14"/>
    <b v="1"/>
    <s v="theater/plays"/>
    <n v="1.0780000000000001"/>
    <n v="77"/>
    <x v="8"/>
    <x v="8"/>
    <x v="8"/>
    <s v="plays"/>
    <x v="3360"/>
    <d v="2016-03-18T14:20:12"/>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x v="8"/>
    <x v="8"/>
    <x v="8"/>
    <s v="plays"/>
    <x v="3361"/>
    <d v="2014-12-16T20:51:29"/>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x v="8"/>
    <x v="8"/>
    <x v="8"/>
    <s v="plays"/>
    <x v="3362"/>
    <d v="2016-07-08T22:00:00"/>
  </r>
  <r>
    <n v="3450"/>
    <s v="The Beautiful House"/>
    <s v="The Beautiful House' is a story of modern mummification and the present day post-humanist crisis in our relationship with death."/>
    <n v="500"/>
    <n v="760"/>
    <x v="1"/>
    <x v="1"/>
    <s v="GBP"/>
    <n v="1427990071"/>
    <n v="1422809671"/>
    <b v="0"/>
    <n v="39"/>
    <b v="1"/>
    <s v="theater/plays"/>
    <n v="1.52"/>
    <n v="19.487179487179485"/>
    <x v="8"/>
    <x v="8"/>
    <x v="8"/>
    <s v="plays"/>
    <x v="3363"/>
    <d v="2015-04-02T09:54:31"/>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x v="8"/>
    <x v="8"/>
    <x v="8"/>
    <s v="plays"/>
    <x v="3364"/>
    <d v="2015-04-21T11:22:07"/>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2"/>
    <n v="41.405405405405403"/>
    <x v="8"/>
    <x v="8"/>
    <x v="8"/>
    <s v="plays"/>
    <x v="3365"/>
    <d v="2014-07-22T21:59:00"/>
  </r>
  <r>
    <n v="3453"/>
    <s v="'Patagonia' - by Robert George"/>
    <s v="A full length comedy, Patagonia follows Grason and Jerry on their journey through a magical, South-American rainforest."/>
    <n v="300"/>
    <n v="385"/>
    <x v="1"/>
    <x v="1"/>
    <s v="GBP"/>
    <n v="1471130956"/>
    <n v="1465946956"/>
    <b v="0"/>
    <n v="14"/>
    <b v="1"/>
    <s v="theater/plays"/>
    <n v="1.2833333333333334"/>
    <n v="27.5"/>
    <x v="8"/>
    <x v="8"/>
    <x v="8"/>
    <s v="plays"/>
    <x v="3366"/>
    <d v="2016-08-13T17:29:16"/>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s v="theater/plays"/>
    <n v="1.0071428571428571"/>
    <n v="33.571428571428569"/>
    <x v="8"/>
    <x v="8"/>
    <x v="8"/>
    <s v="plays"/>
    <x v="3367"/>
    <d v="2014-07-31T10:45:59"/>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5"/>
    <n v="145.86956521739131"/>
    <x v="8"/>
    <x v="8"/>
    <x v="8"/>
    <s v="plays"/>
    <x v="3368"/>
    <d v="2016-10-13T12:00:27"/>
  </r>
  <r>
    <n v="3456"/>
    <s v="THIEF"/>
    <s v="&quot;Thief,&quot; a one man touring show, a theatrical experience portraying a supernatural story about the 3 days Jesus spent in the grave."/>
    <n v="3000"/>
    <n v="5739"/>
    <x v="1"/>
    <x v="0"/>
    <s v="USD"/>
    <n v="1406876340"/>
    <n v="1404190567"/>
    <b v="0"/>
    <n v="16"/>
    <b v="1"/>
    <s v="theater/plays"/>
    <n v="1.913"/>
    <n v="358.6875"/>
    <x v="8"/>
    <x v="8"/>
    <x v="8"/>
    <s v="plays"/>
    <x v="3369"/>
    <d v="2014-08-01T00:59:00"/>
  </r>
  <r>
    <n v="3457"/>
    <s v="The Impossible Adventures Of Supernova Jones"/>
    <s v="Robots, Space Battles, Mystery, and Intrigue. Nothing is Impossible..."/>
    <n v="2000"/>
    <n v="2804"/>
    <x v="1"/>
    <x v="0"/>
    <s v="USD"/>
    <n v="1423720740"/>
    <n v="1421081857"/>
    <b v="0"/>
    <n v="55"/>
    <b v="1"/>
    <s v="theater/plays"/>
    <n v="1.4019999999999999"/>
    <n v="50.981818181818184"/>
    <x v="8"/>
    <x v="8"/>
    <x v="8"/>
    <s v="plays"/>
    <x v="3370"/>
    <d v="2015-02-11T23:59:00"/>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x v="8"/>
    <x v="8"/>
    <x v="8"/>
    <s v="plays"/>
    <x v="3371"/>
    <d v="2015-02-02T22:27:00"/>
  </r>
  <r>
    <n v="3459"/>
    <s v="CYRIL THE SQUIRREL a magical children's theatre tour"/>
    <s v="Cyril needs your help to MAKE new puppet friends to accompany him on a magical journey through storytelling, puppetry and clown."/>
    <n v="500"/>
    <n v="631"/>
    <x v="1"/>
    <x v="1"/>
    <s v="GBP"/>
    <n v="1463743860"/>
    <n v="1461151860"/>
    <b v="0"/>
    <n v="36"/>
    <b v="1"/>
    <s v="theater/plays"/>
    <n v="1.262"/>
    <n v="17.527777777777779"/>
    <x v="8"/>
    <x v="8"/>
    <x v="8"/>
    <s v="plays"/>
    <x v="3372"/>
    <d v="2016-05-20T05:31:00"/>
  </r>
  <r>
    <n v="3460"/>
    <s v="Pushers"/>
    <s v="'Pushers' is an exciting new play and the first project for brand new theatre company, Ain't Got No Home Productions."/>
    <n v="500"/>
    <n v="950"/>
    <x v="1"/>
    <x v="1"/>
    <s v="GBP"/>
    <n v="1408106352"/>
    <n v="1406896752"/>
    <b v="0"/>
    <n v="19"/>
    <b v="1"/>
    <s v="theater/plays"/>
    <n v="1.9"/>
    <n v="50"/>
    <x v="8"/>
    <x v="8"/>
    <x v="8"/>
    <s v="plays"/>
    <x v="3373"/>
    <d v="2014-08-15T06:39:12"/>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x v="8"/>
    <x v="8"/>
    <x v="8"/>
    <s v="plays"/>
    <x v="3374"/>
    <d v="2016-10-28T21:00:00"/>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x v="8"/>
    <x v="8"/>
    <x v="8"/>
    <s v="plays"/>
    <x v="3375"/>
    <d v="2015-07-10T12:00:00"/>
  </r>
  <r>
    <n v="3463"/>
    <s v="Uncalled For Presents: Playday Mayday in Toronto!"/>
    <s v="Uncalled For is finally bringing their latest work of intelligently reckless stream-of-consciousness sketch comedy to Toronto."/>
    <n v="10000"/>
    <n v="10338"/>
    <x v="1"/>
    <x v="2"/>
    <s v="CAD"/>
    <n v="1476158340"/>
    <n v="1472594585"/>
    <b v="0"/>
    <n v="114"/>
    <b v="1"/>
    <s v="theater/plays"/>
    <n v="1.0338000000000001"/>
    <n v="90.684210526315795"/>
    <x v="8"/>
    <x v="8"/>
    <x v="8"/>
    <s v="plays"/>
    <x v="3376"/>
    <d v="2016-10-10T21:59:00"/>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x v="8"/>
    <x v="8"/>
    <x v="8"/>
    <s v="plays"/>
    <x v="3377"/>
    <d v="2016-08-22T21:07:17"/>
  </r>
  <r>
    <n v="3465"/>
    <s v="Crooked Tree Theatre Presents Family Duels"/>
    <s v="Family Duels is a tragicomedy about family, filth, fraud and fornication. Please help us bring Crooked Tree to the Camden Fringe."/>
    <n v="2000"/>
    <n v="2060"/>
    <x v="1"/>
    <x v="1"/>
    <s v="GBP"/>
    <n v="1439136000"/>
    <n v="1436972472"/>
    <b v="0"/>
    <n v="36"/>
    <b v="1"/>
    <s v="theater/plays"/>
    <n v="1.03"/>
    <n v="57.222222222222221"/>
    <x v="8"/>
    <x v="8"/>
    <x v="8"/>
    <s v="plays"/>
    <x v="3378"/>
    <d v="2015-08-09T10:00:00"/>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x v="8"/>
    <x v="8"/>
    <x v="8"/>
    <s v="plays"/>
    <x v="3379"/>
    <d v="2016-04-19T17:27:30"/>
  </r>
  <r>
    <n v="3467"/>
    <s v="Venus in Fur, Los Angeles."/>
    <s v="Venus in Fur, By David Ives."/>
    <n v="3000"/>
    <n v="3030"/>
    <x v="1"/>
    <x v="0"/>
    <s v="USD"/>
    <n v="1426864032"/>
    <n v="1424275632"/>
    <b v="0"/>
    <n v="47"/>
    <b v="1"/>
    <s v="theater/plays"/>
    <n v="1.01"/>
    <n v="64.468085106382972"/>
    <x v="8"/>
    <x v="8"/>
    <x v="8"/>
    <s v="plays"/>
    <x v="3380"/>
    <d v="2015-03-20T09:07:12"/>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x v="8"/>
    <x v="8"/>
    <x v="8"/>
    <s v="plays"/>
    <x v="3381"/>
    <d v="2016-09-20T21:00:00"/>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x v="8"/>
    <x v="8"/>
    <x v="8"/>
    <s v="plays"/>
    <x v="3382"/>
    <d v="2016-04-28T09:24:05"/>
  </r>
  <r>
    <n v="3470"/>
    <s v="She Kills Monsters"/>
    <s v="The New Artist's Circle is a theatre company dedicated to bringing the arts to young people."/>
    <n v="250"/>
    <n v="375"/>
    <x v="1"/>
    <x v="0"/>
    <s v="USD"/>
    <n v="1468618680"/>
    <n v="1465345902"/>
    <b v="0"/>
    <n v="9"/>
    <b v="1"/>
    <s v="theater/plays"/>
    <n v="1.5"/>
    <n v="41.666666666666664"/>
    <x v="8"/>
    <x v="8"/>
    <x v="8"/>
    <s v="plays"/>
    <x v="3383"/>
    <d v="2016-07-15T15:38:00"/>
  </r>
  <r>
    <n v="3471"/>
    <s v="Different is Dangerous"/>
    <s v="Fast paced, two hander which uses headphone verbatim technique to give an insight into the everyday lives of Leeds city locals."/>
    <n v="500"/>
    <n v="1073"/>
    <x v="1"/>
    <x v="1"/>
    <s v="GBP"/>
    <n v="1409515200"/>
    <n v="1405971690"/>
    <b v="0"/>
    <n v="30"/>
    <b v="1"/>
    <s v="theater/plays"/>
    <n v="2.1459999999999999"/>
    <n v="35.766666666666666"/>
    <x v="8"/>
    <x v="8"/>
    <x v="8"/>
    <s v="plays"/>
    <x v="3384"/>
    <d v="2014-08-31T14:00:00"/>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x v="8"/>
    <x v="8"/>
    <x v="8"/>
    <s v="plays"/>
    <x v="3385"/>
    <d v="2014-11-05T23:59:00"/>
  </r>
  <r>
    <n v="3473"/>
    <s v="King Sisyphus"/>
    <s v="A modern telling of the Greek myth. Sisyphus defies the Gods and attempts to change the world order... but can he overcome his fate?"/>
    <n v="4900"/>
    <n v="4900"/>
    <x v="1"/>
    <x v="0"/>
    <s v="USD"/>
    <n v="1426883220"/>
    <n v="1425067296"/>
    <b v="0"/>
    <n v="33"/>
    <b v="1"/>
    <s v="theater/plays"/>
    <n v="1"/>
    <n v="148.4848484848485"/>
    <x v="8"/>
    <x v="8"/>
    <x v="8"/>
    <s v="plays"/>
    <x v="3386"/>
    <d v="2015-03-20T14:27:00"/>
  </r>
  <r>
    <n v="3474"/>
    <s v="Be Prepared"/>
    <s v="Help us get actor-writer Ian Bonar's debut play - a hilarious, heartbreaking story of grief and loss - to the 2016 Edinburgh Fringe."/>
    <n v="2000"/>
    <n v="2020"/>
    <x v="1"/>
    <x v="1"/>
    <s v="GBP"/>
    <n v="1469016131"/>
    <n v="1466424131"/>
    <b v="0"/>
    <n v="39"/>
    <b v="1"/>
    <s v="theater/plays"/>
    <n v="1.01"/>
    <n v="51.794871794871796"/>
    <x v="8"/>
    <x v="8"/>
    <x v="8"/>
    <s v="plays"/>
    <x v="3387"/>
    <d v="2016-07-20T06:02:11"/>
  </r>
  <r>
    <n v="3475"/>
    <s v="Score"/>
    <s v="Score is a musical play inspired by true stories of parents who have recovered from addiction and regained their children."/>
    <n v="300"/>
    <n v="340"/>
    <x v="1"/>
    <x v="1"/>
    <s v="GBP"/>
    <n v="1414972800"/>
    <n v="1412629704"/>
    <b v="0"/>
    <n v="17"/>
    <b v="1"/>
    <s v="theater/plays"/>
    <n v="1.1333333333333333"/>
    <n v="20"/>
    <x v="8"/>
    <x v="8"/>
    <x v="8"/>
    <s v="plays"/>
    <x v="3388"/>
    <d v="2014-11-02T18:00:00"/>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x v="8"/>
    <x v="8"/>
    <x v="8"/>
    <s v="plays"/>
    <x v="3389"/>
    <d v="2014-10-26T21:00:00"/>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x v="8"/>
    <x v="8"/>
    <x v="8"/>
    <s v="plays"/>
    <x v="3390"/>
    <d v="2015-05-16T21:00:00"/>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x v="8"/>
    <x v="8"/>
    <x v="8"/>
    <s v="plays"/>
    <x v="3391"/>
    <d v="2015-03-16T15:00:00"/>
  </r>
  <r>
    <n v="3479"/>
    <s v="Civil Rogues"/>
    <s v="A new comedy about what happened to a band of foolhardy actors when the Puritans closed the theatres in the 1640s."/>
    <n v="1500"/>
    <n v="1918"/>
    <x v="1"/>
    <x v="1"/>
    <s v="GBP"/>
    <n v="1403382680"/>
    <n v="1400790680"/>
    <b v="0"/>
    <n v="56"/>
    <b v="1"/>
    <s v="theater/plays"/>
    <n v="1.2786666666666666"/>
    <n v="34.25"/>
    <x v="8"/>
    <x v="8"/>
    <x v="8"/>
    <s v="plays"/>
    <x v="3392"/>
    <d v="2014-06-21T14:31:20"/>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7"/>
    <n v="164.61538461538461"/>
    <x v="8"/>
    <x v="8"/>
    <x v="8"/>
    <s v="plays"/>
    <x v="3393"/>
    <d v="2015-07-10T15:00:00"/>
  </r>
  <r>
    <n v="3481"/>
    <s v="FIX THE FITZ"/>
    <s v="One of Australia's greatest theatres needs your help. Please help us refurnish, fit out and restore this legendary storytelling venue."/>
    <n v="10000"/>
    <n v="11880"/>
    <x v="1"/>
    <x v="4"/>
    <s v="AUD"/>
    <n v="1420178188"/>
    <n v="1418709388"/>
    <b v="0"/>
    <n v="95"/>
    <b v="1"/>
    <s v="theater/plays"/>
    <n v="1.1879999999999999"/>
    <n v="125.05263157894737"/>
    <x v="8"/>
    <x v="8"/>
    <x v="8"/>
    <s v="plays"/>
    <x v="3394"/>
    <d v="2015-01-01T23:56:28"/>
  </r>
  <r>
    <n v="3482"/>
    <s v="Old Trunk - Edinburgh 2014"/>
    <s v="Critically-acclaimed new-writing company Old Trunk make their Edinburgh debut alternating their two darkly comic plays."/>
    <n v="3000"/>
    <n v="4150"/>
    <x v="1"/>
    <x v="1"/>
    <s v="GBP"/>
    <n v="1404671466"/>
    <n v="1402079466"/>
    <b v="0"/>
    <n v="80"/>
    <b v="1"/>
    <s v="theater/plays"/>
    <n v="1.3833333333333333"/>
    <n v="51.875"/>
    <x v="8"/>
    <x v="8"/>
    <x v="8"/>
    <s v="plays"/>
    <x v="3395"/>
    <d v="2014-07-06T12:31:06"/>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x v="8"/>
    <x v="8"/>
    <x v="8"/>
    <s v="plays"/>
    <x v="3396"/>
    <d v="2014-07-03T10:03:01"/>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x v="8"/>
    <x v="8"/>
    <x v="8"/>
    <s v="plays"/>
    <x v="3397"/>
    <d v="2016-06-15T12:14:59"/>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x v="8"/>
    <x v="8"/>
    <x v="8"/>
    <s v="plays"/>
    <x v="3398"/>
    <d v="2016-02-02T10:38:00"/>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
    <n v="83.142857142857139"/>
    <x v="8"/>
    <x v="8"/>
    <x v="8"/>
    <s v="plays"/>
    <x v="3399"/>
    <d v="2015-06-03T00:59:00"/>
  </r>
  <r>
    <n v="3487"/>
    <s v="Jericho Creek"/>
    <s v="Jericho Creek is an original production by Fledgling Theatre Company which will be performed at The Cockpit Theatre in July 2015"/>
    <n v="2000"/>
    <n v="2555"/>
    <x v="1"/>
    <x v="1"/>
    <s v="GBP"/>
    <n v="1435185252"/>
    <n v="1432593252"/>
    <b v="0"/>
    <n v="66"/>
    <b v="1"/>
    <s v="theater/plays"/>
    <n v="1.2775000000000001"/>
    <n v="38.712121212121211"/>
    <x v="8"/>
    <x v="8"/>
    <x v="8"/>
    <s v="plays"/>
    <x v="3400"/>
    <d v="2015-06-24T16:34:12"/>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x v="8"/>
    <x v="8"/>
    <x v="8"/>
    <s v="plays"/>
    <x v="3401"/>
    <d v="2015-04-17T10:00:00"/>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s v="theater/plays"/>
    <n v="1.127"/>
    <n v="78.263888888888886"/>
    <x v="8"/>
    <x v="8"/>
    <x v="8"/>
    <s v="plays"/>
    <x v="3402"/>
    <d v="2014-05-24T15:00:00"/>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x v="8"/>
    <x v="8"/>
    <x v="8"/>
    <s v="plays"/>
    <x v="3403"/>
    <d v="2016-04-13T13:15:24"/>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1"/>
    <n v="79.099999999999994"/>
    <x v="8"/>
    <x v="8"/>
    <x v="8"/>
    <s v="plays"/>
    <x v="3404"/>
    <d v="2015-05-17T23:59:44"/>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x v="8"/>
    <x v="8"/>
    <x v="8"/>
    <s v="plays"/>
    <x v="3405"/>
    <d v="2015-10-25T18:13:17"/>
  </r>
  <r>
    <n v="3493"/>
    <s v="Not Your Garden Variety Theater"/>
    <s v="We need your help purchasing a stage for our production of the Wizard of Oz! This program is helping children with autism. Thank you!"/>
    <n v="1500"/>
    <n v="1500"/>
    <x v="1"/>
    <x v="0"/>
    <s v="USD"/>
    <n v="1408252260"/>
    <n v="1406580436"/>
    <b v="0"/>
    <n v="29"/>
    <b v="1"/>
    <s v="theater/plays"/>
    <n v="1"/>
    <n v="51.724137931034484"/>
    <x v="8"/>
    <x v="8"/>
    <x v="8"/>
    <s v="plays"/>
    <x v="3406"/>
    <d v="2014-08-16T23:11:00"/>
  </r>
  <r>
    <n v="3494"/>
    <s v="Special in a Bad Way"/>
    <s v="&quot;Special in a Bad Way&quot; is a comedy that questions American Public Schools in their treatment of the so called, 'learning disabled.'"/>
    <n v="400"/>
    <n v="400"/>
    <x v="1"/>
    <x v="0"/>
    <s v="USD"/>
    <n v="1480140000"/>
    <n v="1479186575"/>
    <b v="0"/>
    <n v="13"/>
    <b v="1"/>
    <s v="theater/plays"/>
    <n v="1"/>
    <n v="30.76923076923077"/>
    <x v="8"/>
    <x v="8"/>
    <x v="8"/>
    <s v="plays"/>
    <x v="3407"/>
    <d v="2016-11-26T00:00:00"/>
  </r>
  <r>
    <n v="3495"/>
    <s v="The Village - one woman show"/>
    <s v="A one-woman show by Canadian artist Tina Milo. it is a multimedia show about an actress auditioning for a role of a depressed woman."/>
    <n v="5000"/>
    <n v="5343"/>
    <x v="1"/>
    <x v="2"/>
    <s v="CAD"/>
    <n v="1414862280"/>
    <n v="1412360309"/>
    <b v="0"/>
    <n v="72"/>
    <b v="1"/>
    <s v="theater/plays"/>
    <n v="1.0686"/>
    <n v="74.208333333333329"/>
    <x v="8"/>
    <x v="8"/>
    <x v="8"/>
    <s v="plays"/>
    <x v="3408"/>
    <d v="2014-11-01T11:18:00"/>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x v="8"/>
    <x v="8"/>
    <x v="8"/>
    <s v="plays"/>
    <x v="3409"/>
    <d v="2016-09-11T14:19:26"/>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x v="8"/>
    <x v="8"/>
    <x v="8"/>
    <s v="plays"/>
    <x v="3410"/>
    <d v="2016-06-02T16:00:00"/>
  </r>
  <r>
    <n v="3498"/>
    <s v="Mamahood: turn and face the strange"/>
    <s v="This solo show has the power to profoundly impact new mothers and those that love them and to educate &amp; change how we support them."/>
    <n v="1650"/>
    <n v="1690"/>
    <x v="1"/>
    <x v="2"/>
    <s v="CAD"/>
    <n v="1464471840"/>
    <n v="1459309704"/>
    <b v="0"/>
    <n v="42"/>
    <b v="1"/>
    <s v="theater/plays"/>
    <n v="1.0242424242424242"/>
    <n v="40.238095238095241"/>
    <x v="8"/>
    <x v="8"/>
    <x v="8"/>
    <s v="plays"/>
    <x v="3411"/>
    <d v="2016-05-28T15:44:00"/>
  </r>
  <r>
    <n v="3499"/>
    <s v="Fefu and Her Friends"/>
    <s v="Figure 8 Troupe's debut performance! A stunning piece of theatre written by premier female playwright Maria Irene Fornes."/>
    <n v="2000"/>
    <n v="2110"/>
    <x v="1"/>
    <x v="0"/>
    <s v="USD"/>
    <n v="1435733940"/>
    <n v="1431046325"/>
    <b v="0"/>
    <n v="35"/>
    <b v="1"/>
    <s v="theater/plays"/>
    <n v="1.0549999999999999"/>
    <n v="60.285714285714285"/>
    <x v="8"/>
    <x v="8"/>
    <x v="8"/>
    <s v="plays"/>
    <x v="3412"/>
    <d v="2015-07-01T00:59:00"/>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29999999999999"/>
    <n v="25.30952380952381"/>
    <x v="8"/>
    <x v="8"/>
    <x v="8"/>
    <s v="plays"/>
    <x v="3413"/>
    <d v="2016-03-06T22:59:00"/>
  </r>
  <r>
    <n v="3501"/>
    <s v="Pig by Alex Oates (London Run)"/>
    <s v="'Pig' by Alex Oates is an urgent and dark comedy with live music that discusses the vital issue of the state of our police force."/>
    <n v="1500"/>
    <n v="1510"/>
    <x v="1"/>
    <x v="1"/>
    <s v="GBP"/>
    <n v="1441995595"/>
    <n v="1439835595"/>
    <b v="0"/>
    <n v="42"/>
    <b v="1"/>
    <s v="theater/plays"/>
    <n v="1.0066666666666666"/>
    <n v="35.952380952380949"/>
    <x v="8"/>
    <x v="8"/>
    <x v="8"/>
    <s v="plays"/>
    <x v="3414"/>
    <d v="2015-09-11T12:19:55"/>
  </r>
  <r>
    <n v="3502"/>
    <s v="Dickhead"/>
    <s v="Dickhead is a play about one man's struggle with the dicks in his head. If you want to know more stop being a twat and put out...please"/>
    <n v="4000"/>
    <n v="4216"/>
    <x v="1"/>
    <x v="0"/>
    <s v="USD"/>
    <n v="1458100740"/>
    <n v="1456862924"/>
    <b v="0"/>
    <n v="31"/>
    <b v="1"/>
    <s v="theater/plays"/>
    <n v="1.054"/>
    <n v="136"/>
    <x v="8"/>
    <x v="8"/>
    <x v="8"/>
    <s v="plays"/>
    <x v="3415"/>
    <d v="2016-03-15T21:59:00"/>
  </r>
  <r>
    <n v="3503"/>
    <s v="Tarantella"/>
    <s v="A group of Sicilian immigrants in New York struggle to deal with conflict from both within the family and from without."/>
    <n v="2500"/>
    <n v="2689"/>
    <x v="1"/>
    <x v="1"/>
    <s v="GBP"/>
    <n v="1469359728"/>
    <n v="1466767728"/>
    <b v="0"/>
    <n v="38"/>
    <b v="1"/>
    <s v="theater/plays"/>
    <n v="1.0755999999999999"/>
    <n v="70.763157894736835"/>
    <x v="8"/>
    <x v="8"/>
    <x v="8"/>
    <s v="plays"/>
    <x v="3416"/>
    <d v="2016-07-24T05:28:48"/>
  </r>
  <r>
    <n v="3504"/>
    <s v="Sterling Lion Theater Company"/>
    <s v="The Sterling Lion Theater Company is a non-profit theater group established for the benefit of the Connecticut lower Naugatuck Valley."/>
    <n v="1000"/>
    <n v="1000"/>
    <x v="1"/>
    <x v="0"/>
    <s v="USD"/>
    <n v="1447959491"/>
    <n v="1445363891"/>
    <b v="0"/>
    <n v="8"/>
    <b v="1"/>
    <s v="theater/plays"/>
    <n v="1"/>
    <n v="125"/>
    <x v="8"/>
    <x v="8"/>
    <x v="8"/>
    <s v="plays"/>
    <x v="3417"/>
    <d v="2015-11-19T12:58:11"/>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000000000001"/>
    <n v="66.512820512820511"/>
    <x v="8"/>
    <x v="8"/>
    <x v="8"/>
    <s v="plays"/>
    <x v="3418"/>
    <d v="2014-05-12T22:00:00"/>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x v="8"/>
    <x v="8"/>
    <x v="8"/>
    <s v="plays"/>
    <x v="3419"/>
    <d v="2014-08-23T11:37:20"/>
  </r>
  <r>
    <n v="3507"/>
    <s v="The Chameleon Fools Theatre Troupe Project"/>
    <s v="Please help our troupe bring our first project from planning to reality! Join us on one exciting ride!"/>
    <n v="10000"/>
    <n v="10440"/>
    <x v="1"/>
    <x v="0"/>
    <s v="USD"/>
    <n v="1464732537"/>
    <n v="1462140537"/>
    <b v="0"/>
    <n v="72"/>
    <b v="1"/>
    <s v="theater/plays"/>
    <n v="1.044"/>
    <n v="145"/>
    <x v="8"/>
    <x v="8"/>
    <x v="8"/>
    <s v="plays"/>
    <x v="3420"/>
    <d v="2016-05-31T16:08:57"/>
  </r>
  <r>
    <n v="3508"/>
    <s v="Roll The Dice Theatre Company"/>
    <s v="Roll The Dice Theatre Company revolves around taking risks in the game of life vicariously through beloved childhood games."/>
    <n v="100"/>
    <n v="180"/>
    <x v="1"/>
    <x v="1"/>
    <s v="GBP"/>
    <n v="1462914000"/>
    <n v="1460914253"/>
    <b v="0"/>
    <n v="15"/>
    <b v="1"/>
    <s v="theater/plays"/>
    <n v="1.8"/>
    <n v="12"/>
    <x v="8"/>
    <x v="8"/>
    <x v="8"/>
    <s v="plays"/>
    <x v="3421"/>
    <d v="2016-05-10T15:00:00"/>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2"/>
    <n v="96.666666666666671"/>
    <x v="8"/>
    <x v="8"/>
    <x v="8"/>
    <s v="plays"/>
    <x v="3422"/>
    <d v="2014-11-20T22:55:00"/>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5"/>
    <n v="60.333333333333336"/>
    <x v="8"/>
    <x v="8"/>
    <x v="8"/>
    <s v="plays"/>
    <x v="3423"/>
    <d v="2014-07-02T08:54:06"/>
  </r>
  <r>
    <n v="3511"/>
    <s v="Silent Planet"/>
    <s v="The world premiere of the first full-length play by Eve Leigh, at the intimate Finborough Theatre in London."/>
    <n v="1500"/>
    <n v="1518"/>
    <x v="1"/>
    <x v="1"/>
    <s v="GBP"/>
    <n v="1415385000"/>
    <n v="1413406695"/>
    <b v="0"/>
    <n v="19"/>
    <b v="1"/>
    <s v="theater/plays"/>
    <n v="1.012"/>
    <n v="79.89473684210526"/>
    <x v="8"/>
    <x v="8"/>
    <x v="8"/>
    <s v="plays"/>
    <x v="3424"/>
    <d v="2014-11-07T12:30:00"/>
  </r>
  <r>
    <n v="3512"/>
    <s v="With My Eyes Wide Open"/>
    <s v="We're making a hard hitting, innovative play which will open your eyes to what mental illness is like in the mind of the sufferer."/>
    <n v="1000"/>
    <n v="1000"/>
    <x v="1"/>
    <x v="1"/>
    <s v="GBP"/>
    <n v="1429789992"/>
    <n v="1424609592"/>
    <b v="0"/>
    <n v="17"/>
    <b v="1"/>
    <s v="theater/plays"/>
    <n v="1"/>
    <n v="58.823529411764703"/>
    <x v="8"/>
    <x v="8"/>
    <x v="8"/>
    <s v="plays"/>
    <x v="3425"/>
    <d v="2015-04-23T05:53:12"/>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x v="8"/>
    <x v="8"/>
    <x v="8"/>
    <s v="plays"/>
    <x v="3426"/>
    <d v="2014-06-03T22:59:00"/>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x v="8"/>
    <x v="8"/>
    <x v="8"/>
    <s v="plays"/>
    <x v="3427"/>
    <d v="2015-02-01T22:59:00"/>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x v="8"/>
    <x v="8"/>
    <x v="8"/>
    <s v="plays"/>
    <x v="3428"/>
    <d v="2015-05-31T12:32:51"/>
  </r>
  <r>
    <n v="3516"/>
    <s v="The March of the Bonus Army"/>
    <s v="A new play about a lesser known yet pivotal event in American history, about a group of WWI Veterans fighting for their rights."/>
    <n v="2500"/>
    <n v="2500"/>
    <x v="1"/>
    <x v="0"/>
    <s v="USD"/>
    <n v="1410145200"/>
    <n v="1407197670"/>
    <b v="0"/>
    <n v="11"/>
    <b v="1"/>
    <s v="theater/plays"/>
    <n v="1"/>
    <n v="227.27272727272728"/>
    <x v="8"/>
    <x v="8"/>
    <x v="8"/>
    <s v="plays"/>
    <x v="3429"/>
    <d v="2014-09-07T21:00:00"/>
  </r>
  <r>
    <n v="3517"/>
    <s v="A Bright Room Called Day by Tony Kushner"/>
    <s v="Support an outstanding cast of actors to take on a professional production of a masterpiece of modern theatre"/>
    <n v="4000"/>
    <n v="4000"/>
    <x v="1"/>
    <x v="1"/>
    <s v="GBP"/>
    <n v="1404471600"/>
    <n v="1401910634"/>
    <b v="0"/>
    <n v="13"/>
    <b v="1"/>
    <s v="theater/plays"/>
    <n v="1"/>
    <n v="307.69230769230768"/>
    <x v="8"/>
    <x v="8"/>
    <x v="8"/>
    <s v="plays"/>
    <x v="3430"/>
    <d v="2014-07-04T05:00:00"/>
  </r>
  <r>
    <n v="3518"/>
    <s v="BEASTS OF BAVERLY GROVE"/>
    <s v="One play.  Two theaters.  See the story from both sides and then decide for yourself - who are the BEASTS OF BAVERLY GROVE?"/>
    <n v="1500"/>
    <n v="1650.69"/>
    <x v="1"/>
    <x v="0"/>
    <s v="USD"/>
    <n v="1412259660"/>
    <n v="1410461299"/>
    <b v="0"/>
    <n v="33"/>
    <b v="1"/>
    <s v="theater/plays"/>
    <n v="1.10046"/>
    <n v="50.020909090909093"/>
    <x v="8"/>
    <x v="8"/>
    <x v="8"/>
    <s v="plays"/>
    <x v="3431"/>
    <d v="2014-10-02T08:21:00"/>
  </r>
  <r>
    <n v="3519"/>
    <s v="Bookstory"/>
    <s v="Bookstory is a tiny puppet musical with some very big ideas that tells the story of the story in the digital age"/>
    <n v="2000"/>
    <n v="2027"/>
    <x v="1"/>
    <x v="1"/>
    <s v="GBP"/>
    <n v="1425478950"/>
    <n v="1422886950"/>
    <b v="0"/>
    <n v="28"/>
    <b v="1"/>
    <s v="theater/plays"/>
    <n v="1.0135000000000001"/>
    <n v="72.392857142857139"/>
    <x v="8"/>
    <x v="8"/>
    <x v="8"/>
    <s v="plays"/>
    <x v="3432"/>
    <d v="2015-03-04T08:22:30"/>
  </r>
  <r>
    <n v="3520"/>
    <s v="Protocols"/>
    <s v="Help us to bring &quot;Protocols&quot; at the 2015 Camden Fringe. The most controversial play of the year."/>
    <n v="2000"/>
    <n v="2015"/>
    <x v="1"/>
    <x v="1"/>
    <s v="GBP"/>
    <n v="1441547220"/>
    <n v="1439322412"/>
    <b v="0"/>
    <n v="21"/>
    <b v="1"/>
    <s v="theater/plays"/>
    <n v="1.0075000000000001"/>
    <n v="95.952380952380949"/>
    <x v="8"/>
    <x v="8"/>
    <x v="8"/>
    <s v="plays"/>
    <x v="3433"/>
    <d v="2015-09-06T07:47:00"/>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x v="8"/>
    <x v="8"/>
    <x v="8"/>
    <s v="plays"/>
    <x v="3434"/>
    <d v="2014-09-29T02:40:20"/>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s v="theater/plays"/>
    <n v="1"/>
    <n v="41.029411764705884"/>
    <x v="8"/>
    <x v="8"/>
    <x v="8"/>
    <s v="plays"/>
    <x v="3435"/>
    <d v="2015-09-15T04:06:00"/>
  </r>
  <r>
    <n v="3523"/>
    <s v="Magnificence"/>
    <s v="An old play about our world. Set in 1970s England, Magnificence is a gut-wrenching story of radicalisation, idealism and pity."/>
    <n v="4000"/>
    <n v="4546"/>
    <x v="1"/>
    <x v="1"/>
    <s v="GBP"/>
    <n v="1474844400"/>
    <n v="1469871148"/>
    <b v="0"/>
    <n v="80"/>
    <b v="1"/>
    <s v="theater/plays"/>
    <n v="1.1365000000000001"/>
    <n v="56.825000000000003"/>
    <x v="8"/>
    <x v="8"/>
    <x v="8"/>
    <s v="plays"/>
    <x v="3436"/>
    <d v="2016-09-25T17:00:00"/>
  </r>
  <r>
    <n v="3524"/>
    <s v="Sweet, Sweet Spirit"/>
    <s v="A West Texas matriarch is enraged by the news that her gay grandson has been the victim of a hate crime committed by his own father."/>
    <n v="10000"/>
    <n v="10156"/>
    <x v="1"/>
    <x v="0"/>
    <s v="USD"/>
    <n v="1410580800"/>
    <n v="1409336373"/>
    <b v="0"/>
    <n v="74"/>
    <b v="1"/>
    <s v="theater/plays"/>
    <n v="1.0156000000000001"/>
    <n v="137.24324324324326"/>
    <x v="8"/>
    <x v="8"/>
    <x v="8"/>
    <s v="plays"/>
    <x v="3437"/>
    <d v="2014-09-12T22:00:00"/>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x v="8"/>
    <x v="8"/>
    <x v="8"/>
    <s v="plays"/>
    <x v="3438"/>
    <d v="2015-08-09T10:00:00"/>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x v="8"/>
    <x v="8"/>
    <x v="8"/>
    <s v="plays"/>
    <x v="3439"/>
    <d v="2016-04-27T23:59:00"/>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x v="8"/>
    <x v="8"/>
    <x v="8"/>
    <s v="plays"/>
    <x v="3440"/>
    <d v="2015-07-10T21:59:00"/>
  </r>
  <r>
    <n v="3528"/>
    <s v="World premiere of BIRTHDAY SUIT at the Old Red Lion"/>
    <s v="pluck. productions present their first four-week run - the world premiere of David K. Barnes' BIRTHDAY SUIT at the Old Red Lion."/>
    <n v="1650"/>
    <n v="1669"/>
    <x v="1"/>
    <x v="1"/>
    <s v="GBP"/>
    <n v="1484740918"/>
    <n v="1483012918"/>
    <b v="0"/>
    <n v="37"/>
    <b v="1"/>
    <s v="theater/plays"/>
    <n v="1.0115151515151515"/>
    <n v="45.108108108108105"/>
    <x v="8"/>
    <x v="8"/>
    <x v="8"/>
    <s v="plays"/>
    <x v="3441"/>
    <d v="2017-01-18T06:01:58"/>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x v="8"/>
    <x v="8"/>
    <x v="8"/>
    <s v="plays"/>
    <x v="3442"/>
    <d v="2015-07-12T19:00:00"/>
  </r>
  <r>
    <n v="3530"/>
    <s v="Far From Fiction"/>
    <s v="â€œFar From Fictionâ€ is a powerful play, written by Sally Willis, offering insights into a new understanding of  female psychology."/>
    <n v="2750"/>
    <n v="2750"/>
    <x v="1"/>
    <x v="1"/>
    <s v="GBP"/>
    <n v="1460318400"/>
    <n v="1457881057"/>
    <b v="0"/>
    <n v="22"/>
    <b v="1"/>
    <s v="theater/plays"/>
    <n v="1"/>
    <n v="125"/>
    <x v="8"/>
    <x v="8"/>
    <x v="8"/>
    <s v="plays"/>
    <x v="3443"/>
    <d v="2016-04-10T14:00:00"/>
  </r>
  <r>
    <n v="3531"/>
    <s v="The Reinvention of Lily Johnson"/>
    <s v="A political comedy for a crazy election year"/>
    <n v="1000"/>
    <n v="1280"/>
    <x v="1"/>
    <x v="0"/>
    <s v="USD"/>
    <n v="1467301334"/>
    <n v="1464709334"/>
    <b v="0"/>
    <n v="26"/>
    <b v="1"/>
    <s v="theater/plays"/>
    <n v="1.28"/>
    <n v="49.230769230769234"/>
    <x v="8"/>
    <x v="8"/>
    <x v="8"/>
    <s v="plays"/>
    <x v="3444"/>
    <d v="2016-06-30T09:42:14"/>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x v="8"/>
    <x v="8"/>
    <x v="8"/>
    <s v="plays"/>
    <x v="3445"/>
    <d v="2014-09-17T21:59:00"/>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x v="8"/>
    <x v="8"/>
    <x v="8"/>
    <s v="plays"/>
    <x v="3446"/>
    <d v="2015-11-11T13:16:07"/>
  </r>
  <r>
    <n v="3534"/>
    <s v="Night of Ashes"/>
    <s v="A Theatrical Prequel to Hell's Rebels, the current Pathfinder Adventure Path from Paizo Publishing"/>
    <n v="5000"/>
    <n v="7810"/>
    <x v="1"/>
    <x v="0"/>
    <s v="USD"/>
    <n v="1443711623"/>
    <n v="1440687623"/>
    <b v="0"/>
    <n v="204"/>
    <b v="1"/>
    <s v="theater/plays"/>
    <n v="1.5620000000000001"/>
    <n v="38.284313725490193"/>
    <x v="8"/>
    <x v="8"/>
    <x v="8"/>
    <s v="plays"/>
    <x v="3447"/>
    <d v="2015-10-01T09:00:23"/>
  </r>
  <r>
    <n v="3535"/>
    <s v="Twelve Angry Women"/>
    <s v="On the 60th anniversary of Twelve Angry Men, 12 female writers create 12 short pieces about what makes them angry."/>
    <n v="2000"/>
    <n v="2063"/>
    <x v="1"/>
    <x v="1"/>
    <s v="GBP"/>
    <n v="1443808800"/>
    <n v="1441120910"/>
    <b v="0"/>
    <n v="46"/>
    <b v="1"/>
    <s v="theater/plays"/>
    <n v="1.0315000000000001"/>
    <n v="44.847826086956523"/>
    <x v="8"/>
    <x v="8"/>
    <x v="8"/>
    <s v="plays"/>
    <x v="3448"/>
    <d v="2015-10-02T12:00:00"/>
  </r>
  <r>
    <n v="3536"/>
    <s v="Paria Exchange at Dave's Leicester Comedy Festival"/>
    <s v="&quot;Inteligent, Inspired and Inimitable&quot; Nottingham's leading two man improv show is heading to Dave's Leicester Comedy Festival."/>
    <n v="150"/>
    <n v="230"/>
    <x v="1"/>
    <x v="1"/>
    <s v="GBP"/>
    <n v="1450612740"/>
    <n v="1448040425"/>
    <b v="0"/>
    <n v="17"/>
    <b v="1"/>
    <s v="theater/plays"/>
    <n v="1.5333333333333334"/>
    <n v="13.529411764705882"/>
    <x v="8"/>
    <x v="8"/>
    <x v="8"/>
    <s v="plays"/>
    <x v="3449"/>
    <d v="2015-12-20T05:59:00"/>
  </r>
  <r>
    <n v="3537"/>
    <s v="The Untold Tales of the Brothers Grimm"/>
    <s v="A fast-pace, zany comedy involving six actors performing seven usually untold Grimm Fairy Tales about giants, witches, demons and more!"/>
    <n v="675"/>
    <n v="1218"/>
    <x v="1"/>
    <x v="2"/>
    <s v="CAD"/>
    <n v="1416211140"/>
    <n v="1413016216"/>
    <b v="0"/>
    <n v="28"/>
    <b v="1"/>
    <s v="theater/plays"/>
    <n v="1.8044444444444445"/>
    <n v="43.5"/>
    <x v="8"/>
    <x v="8"/>
    <x v="8"/>
    <s v="plays"/>
    <x v="3450"/>
    <d v="2014-11-17T01:59:00"/>
  </r>
  <r>
    <n v="3538"/>
    <s v="'Mooring' - Vocal Point Theatre Project"/>
    <s v="A play about riverside homelessness, inspired by true events. Shows at Brunel Museum, 240 Project and similar community organisations."/>
    <n v="2000"/>
    <n v="2569"/>
    <x v="1"/>
    <x v="1"/>
    <s v="GBP"/>
    <n v="1471428340"/>
    <n v="1469009140"/>
    <b v="0"/>
    <n v="83"/>
    <b v="1"/>
    <s v="theater/plays"/>
    <n v="1.2845"/>
    <n v="30.951807228915662"/>
    <x v="8"/>
    <x v="8"/>
    <x v="8"/>
    <s v="plays"/>
    <x v="3451"/>
    <d v="2016-08-17T04:05:40"/>
  </r>
  <r>
    <n v="3539"/>
    <s v="Chokehold"/>
    <s v="A searing new play that takes  an unflinching look at the terrible costs of police shootings in the African American community."/>
    <n v="600"/>
    <n v="718"/>
    <x v="1"/>
    <x v="0"/>
    <s v="USD"/>
    <n v="1473358122"/>
    <n v="1471543722"/>
    <b v="0"/>
    <n v="13"/>
    <b v="1"/>
    <s v="theater/plays"/>
    <n v="1.1966666666666668"/>
    <n v="55.230769230769234"/>
    <x v="8"/>
    <x v="8"/>
    <x v="8"/>
    <s v="plays"/>
    <x v="3452"/>
    <d v="2016-09-08T12:08:42"/>
  </r>
  <r>
    <n v="3540"/>
    <s v="The Silence at the Song's End"/>
    <s v="A brand new stage adaptation of the Libby Purves/Nicholas Heiney book. A new work involving music, poetry and fajitas. #timetochange"/>
    <n v="300"/>
    <n v="369"/>
    <x v="1"/>
    <x v="1"/>
    <s v="GBP"/>
    <n v="1466899491"/>
    <n v="1464307491"/>
    <b v="0"/>
    <n v="8"/>
    <b v="1"/>
    <s v="theater/plays"/>
    <n v="1.23"/>
    <n v="46.125"/>
    <x v="8"/>
    <x v="8"/>
    <x v="8"/>
    <s v="plays"/>
    <x v="3453"/>
    <d v="2016-06-25T18:04:51"/>
  </r>
  <r>
    <n v="3541"/>
    <s v="Twelfth Night or What You Will"/>
    <s v="Yellowbelly Theatre needs your help to bring this incredible play of love, lust and mistaken identity to life in our debut performance!"/>
    <n v="1200"/>
    <n v="1260"/>
    <x v="1"/>
    <x v="1"/>
    <s v="GBP"/>
    <n v="1441042275"/>
    <n v="1438882275"/>
    <b v="0"/>
    <n v="32"/>
    <b v="1"/>
    <s v="theater/plays"/>
    <n v="1.05"/>
    <n v="39.375"/>
    <x v="8"/>
    <x v="8"/>
    <x v="8"/>
    <s v="plays"/>
    <x v="3454"/>
    <d v="2015-08-31T11:31:15"/>
  </r>
  <r>
    <n v="3542"/>
    <s v="Gifts of War"/>
    <s v="Ancient Greece. Giddy, champagne soaked debauchery celebrating the Trojan War's end leads to a shocking and deadly surprise."/>
    <n v="5500"/>
    <n v="5623"/>
    <x v="1"/>
    <x v="0"/>
    <s v="USD"/>
    <n v="1410099822"/>
    <n v="1404915822"/>
    <b v="0"/>
    <n v="85"/>
    <b v="1"/>
    <s v="theater/plays"/>
    <n v="1.0223636363636364"/>
    <n v="66.152941176470591"/>
    <x v="8"/>
    <x v="8"/>
    <x v="8"/>
    <s v="plays"/>
    <x v="3455"/>
    <d v="2014-09-07T08:23:42"/>
  </r>
  <r>
    <n v="3543"/>
    <s v="&quot;CIRQUE CAPRICIEUX, the greatest one woman show on earth&quot;"/>
    <s v="A circus theater show. An escaped carousel horse and a beautiful wire dancer let the fantasies run wild."/>
    <n v="1500"/>
    <n v="1570"/>
    <x v="1"/>
    <x v="3"/>
    <s v="EUR"/>
    <n v="1435255659"/>
    <n v="1432663659"/>
    <b v="0"/>
    <n v="29"/>
    <b v="1"/>
    <s v="theater/plays"/>
    <n v="1.0466666666666666"/>
    <n v="54.137931034482762"/>
    <x v="8"/>
    <x v="8"/>
    <x v="8"/>
    <s v="plays"/>
    <x v="3456"/>
    <d v="2015-06-25T12:07:39"/>
  </r>
  <r>
    <n v="3544"/>
    <s v="Gruoch, or Lady Macbeth"/>
    <s v="Death &amp; Pretzels presents the world premiere of Paul Pasulka's Gruoch, or Lady Macbeth"/>
    <n v="2500"/>
    <n v="2500"/>
    <x v="1"/>
    <x v="0"/>
    <s v="USD"/>
    <n v="1425758257"/>
    <n v="1423166257"/>
    <b v="0"/>
    <n v="24"/>
    <b v="1"/>
    <s v="theater/plays"/>
    <n v="1"/>
    <n v="104.16666666666667"/>
    <x v="8"/>
    <x v="8"/>
    <x v="8"/>
    <s v="plays"/>
    <x v="3457"/>
    <d v="2015-03-07T13:57:37"/>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x v="8"/>
    <x v="8"/>
    <x v="8"/>
    <s v="plays"/>
    <x v="3458"/>
    <d v="2015-04-11T13:22:39"/>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x v="8"/>
    <x v="8"/>
    <x v="8"/>
    <s v="plays"/>
    <x v="3459"/>
    <d v="2015-03-31T21:59:00"/>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2"/>
    <n v="119.17633928571429"/>
    <x v="8"/>
    <x v="8"/>
    <x v="8"/>
    <s v="plays"/>
    <x v="3460"/>
    <d v="2016-05-13T21:59:00"/>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x v="8"/>
    <x v="8"/>
    <x v="8"/>
    <s v="plays"/>
    <x v="3461"/>
    <d v="2016-03-04T19:00:00"/>
  </r>
  <r>
    <n v="3549"/>
    <s v="The Munitionettes"/>
    <s v="Help us bring to life tales of hardship, danger and community of extraordinary women working in WW1 munitions factories."/>
    <n v="1000"/>
    <n v="1020"/>
    <x v="1"/>
    <x v="1"/>
    <s v="GBP"/>
    <n v="1441358873"/>
    <n v="1438939673"/>
    <b v="0"/>
    <n v="42"/>
    <b v="1"/>
    <s v="theater/plays"/>
    <n v="1.02"/>
    <n v="24.285714285714285"/>
    <x v="8"/>
    <x v="8"/>
    <x v="8"/>
    <s v="plays"/>
    <x v="3462"/>
    <d v="2015-09-04T03:27:53"/>
  </r>
  <r>
    <n v="3550"/>
    <s v="MOONFACE"/>
    <s v="MOONFACE explores the formative f***k-ups of adolescence. Fresh, incisive new writing. Monologue, movement and striking naturalism."/>
    <n v="2500"/>
    <n v="2620"/>
    <x v="1"/>
    <x v="1"/>
    <s v="GBP"/>
    <n v="1462224398"/>
    <n v="1459632398"/>
    <b v="0"/>
    <n v="64"/>
    <b v="1"/>
    <s v="theater/plays"/>
    <n v="1.048"/>
    <n v="40.9375"/>
    <x v="8"/>
    <x v="8"/>
    <x v="8"/>
    <s v="plays"/>
    <x v="3463"/>
    <d v="2016-05-02T15:26:38"/>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x v="8"/>
    <x v="8"/>
    <x v="8"/>
    <s v="plays"/>
    <x v="3464"/>
    <d v="2014-05-22T16:07:00"/>
  </r>
  <r>
    <n v="3552"/>
    <s v="Lock&amp;Key Theatre present 'Timon of Athens'"/>
    <s v="Support Lock&amp;Key Theatre's 'Timon of Athens' by donating to our printing! Every penny goes to posters, programmes, flyers and scripts."/>
    <n v="773"/>
    <n v="773"/>
    <x v="1"/>
    <x v="1"/>
    <s v="GBP"/>
    <n v="1403964324"/>
    <n v="1401372324"/>
    <b v="0"/>
    <n v="20"/>
    <b v="1"/>
    <s v="theater/plays"/>
    <n v="1"/>
    <n v="38.65"/>
    <x v="8"/>
    <x v="8"/>
    <x v="8"/>
    <s v="plays"/>
    <x v="3465"/>
    <d v="2014-06-28T08:05:24"/>
  </r>
  <r>
    <n v="3553"/>
    <s v="Coming Home"/>
    <s v="Professional actors bring to life the true stories of 5 African-Americans struggling with mental health and their search for healing."/>
    <n v="5500"/>
    <n v="5845"/>
    <x v="1"/>
    <x v="0"/>
    <s v="USD"/>
    <n v="1439337600"/>
    <n v="1436575280"/>
    <b v="0"/>
    <n v="104"/>
    <b v="1"/>
    <s v="theater/plays"/>
    <n v="1.0627272727272727"/>
    <n v="56.20192307692308"/>
    <x v="8"/>
    <x v="8"/>
    <x v="8"/>
    <s v="plays"/>
    <x v="3466"/>
    <d v="2015-08-11T18:00:00"/>
  </r>
  <r>
    <n v="3554"/>
    <s v="MASKS: Off-Broadway Debut"/>
    <s v="MASKS is a dramedy dealing with what it means to be alive, the reliability of identity, and what it means to suffer."/>
    <n v="5000"/>
    <n v="5671.11"/>
    <x v="1"/>
    <x v="0"/>
    <s v="USD"/>
    <n v="1423674000"/>
    <n v="1421025159"/>
    <b v="0"/>
    <n v="53"/>
    <b v="1"/>
    <s v="theater/plays"/>
    <n v="1.1342219999999998"/>
    <n v="107.00207547169811"/>
    <x v="8"/>
    <x v="8"/>
    <x v="8"/>
    <s v="plays"/>
    <x v="3467"/>
    <d v="2015-02-11T11:00:00"/>
  </r>
  <r>
    <n v="3555"/>
    <s v="Free Theatre for Kids: Baby Living Room"/>
    <s v="Baby Living Room is a project created by Spazio Farma Mestre for children: free theatre for kids as sustainable education for families"/>
    <n v="2400"/>
    <n v="2400"/>
    <x v="1"/>
    <x v="16"/>
    <s v="EUR"/>
    <n v="1479382594"/>
    <n v="1476786994"/>
    <b v="0"/>
    <n v="14"/>
    <b v="1"/>
    <s v="theater/plays"/>
    <n v="1"/>
    <n v="171.42857142857142"/>
    <x v="8"/>
    <x v="8"/>
    <x v="8"/>
    <s v="plays"/>
    <x v="3468"/>
    <d v="2016-11-17T05:36:34"/>
  </r>
  <r>
    <n v="3556"/>
    <s v="Immortal"/>
    <s v="'Immortal', a play about five English Air Bombers in WW2, is an exciting first project for the brand new Production Company, GreanTea."/>
    <n v="2200"/>
    <n v="2210"/>
    <x v="1"/>
    <x v="1"/>
    <s v="GBP"/>
    <n v="1408289724"/>
    <n v="1403105724"/>
    <b v="0"/>
    <n v="20"/>
    <b v="1"/>
    <s v="theater/plays"/>
    <n v="1.0045454545454546"/>
    <n v="110.5"/>
    <x v="8"/>
    <x v="8"/>
    <x v="8"/>
    <s v="plays"/>
    <x v="3469"/>
    <d v="2014-08-17T09:35:24"/>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x v="8"/>
    <x v="8"/>
    <x v="8"/>
    <s v="plays"/>
    <x v="3470"/>
    <d v="2014-05-05T00:38:31"/>
  </r>
  <r>
    <n v="3558"/>
    <s v="SPILL - A verbatim show about sex"/>
    <s v="We're making a show about sex. Because it's important, everyone wants to talk about it and it's at the start of everything."/>
    <n v="350"/>
    <n v="504"/>
    <x v="1"/>
    <x v="1"/>
    <s v="GBP"/>
    <n v="1435352400"/>
    <n v="1431718575"/>
    <b v="0"/>
    <n v="22"/>
    <b v="1"/>
    <s v="theater/plays"/>
    <n v="1.44"/>
    <n v="22.90909090909091"/>
    <x v="8"/>
    <x v="8"/>
    <x v="8"/>
    <s v="plays"/>
    <x v="3471"/>
    <d v="2015-06-26T15:00:00"/>
  </r>
  <r>
    <n v="3559"/>
    <s v="Let's Launch Disco Turtle Productions"/>
    <s v="A theatre company designed to help young people to come out of their shell. Offering workshops and original shows directly to schools."/>
    <n v="1000"/>
    <n v="1035"/>
    <x v="1"/>
    <x v="4"/>
    <s v="AUD"/>
    <n v="1438333080"/>
    <n v="1436408308"/>
    <b v="0"/>
    <n v="24"/>
    <b v="1"/>
    <s v="theater/plays"/>
    <n v="1.0349999999999999"/>
    <n v="43.125"/>
    <x v="8"/>
    <x v="8"/>
    <x v="8"/>
    <s v="plays"/>
    <x v="3472"/>
    <d v="2015-07-31T02:58:00"/>
  </r>
  <r>
    <n v="3560"/>
    <s v="Book Club: A Comedy"/>
    <s v="The world premiere of an endearing play about love, friendship, men's styling putty, Dungeons &amp; Dragons &amp; our capacity for forbearance."/>
    <n v="3200"/>
    <n v="3470"/>
    <x v="1"/>
    <x v="2"/>
    <s v="CAD"/>
    <n v="1432694700"/>
    <n v="1429651266"/>
    <b v="0"/>
    <n v="74"/>
    <b v="1"/>
    <s v="theater/plays"/>
    <n v="1.0843750000000001"/>
    <n v="46.891891891891895"/>
    <x v="8"/>
    <x v="8"/>
    <x v="8"/>
    <s v="plays"/>
    <x v="3473"/>
    <d v="2015-05-26T20:45:00"/>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x v="8"/>
    <x v="8"/>
    <x v="8"/>
    <s v="plays"/>
    <x v="3474"/>
    <d v="2015-08-05T12:36:00"/>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s v="theater/plays"/>
    <n v="1.4888888888888889"/>
    <n v="15.129032258064516"/>
    <x v="8"/>
    <x v="8"/>
    <x v="8"/>
    <s v="plays"/>
    <x v="3475"/>
    <d v="2016-03-13T16:00:00"/>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s v="theater/plays"/>
    <n v="1.0549000000000002"/>
    <n v="21.098000000000003"/>
    <x v="8"/>
    <x v="8"/>
    <x v="8"/>
    <s v="plays"/>
    <x v="3476"/>
    <d v="2016-08-01T13:00:00"/>
  </r>
  <r>
    <n v="3564"/>
    <s v="The Pillowman Aberdeen"/>
    <s v="Multi Award-Winng play THE PILLOWMAN coming to the Arts Centre Theatre, Aberdeen"/>
    <n v="1000"/>
    <n v="1005"/>
    <x v="1"/>
    <x v="1"/>
    <s v="GBP"/>
    <n v="1444060800"/>
    <n v="1440082649"/>
    <b v="0"/>
    <n v="17"/>
    <b v="1"/>
    <s v="theater/plays"/>
    <n v="1.0049999999999999"/>
    <n v="59.117647058823529"/>
    <x v="8"/>
    <x v="8"/>
    <x v="8"/>
    <s v="plays"/>
    <x v="3477"/>
    <d v="2015-10-05T10:00:00"/>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6"/>
    <n v="97.916666666666671"/>
    <x v="8"/>
    <x v="8"/>
    <x v="8"/>
    <s v="plays"/>
    <x v="3478"/>
    <d v="2014-12-31T11:50:08"/>
  </r>
  <r>
    <n v="3566"/>
    <s v="VANITY BITES BACK by Helen Duff"/>
    <s v="A &quot;bold, subversive and very funny&quot; clown cookery show about searching for self worth in a cheesecake - VAULT Festival &amp; Tour 2015"/>
    <n v="2000"/>
    <n v="2095"/>
    <x v="1"/>
    <x v="1"/>
    <s v="GBP"/>
    <n v="1422015083"/>
    <n v="1419423083"/>
    <b v="0"/>
    <n v="38"/>
    <b v="1"/>
    <s v="theater/plays"/>
    <n v="1.0475000000000001"/>
    <n v="55.131578947368418"/>
    <x v="8"/>
    <x v="8"/>
    <x v="8"/>
    <s v="plays"/>
    <x v="3479"/>
    <d v="2015-01-23T06:11:23"/>
  </r>
  <r>
    <n v="3567"/>
    <s v="Back To Blackbrick- A new play with live music"/>
    <s v="First stage adaptation of Sarah Moore Fitzgerald's beautiful novel about Alzheimer's and time travel with a live folk score."/>
    <n v="1000"/>
    <n v="1088"/>
    <x v="1"/>
    <x v="1"/>
    <s v="GBP"/>
    <n v="1433964444"/>
    <n v="1431372444"/>
    <b v="0"/>
    <n v="41"/>
    <b v="1"/>
    <s v="theater/plays"/>
    <n v="1.0880000000000001"/>
    <n v="26.536585365853657"/>
    <x v="8"/>
    <x v="8"/>
    <x v="8"/>
    <s v="plays"/>
    <x v="3480"/>
    <d v="2015-06-10T13:27:24"/>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x v="8"/>
    <x v="8"/>
    <x v="8"/>
    <s v="plays"/>
    <x v="3481"/>
    <d v="2014-09-17T11:46:34"/>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x v="8"/>
    <x v="8"/>
    <x v="8"/>
    <s v="plays"/>
    <x v="3482"/>
    <d v="2015-01-08T10:31:36"/>
  </r>
  <r>
    <n v="3570"/>
    <s v="The Lower Depths"/>
    <s v="Theatre Machine presents an all-new adaptation of Maxim Gorky's classic of Russian theatre, The Lower Depths."/>
    <n v="2000"/>
    <n v="2287"/>
    <x v="1"/>
    <x v="0"/>
    <s v="USD"/>
    <n v="1420009200"/>
    <n v="1417593483"/>
    <b v="0"/>
    <n v="26"/>
    <b v="1"/>
    <s v="theater/plays"/>
    <n v="1.1435"/>
    <n v="87.961538461538467"/>
    <x v="8"/>
    <x v="8"/>
    <x v="8"/>
    <s v="plays"/>
    <x v="3483"/>
    <d v="2014-12-31T01:00:00"/>
  </r>
  <r>
    <n v="3571"/>
    <s v="Cans at Theatre503"/>
    <s v="Support Kuleshovâ€™s first full length production; help to build the set and bring a fierce and important new play to life"/>
    <n v="1500"/>
    <n v="1831"/>
    <x v="1"/>
    <x v="1"/>
    <s v="GBP"/>
    <n v="1414701413"/>
    <n v="1412109413"/>
    <b v="0"/>
    <n v="25"/>
    <b v="1"/>
    <s v="theater/plays"/>
    <n v="1.2206666666666666"/>
    <n v="73.239999999999995"/>
    <x v="8"/>
    <x v="8"/>
    <x v="8"/>
    <s v="plays"/>
    <x v="3484"/>
    <d v="2014-10-30T14:36:53"/>
  </r>
  <r>
    <n v="3572"/>
    <s v="Monster"/>
    <s v="A darkly comic one woman show by Abram Rooney as part of The Camden Fringe 2015."/>
    <n v="500"/>
    <n v="500"/>
    <x v="1"/>
    <x v="1"/>
    <s v="GBP"/>
    <n v="1434894082"/>
    <n v="1432302082"/>
    <b v="0"/>
    <n v="9"/>
    <b v="1"/>
    <s v="theater/plays"/>
    <n v="1"/>
    <n v="55.555555555555557"/>
    <x v="8"/>
    <x v="8"/>
    <x v="8"/>
    <s v="plays"/>
    <x v="3485"/>
    <d v="2015-06-21T07:41:22"/>
  </r>
  <r>
    <n v="3573"/>
    <s v="Licensed To Ill"/>
    <s v="London based theatre makers collaborating to create a new show about the history of HipHop."/>
    <n v="3000"/>
    <n v="3084"/>
    <x v="1"/>
    <x v="1"/>
    <s v="GBP"/>
    <n v="1415440846"/>
    <n v="1412845246"/>
    <b v="0"/>
    <n v="78"/>
    <b v="1"/>
    <s v="theater/plays"/>
    <n v="1.028"/>
    <n v="39.53846153846154"/>
    <x v="8"/>
    <x v="8"/>
    <x v="8"/>
    <s v="plays"/>
    <x v="3486"/>
    <d v="2014-11-08T04:00:46"/>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x v="8"/>
    <x v="8"/>
    <x v="8"/>
    <s v="plays"/>
    <x v="3487"/>
    <d v="2014-11-13T17:37:28"/>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x v="8"/>
    <x v="8"/>
    <x v="8"/>
    <s v="plays"/>
    <x v="3488"/>
    <d v="2016-08-10T21:59:00"/>
  </r>
  <r>
    <n v="3576"/>
    <s v="Vote for Next Season's Shows!"/>
    <s v="Vote here for whatever show you want to see next year! No gimmick, no stretch goals, just a simple vote and a free ticket."/>
    <n v="100"/>
    <n v="100"/>
    <x v="1"/>
    <x v="0"/>
    <s v="USD"/>
    <n v="1480947054"/>
    <n v="1475759454"/>
    <b v="0"/>
    <n v="5"/>
    <b v="1"/>
    <s v="theater/plays"/>
    <n v="1"/>
    <n v="20"/>
    <x v="8"/>
    <x v="8"/>
    <x v="8"/>
    <s v="plays"/>
    <x v="3489"/>
    <d v="2016-12-05T08:10:54"/>
  </r>
  <r>
    <n v="3577"/>
    <s v="The Laramie Project in Utah County"/>
    <s v="Our goal is to bring this story of one town's processing of tragedy and their own community identity to Utah County."/>
    <n v="600"/>
    <n v="780"/>
    <x v="1"/>
    <x v="0"/>
    <s v="USD"/>
    <n v="1430029680"/>
    <n v="1427741583"/>
    <b v="0"/>
    <n v="27"/>
    <b v="1"/>
    <s v="theater/plays"/>
    <n v="1.3"/>
    <n v="28.888888888888889"/>
    <x v="8"/>
    <x v="8"/>
    <x v="8"/>
    <s v="plays"/>
    <x v="3490"/>
    <d v="2015-04-26T00:28:00"/>
  </r>
  <r>
    <n v="3578"/>
    <s v="Home"/>
    <s v="An unsparing, slightly surreal look at the effects of the private rented sector on two young women. Based on real events."/>
    <n v="1500"/>
    <n v="1500.2"/>
    <x v="1"/>
    <x v="1"/>
    <s v="GBP"/>
    <n v="1462037777"/>
    <n v="1459445777"/>
    <b v="0"/>
    <n v="37"/>
    <b v="1"/>
    <s v="theater/plays"/>
    <n v="1.0001333333333333"/>
    <n v="40.545945945945945"/>
    <x v="8"/>
    <x v="8"/>
    <x v="8"/>
    <s v="plays"/>
    <x v="3491"/>
    <d v="2016-04-30T11:36:17"/>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s v="theater/plays"/>
    <n v="1"/>
    <n v="35.714285714285715"/>
    <x v="8"/>
    <x v="8"/>
    <x v="8"/>
    <s v="plays"/>
    <x v="3492"/>
    <d v="2016-03-31T11:17:36"/>
  </r>
  <r>
    <n v="3580"/>
    <s v="Annabel Lost"/>
    <s v="Annabel Lost combines visual art and performance poetry to tell the story of two orphaned refugees, Quetzal and Rhime."/>
    <n v="900"/>
    <n v="1025"/>
    <x v="1"/>
    <x v="0"/>
    <s v="USD"/>
    <n v="1425185940"/>
    <n v="1421900022"/>
    <b v="0"/>
    <n v="27"/>
    <b v="1"/>
    <s v="theater/plays"/>
    <n v="1.1388888888888888"/>
    <n v="37.962962962962962"/>
    <x v="8"/>
    <x v="8"/>
    <x v="8"/>
    <s v="plays"/>
    <x v="3493"/>
    <d v="2015-02-28T22:59:00"/>
  </r>
  <r>
    <n v="3581"/>
    <s v="Get FREAK to the Edinburgh Fringe"/>
    <s v="An extraordinary, punchy and provocative new play, providing a voice for women to address their sexuality and self worth. #EDFREAK"/>
    <n v="1500"/>
    <n v="1500"/>
    <x v="1"/>
    <x v="1"/>
    <s v="GBP"/>
    <n v="1406719110"/>
    <n v="1405509510"/>
    <b v="0"/>
    <n v="45"/>
    <b v="1"/>
    <s v="theater/plays"/>
    <n v="1"/>
    <n v="33.333333333333336"/>
    <x v="8"/>
    <x v="8"/>
    <x v="8"/>
    <s v="plays"/>
    <x v="3494"/>
    <d v="2014-07-30T05:18:30"/>
  </r>
  <r>
    <n v="3582"/>
    <s v="REALLY REALLY"/>
    <s v="A contemporary American play touching on the scorching realities of growing up in the Millennial generation."/>
    <n v="1000"/>
    <n v="2870"/>
    <x v="1"/>
    <x v="0"/>
    <s v="USD"/>
    <n v="1459822682"/>
    <n v="1458613082"/>
    <b v="0"/>
    <n v="49"/>
    <b v="1"/>
    <s v="theater/plays"/>
    <n v="2.87"/>
    <n v="58.571428571428569"/>
    <x v="8"/>
    <x v="8"/>
    <x v="8"/>
    <s v="plays"/>
    <x v="3495"/>
    <d v="2016-04-04T20:18:02"/>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x v="8"/>
    <x v="8"/>
    <x v="8"/>
    <s v="plays"/>
    <x v="3496"/>
    <d v="2016-04-18T03:13:25"/>
  </r>
  <r>
    <n v="3584"/>
    <s v="Pramkicker - Edinburgh and Beyond"/>
    <s v="Critically-acclaimed Old Trunk are back with their new play. _x000a_PRAMKICKER. _x000a__x000a_Written by Sadie Hasler &amp; directed by Sarah Mayhew."/>
    <n v="3000"/>
    <n v="3465"/>
    <x v="1"/>
    <x v="1"/>
    <s v="GBP"/>
    <n v="1436772944"/>
    <n v="1434180944"/>
    <b v="0"/>
    <n v="112"/>
    <b v="1"/>
    <s v="theater/plays"/>
    <n v="1.155"/>
    <n v="30.9375"/>
    <x v="8"/>
    <x v="8"/>
    <x v="8"/>
    <s v="plays"/>
    <x v="3497"/>
    <d v="2015-07-13T01:35:44"/>
  </r>
  <r>
    <n v="3585"/>
    <s v="The Lost Boy (a play)"/>
    <s v="The world premiere of a play, a true story about love, loss, and a man reaching back in time as the only way to move forward."/>
    <n v="3400"/>
    <n v="4050"/>
    <x v="1"/>
    <x v="0"/>
    <s v="USD"/>
    <n v="1419181890"/>
    <n v="1416589890"/>
    <b v="0"/>
    <n v="23"/>
    <b v="1"/>
    <s v="theater/plays"/>
    <n v="1.1911764705882353"/>
    <n v="176.08695652173913"/>
    <x v="8"/>
    <x v="8"/>
    <x v="8"/>
    <s v="plays"/>
    <x v="3498"/>
    <d v="2014-12-21T11:11:30"/>
  </r>
  <r>
    <n v="3586"/>
    <s v="Actors &amp; Musicians who are Blind or Autistic"/>
    <s v="See Theatre In A New Light"/>
    <n v="7500"/>
    <n v="8207"/>
    <x v="1"/>
    <x v="0"/>
    <s v="USD"/>
    <n v="1474649070"/>
    <n v="1469465070"/>
    <b v="0"/>
    <n v="54"/>
    <b v="1"/>
    <s v="theater/plays"/>
    <n v="1.0942666666666667"/>
    <n v="151.9814814814815"/>
    <x v="8"/>
    <x v="8"/>
    <x v="8"/>
    <s v="plays"/>
    <x v="3499"/>
    <d v="2016-09-23T10:44:30"/>
  </r>
  <r>
    <n v="3587"/>
    <s v="Blue Stockings @ The Cockpit Theatre"/>
    <s v="The GSA BA (Hons) Acting class of 2016 are taking a transfer of their GSA Production to The Cockpit Theatre in London"/>
    <n v="500"/>
    <n v="633"/>
    <x v="1"/>
    <x v="1"/>
    <s v="GBP"/>
    <n v="1467054000"/>
    <n v="1463144254"/>
    <b v="0"/>
    <n v="28"/>
    <b v="1"/>
    <s v="theater/plays"/>
    <n v="1.266"/>
    <n v="22.607142857142858"/>
    <x v="8"/>
    <x v="8"/>
    <x v="8"/>
    <s v="plays"/>
    <x v="3500"/>
    <d v="2016-06-27T13:00:00"/>
  </r>
  <r>
    <n v="3588"/>
    <s v="MENTAL Play short-tour 2015!"/>
    <s v="Touring the fast-paced, playful and poignant story of three twenty-somethings in a mental-health support group."/>
    <n v="200"/>
    <n v="201"/>
    <x v="1"/>
    <x v="1"/>
    <s v="GBP"/>
    <n v="1430348400"/>
    <n v="1428436410"/>
    <b v="0"/>
    <n v="11"/>
    <b v="1"/>
    <s v="theater/plays"/>
    <n v="1.0049999999999999"/>
    <n v="18.272727272727273"/>
    <x v="8"/>
    <x v="8"/>
    <x v="8"/>
    <s v="plays"/>
    <x v="3501"/>
    <d v="2015-04-29T17:00:00"/>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x v="8"/>
    <x v="8"/>
    <x v="8"/>
    <s v="plays"/>
    <x v="3502"/>
    <d v="2015-05-26T09:32:27"/>
  </r>
  <r>
    <n v="3590"/>
    <s v="The Glasshouse"/>
    <s v="Two men on trial for desertion, confined within a Glasshouse. How long can friendship last? How much can a man stand before he breaks?"/>
    <n v="5000"/>
    <n v="5003"/>
    <x v="1"/>
    <x v="1"/>
    <s v="GBP"/>
    <n v="1413792034"/>
    <n v="1411200034"/>
    <b v="0"/>
    <n v="73"/>
    <b v="1"/>
    <s v="theater/plays"/>
    <n v="1.0005999999999999"/>
    <n v="68.534246575342465"/>
    <x v="8"/>
    <x v="8"/>
    <x v="8"/>
    <s v="plays"/>
    <x v="3503"/>
    <d v="2014-10-20T02:00:34"/>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x v="8"/>
    <x v="8"/>
    <x v="8"/>
    <s v="plays"/>
    <x v="3504"/>
    <d v="2015-01-23T22:59:00"/>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x v="8"/>
    <x v="8"/>
    <x v="8"/>
    <s v="plays"/>
    <x v="3505"/>
    <d v="2015-02-10T22:59:00"/>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x v="8"/>
    <x v="8"/>
    <x v="8"/>
    <s v="plays"/>
    <x v="3506"/>
    <d v="2015-01-05T14:26:00"/>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x v="8"/>
    <x v="8"/>
    <x v="8"/>
    <s v="plays"/>
    <x v="3507"/>
    <d v="2016-09-03T19:36:22"/>
  </r>
  <r>
    <n v="3595"/>
    <s v="The Flu Season"/>
    <s v="A new theatre company staging Will Eno's The Flu Season in Seattle"/>
    <n v="2600"/>
    <n v="3081"/>
    <x v="1"/>
    <x v="0"/>
    <s v="USD"/>
    <n v="1426229940"/>
    <n v="1423959123"/>
    <b v="0"/>
    <n v="62"/>
    <b v="1"/>
    <s v="theater/plays"/>
    <n v="1.1850000000000001"/>
    <n v="49.693548387096776"/>
    <x v="8"/>
    <x v="8"/>
    <x v="8"/>
    <s v="plays"/>
    <x v="3508"/>
    <d v="2015-03-13T00:59:00"/>
  </r>
  <r>
    <n v="3596"/>
    <s v="SHADFLY - NEW PLAY AT THE ARTS PROJECT"/>
    <s v="A play about the last eight years of the life of Egon Schiele, one of the most influential Austrian Expressionist artists."/>
    <n v="1100"/>
    <n v="1185"/>
    <x v="1"/>
    <x v="2"/>
    <s v="CAD"/>
    <n v="1409072982"/>
    <n v="1407258582"/>
    <b v="0"/>
    <n v="15"/>
    <b v="1"/>
    <s v="theater/plays"/>
    <n v="1.0772727272727274"/>
    <n v="79"/>
    <x v="8"/>
    <x v="8"/>
    <x v="8"/>
    <s v="plays"/>
    <x v="3509"/>
    <d v="2014-08-26T11:09:42"/>
  </r>
  <r>
    <n v="3597"/>
    <s v="Akvavit Theatre presents NOTHING OF ME by Arne Lygre"/>
    <s v="&quot;I think that I have my own will. I can stop this, I tell myself. But it's not true.&quot;"/>
    <n v="2500"/>
    <n v="2565"/>
    <x v="1"/>
    <x v="0"/>
    <s v="USD"/>
    <n v="1456984740"/>
    <n v="1455717790"/>
    <b v="0"/>
    <n v="33"/>
    <b v="1"/>
    <s v="theater/plays"/>
    <n v="1.026"/>
    <n v="77.727272727272734"/>
    <x v="8"/>
    <x v="8"/>
    <x v="8"/>
    <s v="plays"/>
    <x v="3510"/>
    <d v="2016-03-02T23:59:00"/>
  </r>
  <r>
    <n v="3598"/>
    <s v="Cinderella"/>
    <s v="River City Theatre Company needs your support as we embark on our thirteenth production, CINDERELLA!"/>
    <n v="1000"/>
    <n v="1101"/>
    <x v="1"/>
    <x v="0"/>
    <s v="USD"/>
    <n v="1409720340"/>
    <n v="1408129822"/>
    <b v="0"/>
    <n v="27"/>
    <b v="1"/>
    <s v="theater/plays"/>
    <n v="1.101"/>
    <n v="40.777777777777779"/>
    <x v="8"/>
    <x v="8"/>
    <x v="8"/>
    <s v="plays"/>
    <x v="3511"/>
    <d v="2014-09-02T22:59:00"/>
  </r>
  <r>
    <n v="3599"/>
    <s v="Promised Land"/>
    <s v="Help Chrysalis get this production off the ground!  An original play, we only need $500 to get this production on its feet!"/>
    <n v="500"/>
    <n v="1010"/>
    <x v="1"/>
    <x v="0"/>
    <s v="USD"/>
    <n v="1440892800"/>
    <n v="1438715077"/>
    <b v="0"/>
    <n v="17"/>
    <b v="1"/>
    <s v="theater/plays"/>
    <n v="2.02"/>
    <n v="59.411764705882355"/>
    <x v="8"/>
    <x v="8"/>
    <x v="8"/>
    <s v="plays"/>
    <x v="3512"/>
    <d v="2015-08-29T18:00:00"/>
  </r>
  <r>
    <n v="3600"/>
    <s v="Pariah"/>
    <s v="The First Play From The Man Who Brought You The Black James Bond!"/>
    <n v="10"/>
    <n v="13"/>
    <x v="1"/>
    <x v="0"/>
    <s v="USD"/>
    <n v="1476390164"/>
    <n v="1473970964"/>
    <b v="0"/>
    <n v="4"/>
    <b v="1"/>
    <s v="theater/plays"/>
    <n v="1.3"/>
    <n v="3.25"/>
    <x v="8"/>
    <x v="8"/>
    <x v="8"/>
    <s v="plays"/>
    <x v="3513"/>
    <d v="2016-10-13T14:22:44"/>
  </r>
  <r>
    <n v="3601"/>
    <s v="Pink Confetti at The Courtyard Theatre, Hoxton"/>
    <s v="New play 'Pink Confetti' by Paul Roberts at The Courtyard Theatre produced by Etch and directed by Oliver Dawe."/>
    <n v="2000"/>
    <n v="2087"/>
    <x v="1"/>
    <x v="1"/>
    <s v="GBP"/>
    <n v="1421452682"/>
    <n v="1418860682"/>
    <b v="0"/>
    <n v="53"/>
    <b v="1"/>
    <s v="theater/plays"/>
    <n v="1.0435000000000001"/>
    <n v="39.377358490566039"/>
    <x v="8"/>
    <x v="8"/>
    <x v="8"/>
    <s v="plays"/>
    <x v="3514"/>
    <d v="2015-01-16T17:58:02"/>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4999999999999"/>
    <n v="81.673469387755105"/>
    <x v="8"/>
    <x v="8"/>
    <x v="8"/>
    <s v="plays"/>
    <x v="3515"/>
    <d v="2016-05-17T15:27:59"/>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8"/>
    <n v="44.912280701754383"/>
    <x v="8"/>
    <x v="8"/>
    <x v="8"/>
    <s v="plays"/>
    <x v="3516"/>
    <d v="2015-11-05T15:44:40"/>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x v="8"/>
    <x v="8"/>
    <x v="8"/>
    <s v="plays"/>
    <x v="3517"/>
    <d v="2016-04-29T00:59:00"/>
  </r>
  <r>
    <n v="3605"/>
    <s v="Amateur production of The Blue Room by David Hare"/>
    <s v="We are a new Theatre Company who are fundraising to put on a new production of the play 'The Blue Room' in High Wycombe and Maidenhead"/>
    <n v="250"/>
    <n v="460"/>
    <x v="1"/>
    <x v="1"/>
    <s v="GBP"/>
    <n v="1455390126"/>
    <n v="1452798126"/>
    <b v="0"/>
    <n v="15"/>
    <b v="1"/>
    <s v="theater/plays"/>
    <n v="1.84"/>
    <n v="30.666666666666668"/>
    <x v="8"/>
    <x v="8"/>
    <x v="8"/>
    <s v="plays"/>
    <x v="3518"/>
    <d v="2016-02-13T13:02:06"/>
  </r>
  <r>
    <n v="3606"/>
    <s v="Critical Ambition - BLINK by Phil Porter"/>
    <s v="Support Swansea's youngest theatre company Critical Ambition, in their co-production of BLINK with Volcano and The Other Room."/>
    <n v="3000"/>
    <n v="3908"/>
    <x v="1"/>
    <x v="1"/>
    <s v="GBP"/>
    <n v="1471185057"/>
    <n v="1468593057"/>
    <b v="0"/>
    <n v="64"/>
    <b v="1"/>
    <s v="theater/plays"/>
    <n v="1.3026666666666666"/>
    <n v="61.0625"/>
    <x v="8"/>
    <x v="8"/>
    <x v="8"/>
    <s v="plays"/>
    <x v="3519"/>
    <d v="2016-08-14T08:30:57"/>
  </r>
  <r>
    <n v="3607"/>
    <s v="E15 at The Pleasance and CPT"/>
    <s v="'E15' is a verbatim project that looks at the story of the Focus E15 Campaign"/>
    <n v="550"/>
    <n v="580"/>
    <x v="1"/>
    <x v="1"/>
    <s v="GBP"/>
    <n v="1450137600"/>
    <n v="1448924882"/>
    <b v="0"/>
    <n v="20"/>
    <b v="1"/>
    <s v="theater/plays"/>
    <n v="1.0545454545454545"/>
    <n v="29"/>
    <x v="8"/>
    <x v="8"/>
    <x v="8"/>
    <s v="plays"/>
    <x v="3520"/>
    <d v="2015-12-14T18:00:00"/>
  </r>
  <r>
    <n v="3608"/>
    <s v="Petrification"/>
    <s v="Help us get the show on the road! Petrification is a new play about home, memory and identity and we need your help to tour."/>
    <n v="800"/>
    <n v="800"/>
    <x v="1"/>
    <x v="1"/>
    <s v="GBP"/>
    <n v="1466172000"/>
    <n v="1463418090"/>
    <b v="0"/>
    <n v="27"/>
    <b v="1"/>
    <s v="theater/plays"/>
    <n v="1"/>
    <n v="29.62962962962963"/>
    <x v="8"/>
    <x v="8"/>
    <x v="8"/>
    <s v="plays"/>
    <x v="3521"/>
    <d v="2016-06-17T08:00:00"/>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s v="theater/plays"/>
    <n v="1.5331632653061225"/>
    <n v="143.0952380952381"/>
    <x v="8"/>
    <x v="8"/>
    <x v="8"/>
    <s v="plays"/>
    <x v="3522"/>
    <d v="2016-03-30T16:48:05"/>
  </r>
  <r>
    <n v="3610"/>
    <s v="The Florence Company presents 'America'"/>
    <s v="The Florence Company premieres its first stage play at the Chelsea Theatre in London with an original piece of writing"/>
    <n v="1000"/>
    <n v="1623"/>
    <x v="1"/>
    <x v="1"/>
    <s v="GBP"/>
    <n v="1439806936"/>
    <n v="1437214936"/>
    <b v="0"/>
    <n v="31"/>
    <b v="1"/>
    <s v="theater/plays"/>
    <n v="1.623"/>
    <n v="52.354838709677416"/>
    <x v="8"/>
    <x v="8"/>
    <x v="8"/>
    <s v="plays"/>
    <x v="3523"/>
    <d v="2015-08-17T04:22:16"/>
  </r>
  <r>
    <n v="3611"/>
    <s v="Xavier Project: Leftovers"/>
    <s v="How do you retain a sense identity after losing your home, your family and your country? Leftovers is a play about refugees in Nairobi."/>
    <n v="2500"/>
    <n v="3400"/>
    <x v="1"/>
    <x v="1"/>
    <s v="GBP"/>
    <n v="1428483201"/>
    <n v="1425891201"/>
    <b v="0"/>
    <n v="51"/>
    <b v="1"/>
    <s v="theater/plays"/>
    <n v="1.36"/>
    <n v="66.666666666666671"/>
    <x v="8"/>
    <x v="8"/>
    <x v="8"/>
    <s v="plays"/>
    <x v="3524"/>
    <d v="2015-04-08T02:53:21"/>
  </r>
  <r>
    <n v="3612"/>
    <s v="Welcome Back To Harlem: A Hellfighter's Story"/>
    <s v="A Harlem Hellfighter struggles to re-integrate into his community after heroically fighting for his country in WW1."/>
    <n v="5000"/>
    <n v="7220"/>
    <x v="1"/>
    <x v="2"/>
    <s v="CAD"/>
    <n v="1402334811"/>
    <n v="1401470811"/>
    <b v="0"/>
    <n v="57"/>
    <b v="1"/>
    <s v="theater/plays"/>
    <n v="1.444"/>
    <n v="126.66666666666667"/>
    <x v="8"/>
    <x v="8"/>
    <x v="8"/>
    <s v="plays"/>
    <x v="3525"/>
    <d v="2014-06-09T11:26:51"/>
  </r>
  <r>
    <n v="3613"/>
    <s v="HIS NAME IS ARTHUR HOLMBERG"/>
    <s v="a woman walks into a bar except she looks like a man and no one's serving drinks. one night only"/>
    <n v="1250"/>
    <n v="1250"/>
    <x v="1"/>
    <x v="0"/>
    <s v="USD"/>
    <n v="1403964574"/>
    <n v="1401372574"/>
    <b v="0"/>
    <n v="20"/>
    <b v="1"/>
    <s v="theater/plays"/>
    <n v="1"/>
    <n v="62.5"/>
    <x v="8"/>
    <x v="8"/>
    <x v="8"/>
    <s v="plays"/>
    <x v="3526"/>
    <d v="2014-06-28T08:09:34"/>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x v="8"/>
    <x v="8"/>
    <x v="8"/>
    <s v="plays"/>
    <x v="3527"/>
    <d v="2015-06-18T19:00:16"/>
  </r>
  <r>
    <n v="3615"/>
    <s v="See Bob Run by Daniel MacIvor"/>
    <s v="Bob is on the road. Bob is on the run. But from what? Will she make it to her destination and what will she find whens she gets there?"/>
    <n v="2500"/>
    <n v="2670"/>
    <x v="1"/>
    <x v="1"/>
    <s v="GBP"/>
    <n v="1449756896"/>
    <n v="1447164896"/>
    <b v="0"/>
    <n v="72"/>
    <b v="1"/>
    <s v="theater/plays"/>
    <n v="1.0680000000000001"/>
    <n v="37.083333333333336"/>
    <x v="8"/>
    <x v="8"/>
    <x v="8"/>
    <s v="plays"/>
    <x v="3528"/>
    <d v="2015-12-10T08:14:56"/>
  </r>
  <r>
    <n v="3616"/>
    <s v="Taming of the Shrew - New Wimbledon Theatre"/>
    <s v="A vibrant, gender-inverted film-noir adaptation of Shakespeare's brutal comedy Taming of the Shrew, a visceral physical spectacle."/>
    <n v="2500"/>
    <n v="3120"/>
    <x v="1"/>
    <x v="1"/>
    <s v="GBP"/>
    <n v="1426801664"/>
    <n v="1424213264"/>
    <b v="0"/>
    <n v="45"/>
    <b v="1"/>
    <s v="theater/plays"/>
    <n v="1.248"/>
    <n v="69.333333333333329"/>
    <x v="8"/>
    <x v="8"/>
    <x v="8"/>
    <s v="plays"/>
    <x v="3529"/>
    <d v="2015-03-19T15:47:44"/>
  </r>
  <r>
    <n v="3617"/>
    <s v="One Good Night by Aisling Caffrey"/>
    <s v="Venue hire and payment of designer for a darkly comic, all female play about power - losing it, wanting it and fighting to get it back"/>
    <n v="740"/>
    <n v="880"/>
    <x v="1"/>
    <x v="1"/>
    <s v="GBP"/>
    <n v="1488240000"/>
    <n v="1486996729"/>
    <b v="0"/>
    <n v="51"/>
    <b v="1"/>
    <s v="theater/plays"/>
    <n v="1.1891891891891893"/>
    <n v="17.254901960784313"/>
    <x v="8"/>
    <x v="8"/>
    <x v="8"/>
    <s v="plays"/>
    <x v="3530"/>
    <d v="2017-02-27T18:00:00"/>
  </r>
  <r>
    <n v="3618"/>
    <s v="Checkpoint 22"/>
    <s v="The play yet to be described as &quot;A surefire Edinburgh Fringe Festival Cult Hit&quot;. Coming to the Underbelly, Edinburgh, 5th-30th August."/>
    <n v="2000"/>
    <n v="2020"/>
    <x v="1"/>
    <x v="1"/>
    <s v="GBP"/>
    <n v="1433343850"/>
    <n v="1430751850"/>
    <b v="0"/>
    <n v="56"/>
    <b v="1"/>
    <s v="theater/plays"/>
    <n v="1.01"/>
    <n v="36.071428571428569"/>
    <x v="8"/>
    <x v="8"/>
    <x v="8"/>
    <s v="plays"/>
    <x v="3531"/>
    <d v="2015-06-03T09:04:10"/>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x v="8"/>
    <x v="8"/>
    <x v="8"/>
    <s v="plays"/>
    <x v="3532"/>
    <d v="2016-11-19T16:00:00"/>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x v="8"/>
    <x v="8"/>
    <x v="8"/>
    <s v="plays"/>
    <x v="3533"/>
    <d v="2015-03-04T22:00:00"/>
  </r>
  <r>
    <n v="3621"/>
    <s v="EverScape"/>
    <s v="Bare Theatre and Sonorous Road collaborate on the NC debut of  Allan Maule's gamer fantasy play that was extended in New York."/>
    <n v="3000"/>
    <n v="3292"/>
    <x v="1"/>
    <x v="0"/>
    <s v="USD"/>
    <n v="1475269200"/>
    <n v="1473200844"/>
    <b v="0"/>
    <n v="70"/>
    <b v="1"/>
    <s v="theater/plays"/>
    <n v="1.0973333333333333"/>
    <n v="47.028571428571432"/>
    <x v="8"/>
    <x v="8"/>
    <x v="8"/>
    <s v="plays"/>
    <x v="3534"/>
    <d v="2016-09-30T15:00:00"/>
  </r>
  <r>
    <n v="3622"/>
    <s v="Shakespeare's Pericles, Prince of Tyre"/>
    <s v="5 actors. 39 characters. 1 epic adventure. Presented by the Cradle Theatre Company."/>
    <n v="1000"/>
    <n v="1000.99"/>
    <x v="1"/>
    <x v="0"/>
    <s v="USD"/>
    <n v="1411874580"/>
    <n v="1409030371"/>
    <b v="0"/>
    <n v="21"/>
    <b v="1"/>
    <s v="theater/plays"/>
    <n v="1.00099"/>
    <n v="47.666190476190479"/>
    <x v="8"/>
    <x v="8"/>
    <x v="8"/>
    <s v="plays"/>
    <x v="3535"/>
    <d v="2014-09-27T21:23:00"/>
  </r>
  <r>
    <n v="3623"/>
    <s v="Since I've Been Here"/>
    <s v="An original play exploring the complications of romantic relationships in all forms."/>
    <n v="2500"/>
    <n v="3000"/>
    <x v="1"/>
    <x v="0"/>
    <s v="USD"/>
    <n v="1406358000"/>
    <n v="1404841270"/>
    <b v="0"/>
    <n v="34"/>
    <b v="1"/>
    <s v="theater/plays"/>
    <n v="1.2"/>
    <n v="88.235294117647058"/>
    <x v="8"/>
    <x v="8"/>
    <x v="8"/>
    <s v="plays"/>
    <x v="3536"/>
    <d v="2014-07-26T01:00:00"/>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x v="8"/>
    <x v="8"/>
    <x v="8"/>
    <s v="plays"/>
    <x v="3537"/>
    <d v="2016-08-23T12:34:50"/>
  </r>
  <r>
    <n v="3625"/>
    <s v="Village Pub Theatre- FRINGE 2015"/>
    <s v="Help us run Leithâ€™s acclaimed, year round pub theatre VPT as part of Edinburgh Fringe 2015. Presenting 72 short plays over two weeks."/>
    <n v="3000"/>
    <n v="3080"/>
    <x v="1"/>
    <x v="1"/>
    <s v="GBP"/>
    <n v="1435851577"/>
    <n v="1433259577"/>
    <b v="0"/>
    <n v="78"/>
    <b v="1"/>
    <s v="theater/plays"/>
    <n v="1.0266666666666666"/>
    <n v="39.487179487179489"/>
    <x v="8"/>
    <x v="8"/>
    <x v="8"/>
    <s v="plays"/>
    <x v="3538"/>
    <d v="2015-07-02T09:39:37"/>
  </r>
  <r>
    <n v="3626"/>
    <s v="These are your lives."/>
    <s v="The first four-week performance run for our dance-theatre company, Geste Records, to be performed at The Yard Theatre in September."/>
    <n v="4000"/>
    <n v="4073"/>
    <x v="1"/>
    <x v="1"/>
    <s v="GBP"/>
    <n v="1408204857"/>
    <n v="1406390457"/>
    <b v="0"/>
    <n v="48"/>
    <b v="1"/>
    <s v="theater/plays"/>
    <n v="1.0182500000000001"/>
    <n v="84.854166666666671"/>
    <x v="8"/>
    <x v="8"/>
    <x v="8"/>
    <s v="plays"/>
    <x v="3539"/>
    <d v="2014-08-16T10:00:57"/>
  </r>
  <r>
    <n v="3627"/>
    <s v="One Shot Theatre Company"/>
    <s v="One Shot Theatre Company is an organization that promotes youth theatre for social change, putting on shows that open a social dialogue"/>
    <n v="2000"/>
    <n v="2000"/>
    <x v="1"/>
    <x v="0"/>
    <s v="USD"/>
    <n v="1463803140"/>
    <n v="1459446487"/>
    <b v="0"/>
    <n v="29"/>
    <b v="1"/>
    <s v="theater/plays"/>
    <n v="1"/>
    <n v="68.965517241379317"/>
    <x v="8"/>
    <x v="8"/>
    <x v="8"/>
    <s v="plays"/>
    <x v="3540"/>
    <d v="2016-05-20T21:59:00"/>
  </r>
  <r>
    <n v="3648"/>
    <s v="Moth Theater Lives"/>
    <s v="Help Moth Live! Support Moth and its artist collective to achieve its 2014/15 season."/>
    <n v="40000"/>
    <n v="40153"/>
    <x v="1"/>
    <x v="0"/>
    <s v="USD"/>
    <n v="1412492445"/>
    <n v="1409900445"/>
    <b v="0"/>
    <n v="73"/>
    <b v="1"/>
    <s v="theater/plays"/>
    <n v="1.003825"/>
    <n v="550.04109589041093"/>
    <x v="8"/>
    <x v="8"/>
    <x v="8"/>
    <s v="plays"/>
    <x v="3541"/>
    <d v="2014-10-05T01:00:45"/>
  </r>
  <r>
    <n v="3649"/>
    <s v="Honest Aesop's Fables - Tall tales for short people"/>
    <s v="Monies raised will help offset production costs of  transportation of set and actors, theatre rental and advertising costs."/>
    <n v="750"/>
    <n v="780"/>
    <x v="1"/>
    <x v="2"/>
    <s v="CAD"/>
    <n v="1402938394"/>
    <n v="1400691994"/>
    <b v="0"/>
    <n v="8"/>
    <b v="1"/>
    <s v="theater/plays"/>
    <n v="1.04"/>
    <n v="97.5"/>
    <x v="8"/>
    <x v="8"/>
    <x v="8"/>
    <s v="plays"/>
    <x v="3542"/>
    <d v="2014-06-16T11:06:34"/>
  </r>
  <r>
    <n v="3650"/>
    <s v="Weald at The Finborough Theatre"/>
    <s v="A terse and delicate dissection of male emotions from a rural perspective: fathers and sons, legacy and heritage, molasses and mud."/>
    <n v="500"/>
    <n v="500"/>
    <x v="1"/>
    <x v="1"/>
    <s v="GBP"/>
    <n v="1454412584"/>
    <n v="1452598184"/>
    <b v="0"/>
    <n v="17"/>
    <b v="1"/>
    <s v="theater/plays"/>
    <n v="1"/>
    <n v="29.411764705882351"/>
    <x v="8"/>
    <x v="8"/>
    <x v="8"/>
    <s v="plays"/>
    <x v="3543"/>
    <d v="2016-02-02T05:29:44"/>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x v="8"/>
    <x v="8"/>
    <x v="8"/>
    <s v="plays"/>
    <x v="3544"/>
    <d v="2014-08-10T09:59:00"/>
  </r>
  <r>
    <n v="3652"/>
    <s v="A Midsummer Night's Dream"/>
    <s v="A new take on a classic. Under the direction of Rosanna Saracino, We are exploring the darker elements of A Midsummer Night's Dream."/>
    <n v="300"/>
    <n v="752"/>
    <x v="1"/>
    <x v="2"/>
    <s v="CAD"/>
    <n v="1472097540"/>
    <n v="1471188502"/>
    <b v="0"/>
    <n v="17"/>
    <b v="1"/>
    <s v="theater/plays"/>
    <n v="2.5066666666666668"/>
    <n v="44.235294117647058"/>
    <x v="8"/>
    <x v="8"/>
    <x v="8"/>
    <s v="plays"/>
    <x v="3545"/>
    <d v="2016-08-24T21:59:00"/>
  </r>
  <r>
    <n v="3653"/>
    <s v="ALLIE"/>
    <s v="ALLIE is a new dark comedy play which will premiere at the Edinburgh Festival Fringe 2015. Written and produced by Ruaraidh Murray."/>
    <n v="2000"/>
    <n v="2010"/>
    <x v="1"/>
    <x v="1"/>
    <s v="GBP"/>
    <n v="1438764207"/>
    <n v="1436172207"/>
    <b v="0"/>
    <n v="33"/>
    <b v="1"/>
    <s v="theater/plays"/>
    <n v="1.0049999999999999"/>
    <n v="60.909090909090907"/>
    <x v="8"/>
    <x v="8"/>
    <x v="8"/>
    <s v="plays"/>
    <x v="3546"/>
    <d v="2015-08-05T02:43:27"/>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s v="theater/plays"/>
    <n v="1.744"/>
    <n v="68.84210526315789"/>
    <x v="8"/>
    <x v="8"/>
    <x v="8"/>
    <s v="plays"/>
    <x v="3547"/>
    <d v="2016-04-03T11:00:00"/>
  </r>
  <r>
    <n v="3655"/>
    <s v="The Tumbleweed Zephyr"/>
    <s v="All aboard for the world premiere of a new steampunk-inspired train adventure play, written by Maggie Lee and directed by Amy Poisson!"/>
    <n v="5000"/>
    <n v="5813"/>
    <x v="1"/>
    <x v="0"/>
    <s v="USD"/>
    <n v="1437202740"/>
    <n v="1434654998"/>
    <b v="0"/>
    <n v="79"/>
    <b v="1"/>
    <s v="theater/plays"/>
    <n v="1.1626000000000001"/>
    <n v="73.582278481012665"/>
    <x v="8"/>
    <x v="8"/>
    <x v="8"/>
    <s v="plays"/>
    <x v="3548"/>
    <d v="2015-07-18T00:59:00"/>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
    <n v="115.02173913043478"/>
    <x v="8"/>
    <x v="8"/>
    <x v="8"/>
    <s v="plays"/>
    <x v="3549"/>
    <d v="2017-02-01T16:59:00"/>
  </r>
  <r>
    <n v="3657"/>
    <s v="Teaterforestilling: Shakespeare patchwork"/>
    <s v="Vi mindes 400-Ã¥ret for Shakespeares dÃ¸d ved at producere en forestilling, som indeholder alt det, som vi kender Shakespeare for."/>
    <n v="2000"/>
    <n v="2215"/>
    <x v="1"/>
    <x v="10"/>
    <s v="DKK"/>
    <n v="1464817320"/>
    <n v="1462806419"/>
    <b v="0"/>
    <n v="20"/>
    <b v="1"/>
    <s v="theater/plays"/>
    <n v="1.1074999999999999"/>
    <n v="110.75"/>
    <x v="8"/>
    <x v="8"/>
    <x v="8"/>
    <s v="plays"/>
    <x v="3550"/>
    <d v="2016-06-01T15:42:00"/>
  </r>
  <r>
    <n v="3658"/>
    <s v="Mr. Marmalade"/>
    <s v="Life is hard when your own imaginary friend can't make time for you."/>
    <n v="1500"/>
    <n v="1510"/>
    <x v="1"/>
    <x v="0"/>
    <s v="USD"/>
    <n v="1404273540"/>
    <n v="1400272580"/>
    <b v="0"/>
    <n v="20"/>
    <b v="1"/>
    <s v="theater/plays"/>
    <n v="1.0066666666666666"/>
    <n v="75.5"/>
    <x v="8"/>
    <x v="8"/>
    <x v="8"/>
    <s v="plays"/>
    <x v="3551"/>
    <d v="2014-07-01T21:59:00"/>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x v="8"/>
    <x v="8"/>
    <x v="8"/>
    <s v="plays"/>
    <x v="3552"/>
    <d v="2015-03-19T08:39:00"/>
  </r>
  <r>
    <n v="3660"/>
    <s v="ThÃ©rÃ¨se Raquin at The Courtyard Theatre"/>
    <s v="We are a young company who have been accepted to put on our play at The Courtyard Theatre. We need Â£250 for flyers, props and costume!"/>
    <n v="250"/>
    <n v="250"/>
    <x v="1"/>
    <x v="1"/>
    <s v="GBP"/>
    <n v="1419368925"/>
    <n v="1417208925"/>
    <b v="0"/>
    <n v="22"/>
    <b v="1"/>
    <s v="theater/plays"/>
    <n v="1"/>
    <n v="11.363636363636363"/>
    <x v="8"/>
    <x v="8"/>
    <x v="8"/>
    <s v="plays"/>
    <x v="3553"/>
    <d v="2014-12-23T15:08:45"/>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x v="8"/>
    <x v="8"/>
    <x v="8"/>
    <s v="plays"/>
    <x v="3554"/>
    <d v="2016-04-09T22:00:00"/>
  </r>
  <r>
    <n v="3662"/>
    <s v="Searching for Tookoolito. An Inuk Woman's Arctic Expedition."/>
    <s v="I'm an Inuit playwright chosen for the esteemed Arctic Circle Residency in Svalbard to write about 1800's Inuk woman guide, Tookoolito."/>
    <n v="8000"/>
    <n v="8114"/>
    <x v="1"/>
    <x v="2"/>
    <s v="CAD"/>
    <n v="1427775414"/>
    <n v="1425187014"/>
    <b v="0"/>
    <n v="40"/>
    <b v="1"/>
    <s v="theater/plays"/>
    <n v="1.0142500000000001"/>
    <n v="202.85"/>
    <x v="8"/>
    <x v="8"/>
    <x v="8"/>
    <s v="plays"/>
    <x v="3555"/>
    <d v="2015-03-30T22:16:54"/>
  </r>
  <r>
    <n v="3663"/>
    <s v="IHDC's 2017 Pantomime - Jack and the Beanstalk"/>
    <s v="Each year our community comes together to put on a fun and funny family show. We need your help to keep our annual event going."/>
    <n v="225"/>
    <n v="234"/>
    <x v="1"/>
    <x v="1"/>
    <s v="GBP"/>
    <n v="1482321030"/>
    <n v="1477133430"/>
    <b v="0"/>
    <n v="9"/>
    <b v="1"/>
    <s v="theater/plays"/>
    <n v="1.04"/>
    <n v="26"/>
    <x v="8"/>
    <x v="8"/>
    <x v="8"/>
    <s v="plays"/>
    <x v="3556"/>
    <d v="2016-12-21T05:50:30"/>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x v="8"/>
    <x v="8"/>
    <x v="8"/>
    <s v="plays"/>
    <x v="3557"/>
    <d v="2016-06-15T23:58:09"/>
  </r>
  <r>
    <n v="3665"/>
    <s v="Napoleon in Scotland / NapolÃ©on en Ecosse"/>
    <s v="A Fantastic creation about Napoleon, through his words and letters, sublimated by a musical score of rare beauty. Magnificent poetry!"/>
    <n v="620"/>
    <n v="714"/>
    <x v="1"/>
    <x v="11"/>
    <s v="EUR"/>
    <n v="1446062040"/>
    <n v="1445109822"/>
    <b v="0"/>
    <n v="14"/>
    <b v="1"/>
    <s v="theater/plays"/>
    <n v="1.1516129032258065"/>
    <n v="51"/>
    <x v="8"/>
    <x v="8"/>
    <x v="8"/>
    <s v="plays"/>
    <x v="3558"/>
    <d v="2015-10-28T13:54:00"/>
  </r>
  <r>
    <n v="3666"/>
    <s v="Israel LÃ³pez @ Ojai Playwrights Conference"/>
    <s v="Artistic Internship @ Ojai Playwrights Conference"/>
    <n v="1200"/>
    <n v="1200"/>
    <x v="1"/>
    <x v="0"/>
    <s v="USD"/>
    <n v="1406185200"/>
    <n v="1404337382"/>
    <b v="0"/>
    <n v="38"/>
    <b v="1"/>
    <s v="theater/plays"/>
    <n v="1"/>
    <n v="31.578947368421051"/>
    <x v="8"/>
    <x v="8"/>
    <x v="8"/>
    <s v="plays"/>
    <x v="3559"/>
    <d v="2014-07-24T01:00:00"/>
  </r>
  <r>
    <n v="3667"/>
    <s v="The Stolen Inches, Edinburgh 2015"/>
    <s v="A short man takes his tall family to court for stealing his height. Help Small Things Theatre take this big story to EdFringe 2015!"/>
    <n v="3000"/>
    <n v="3095.11"/>
    <x v="1"/>
    <x v="1"/>
    <s v="GBP"/>
    <n v="1437261419"/>
    <n v="1434669419"/>
    <b v="0"/>
    <n v="58"/>
    <b v="1"/>
    <s v="theater/plays"/>
    <n v="1.0317033333333334"/>
    <n v="53.363965517241382"/>
    <x v="8"/>
    <x v="8"/>
    <x v="8"/>
    <s v="plays"/>
    <x v="3560"/>
    <d v="2015-07-18T17:16:59"/>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x v="8"/>
    <x v="8"/>
    <x v="8"/>
    <s v="plays"/>
    <x v="3561"/>
    <d v="2015-07-23T12:33:00"/>
  </r>
  <r>
    <n v="3669"/>
    <s v="Prowl Theatre Company"/>
    <s v="Prowl Theatre Company is brand new. We are putting on our first play 'Sexual perversity in Chicago', from the 10th to the 16th August"/>
    <n v="1000"/>
    <n v="1382"/>
    <x v="1"/>
    <x v="1"/>
    <s v="GBP"/>
    <n v="1434039137"/>
    <n v="1431447137"/>
    <b v="0"/>
    <n v="17"/>
    <b v="1"/>
    <s v="theater/plays"/>
    <n v="1.3819999999999999"/>
    <n v="81.294117647058826"/>
    <x v="8"/>
    <x v="8"/>
    <x v="8"/>
    <s v="plays"/>
    <x v="3562"/>
    <d v="2015-06-11T10:12:17"/>
  </r>
  <r>
    <n v="3670"/>
    <s v="Royal Holloway's Drama Society Presents 'Posh'"/>
    <s v="Debauchery, laughter, violence and politics. Why wouldn't you want help Drama Soc's production of 'Posh' be the best it can be?"/>
    <n v="220"/>
    <n v="241"/>
    <x v="1"/>
    <x v="1"/>
    <s v="GBP"/>
    <n v="1433113200"/>
    <n v="1431951611"/>
    <b v="0"/>
    <n v="12"/>
    <b v="1"/>
    <s v="theater/plays"/>
    <n v="1.0954545454545455"/>
    <n v="20.083333333333332"/>
    <x v="8"/>
    <x v="8"/>
    <x v="8"/>
    <s v="plays"/>
    <x v="3563"/>
    <d v="2015-05-31T17:00:00"/>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7"/>
    <n v="88.25"/>
    <x v="8"/>
    <x v="8"/>
    <x v="8"/>
    <s v="plays"/>
    <x v="3564"/>
    <d v="2014-07-20T21:59:00"/>
  </r>
  <r>
    <n v="3672"/>
    <s v="The Bombing of the Grand Hotel. A compelling new play"/>
    <s v="1984. An IRA bomb explodes at the Grand Hotel. Years on, the bomber and a victim's daughter meet. The meeting changes both their lives."/>
    <n v="3000"/>
    <n v="3046"/>
    <x v="1"/>
    <x v="1"/>
    <s v="GBP"/>
    <n v="1411771384"/>
    <n v="1409179384"/>
    <b v="0"/>
    <n v="57"/>
    <b v="1"/>
    <s v="theater/plays"/>
    <n v="1.0153333333333334"/>
    <n v="53.438596491228068"/>
    <x v="8"/>
    <x v="8"/>
    <x v="8"/>
    <s v="plays"/>
    <x v="3565"/>
    <d v="2014-09-26T16:43:04"/>
  </r>
  <r>
    <n v="3673"/>
    <s v="CHILD Z"/>
    <s v="Zoe is a teenage girl growing up in a deeply disturbing society. If those paid to protect her aren't listening, then who is?"/>
    <n v="4000"/>
    <n v="4545"/>
    <x v="1"/>
    <x v="1"/>
    <s v="GBP"/>
    <n v="1415191920"/>
    <n v="1412233497"/>
    <b v="0"/>
    <n v="114"/>
    <b v="1"/>
    <s v="theater/plays"/>
    <n v="1.13625"/>
    <n v="39.868421052631582"/>
    <x v="8"/>
    <x v="8"/>
    <x v="8"/>
    <s v="plays"/>
    <x v="3566"/>
    <d v="2014-11-05T06:52:00"/>
  </r>
  <r>
    <n v="3674"/>
    <s v="FAUST.hier und jetzt"/>
    <s v="Theaterprojekt 12. Kl. Waldorfschule Essen. 2 junge Regisseure bringen volles Engagement &amp; Zeit ein. FÃ¼r ihre Finanzierung sammeln wir."/>
    <n v="4500"/>
    <n v="4500"/>
    <x v="1"/>
    <x v="3"/>
    <s v="EUR"/>
    <n v="1472936229"/>
    <n v="1467752229"/>
    <b v="0"/>
    <n v="31"/>
    <b v="1"/>
    <s v="theater/plays"/>
    <n v="1"/>
    <n v="145.16129032258064"/>
    <x v="8"/>
    <x v="8"/>
    <x v="8"/>
    <s v="plays"/>
    <x v="3567"/>
    <d v="2016-09-03T14:57:09"/>
  </r>
  <r>
    <n v="3675"/>
    <s v="Memoir of a Forgotten Past"/>
    <s v="3 decades, 3 generations, 3 friends, one house. Real Eyes Theatre explore how our lives are influenced by the decades we grow up in."/>
    <n v="50"/>
    <n v="70"/>
    <x v="1"/>
    <x v="1"/>
    <s v="GBP"/>
    <n v="1463353200"/>
    <n v="1462285182"/>
    <b v="0"/>
    <n v="3"/>
    <b v="1"/>
    <s v="theater/plays"/>
    <n v="1.4"/>
    <n v="23.333333333333332"/>
    <x v="8"/>
    <x v="8"/>
    <x v="8"/>
    <s v="plays"/>
    <x v="3568"/>
    <d v="2016-05-15T17:00:00"/>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000000000001"/>
    <n v="64.375"/>
    <x v="8"/>
    <x v="8"/>
    <x v="8"/>
    <s v="plays"/>
    <x v="3569"/>
    <d v="2014-09-12T13:34:44"/>
  </r>
  <r>
    <n v="3677"/>
    <s v="Goldfish Memory Productions"/>
    <s v="Goldfish Memory Productions seeks at least $12,000 to begin their first 3 professional projects."/>
    <n v="12000"/>
    <n v="12348.5"/>
    <x v="1"/>
    <x v="0"/>
    <s v="USD"/>
    <n v="1404359940"/>
    <n v="1402580818"/>
    <b v="0"/>
    <n v="199"/>
    <b v="1"/>
    <s v="theater/plays"/>
    <n v="1.0290416666666666"/>
    <n v="62.052763819095475"/>
    <x v="8"/>
    <x v="8"/>
    <x v="8"/>
    <s v="plays"/>
    <x v="3570"/>
    <d v="2014-07-02T21:59:00"/>
  </r>
  <r>
    <n v="3678"/>
    <s v="Some big Some bang"/>
    <s v="The Ugly Collective takes Some big Some bang to the Underbelly Venues at the Edinburgh Fringe!"/>
    <n v="2000"/>
    <n v="2050"/>
    <x v="1"/>
    <x v="1"/>
    <s v="GBP"/>
    <n v="1433076298"/>
    <n v="1430052298"/>
    <b v="0"/>
    <n v="31"/>
    <b v="1"/>
    <s v="theater/plays"/>
    <n v="1.0249999999999999"/>
    <n v="66.129032258064512"/>
    <x v="8"/>
    <x v="8"/>
    <x v="8"/>
    <s v="plays"/>
    <x v="3571"/>
    <d v="2015-05-31T06:44:58"/>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x v="8"/>
    <x v="8"/>
    <x v="8"/>
    <s v="plays"/>
    <x v="3572"/>
    <d v="2014-06-30T22:59:00"/>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6"/>
    <n v="99.5"/>
    <x v="8"/>
    <x v="8"/>
    <x v="8"/>
    <s v="plays"/>
    <x v="3573"/>
    <d v="2016-10-05T04:53:54"/>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x v="8"/>
    <x v="8"/>
    <x v="8"/>
    <s v="plays"/>
    <x v="3574"/>
    <d v="2016-01-15T09:38:10"/>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x v="8"/>
    <x v="8"/>
    <x v="8"/>
    <s v="plays"/>
    <x v="3575"/>
    <d v="2014-06-16T00:59:00"/>
  </r>
  <r>
    <n v="3683"/>
    <s v="A Krumpus Story - World Premiere"/>
    <s v="A Krumpus Story is a dark holiday comedy for anyone who wants a little more spice in their holiday fare."/>
    <n v="3500"/>
    <n v="3880"/>
    <x v="1"/>
    <x v="0"/>
    <s v="USD"/>
    <n v="1476931696"/>
    <n v="1474339696"/>
    <b v="0"/>
    <n v="66"/>
    <b v="1"/>
    <s v="theater/plays"/>
    <n v="1.1085714285714285"/>
    <n v="58.787878787878789"/>
    <x v="8"/>
    <x v="8"/>
    <x v="8"/>
    <s v="plays"/>
    <x v="3576"/>
    <d v="2016-10-19T20:48:16"/>
  </r>
  <r>
    <n v="3684"/>
    <s v="Cassiopeia"/>
    <s v="Thespis Theater Festival presents Cassiopeia: A romantic tale of a bride finding her way to her unknown groom before it is too late."/>
    <n v="750"/>
    <n v="1043"/>
    <x v="1"/>
    <x v="0"/>
    <s v="USD"/>
    <n v="1441167586"/>
    <n v="1438575586"/>
    <b v="0"/>
    <n v="23"/>
    <b v="1"/>
    <s v="theater/plays"/>
    <n v="1.3906666666666667"/>
    <n v="45.347826086956523"/>
    <x v="8"/>
    <x v="8"/>
    <x v="8"/>
    <s v="plays"/>
    <x v="3577"/>
    <d v="2015-09-01T22:19:46"/>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x v="8"/>
    <x v="8"/>
    <x v="8"/>
    <s v="plays"/>
    <x v="3578"/>
    <d v="2014-05-19T15:00:00"/>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x v="8"/>
    <x v="8"/>
    <x v="8"/>
    <s v="plays"/>
    <x v="3579"/>
    <d v="2015-08-28T21:59:00"/>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00000000001"/>
    <n v="200.49"/>
    <x v="8"/>
    <x v="8"/>
    <x v="8"/>
    <s v="plays"/>
    <x v="3580"/>
    <d v="2014-06-26T23:14:15"/>
  </r>
  <r>
    <n v="3688"/>
    <s v="The Tulip Tree 2014"/>
    <s v="The Tulip Tree is a project I have been passionate about for 5 years. It is an unforgettable story that has never been told."/>
    <n v="3000"/>
    <n v="3275"/>
    <x v="1"/>
    <x v="1"/>
    <s v="GBP"/>
    <n v="1407524004"/>
    <n v="1404932004"/>
    <b v="0"/>
    <n v="39"/>
    <b v="1"/>
    <s v="theater/plays"/>
    <n v="1.0916666666666666"/>
    <n v="83.974358974358978"/>
    <x v="8"/>
    <x v="8"/>
    <x v="8"/>
    <s v="plays"/>
    <x v="3581"/>
    <d v="2014-08-08T12:53:24"/>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x v="8"/>
    <x v="8"/>
    <x v="8"/>
    <s v="plays"/>
    <x v="3582"/>
    <d v="2015-06-21T16:25:00"/>
  </r>
  <r>
    <n v="3690"/>
    <s v="We Rise"/>
    <s v="A play honoring the lives and legacies of the activists and those remembered at the 1992 ACT UP Ashes Action at The White House"/>
    <n v="1500"/>
    <n v="1800"/>
    <x v="1"/>
    <x v="0"/>
    <s v="USD"/>
    <n v="1417101683"/>
    <n v="1414506083"/>
    <b v="0"/>
    <n v="31"/>
    <b v="1"/>
    <s v="theater/plays"/>
    <n v="1.2"/>
    <n v="58.064516129032256"/>
    <x v="8"/>
    <x v="8"/>
    <x v="8"/>
    <s v="plays"/>
    <x v="3583"/>
    <d v="2014-11-27T09:21:23"/>
  </r>
  <r>
    <n v="3691"/>
    <s v="Most Dangerous Man in America (WEB DuBois) by Amiri  Baraka"/>
    <s v="World Premiere of last play written by Amiri Baraka"/>
    <n v="40000"/>
    <n v="51184"/>
    <x v="1"/>
    <x v="0"/>
    <s v="USD"/>
    <n v="1425272340"/>
    <n v="1421426929"/>
    <b v="0"/>
    <n v="274"/>
    <b v="1"/>
    <s v="theater/plays"/>
    <n v="1.2796000000000001"/>
    <n v="186.80291970802921"/>
    <x v="8"/>
    <x v="8"/>
    <x v="8"/>
    <s v="plays"/>
    <x v="3584"/>
    <d v="2015-03-01T22:59:00"/>
  </r>
  <r>
    <n v="3692"/>
    <s v="An Evening With Durang"/>
    <s v="Help us independently produce two great comedies by Christopher Durang."/>
    <n v="1000"/>
    <n v="1260"/>
    <x v="1"/>
    <x v="0"/>
    <s v="USD"/>
    <n v="1411084800"/>
    <n v="1410304179"/>
    <b v="0"/>
    <n v="17"/>
    <b v="1"/>
    <s v="theater/plays"/>
    <n v="1.26"/>
    <n v="74.117647058823536"/>
    <x v="8"/>
    <x v="8"/>
    <x v="8"/>
    <s v="plays"/>
    <x v="3585"/>
    <d v="2014-09-18T18:00:00"/>
  </r>
  <r>
    <n v="3693"/>
    <s v="Jason (Georgia on My Mind)"/>
    <s v="Jason (Georgia on My Mind), a solo play about a modern quest to the Republic of Georgia in the ancient steps of Jason &amp; the Argonauts"/>
    <n v="333"/>
    <n v="430"/>
    <x v="1"/>
    <x v="1"/>
    <s v="GBP"/>
    <n v="1448922600"/>
    <n v="1446352529"/>
    <b v="0"/>
    <n v="14"/>
    <b v="1"/>
    <s v="theater/plays"/>
    <n v="1.2912912912912913"/>
    <n v="30.714285714285715"/>
    <x v="8"/>
    <x v="8"/>
    <x v="8"/>
    <s v="plays"/>
    <x v="3586"/>
    <d v="2015-11-30T16:30:00"/>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x v="8"/>
    <x v="8"/>
    <x v="8"/>
    <s v="plays"/>
    <x v="3587"/>
    <d v="2016-06-05T20:00:00"/>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x v="8"/>
    <x v="8"/>
    <x v="8"/>
    <s v="plays"/>
    <x v="3588"/>
    <d v="2015-01-11T14:53:30"/>
  </r>
  <r>
    <n v="3696"/>
    <s v="&quot;Lifted&quot; - The Theatre Shed's 10 Year Anniversary Show"/>
    <s v="We are 10 years old - please help us celebrate the last 10 years and secure our future for the next 10 years."/>
    <n v="2000"/>
    <n v="3100"/>
    <x v="1"/>
    <x v="1"/>
    <s v="GBP"/>
    <n v="1423838916"/>
    <n v="1418654916"/>
    <b v="0"/>
    <n v="78"/>
    <b v="1"/>
    <s v="theater/plays"/>
    <n v="1.55"/>
    <n v="39.743589743589745"/>
    <x v="8"/>
    <x v="8"/>
    <x v="8"/>
    <s v="plays"/>
    <x v="3589"/>
    <d v="2015-02-13T08:48:36"/>
  </r>
  <r>
    <n v="3697"/>
    <s v="Sid the tour 2016"/>
    <s v="With your support this one-man show will tour various theatres in the UK - it's a story of hero worship and love beyond the grave."/>
    <n v="2000"/>
    <n v="2160"/>
    <x v="1"/>
    <x v="1"/>
    <s v="GBP"/>
    <n v="1462878648"/>
    <n v="1461064248"/>
    <b v="0"/>
    <n v="30"/>
    <b v="1"/>
    <s v="theater/plays"/>
    <n v="1.08"/>
    <n v="72"/>
    <x v="8"/>
    <x v="8"/>
    <x v="8"/>
    <s v="plays"/>
    <x v="3590"/>
    <d v="2016-05-10T05:10:48"/>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x v="8"/>
    <x v="8"/>
    <x v="8"/>
    <s v="plays"/>
    <x v="3591"/>
    <d v="2016-03-02T13:21:27"/>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x v="8"/>
    <x v="8"/>
    <x v="8"/>
    <s v="plays"/>
    <x v="3592"/>
    <d v="2014-10-15T08:26:56"/>
  </r>
  <r>
    <n v="3700"/>
    <s v="Generations (Senior Project)"/>
    <s v="Help me produce the play I have written for my senior project!"/>
    <n v="500"/>
    <n v="606"/>
    <x v="1"/>
    <x v="0"/>
    <s v="USD"/>
    <n v="1412092800"/>
    <n v="1409493800"/>
    <b v="0"/>
    <n v="18"/>
    <b v="1"/>
    <s v="theater/plays"/>
    <n v="1.212"/>
    <n v="33.666666666666664"/>
    <x v="8"/>
    <x v="8"/>
    <x v="8"/>
    <s v="plays"/>
    <x v="3593"/>
    <d v="2014-09-30T10:00:00"/>
  </r>
  <r>
    <n v="3701"/>
    <s v="Dog Show"/>
    <s v="Part-silent film, part-thriller, Dog Show sees four actors play a community of dogs and their owners. One autumn, a killer strikes."/>
    <n v="1500"/>
    <n v="1505"/>
    <x v="1"/>
    <x v="1"/>
    <s v="GBP"/>
    <n v="1433422793"/>
    <n v="1430830793"/>
    <b v="0"/>
    <n v="39"/>
    <b v="1"/>
    <s v="theater/plays"/>
    <n v="1.0033333333333334"/>
    <n v="38.589743589743591"/>
    <x v="8"/>
    <x v="8"/>
    <x v="8"/>
    <s v="plays"/>
    <x v="3594"/>
    <d v="2015-06-04T06:59:53"/>
  </r>
  <r>
    <n v="3702"/>
    <s v="SANKARA"/>
    <s v="Shakespeare's &quot;Julius Caesar&quot; inspires the unforgettable story of the &quot;African Che Guevara&quot; Thomas Sankara, President of Burkina Faso."/>
    <n v="3000"/>
    <n v="3275"/>
    <x v="1"/>
    <x v="1"/>
    <s v="GBP"/>
    <n v="1468191540"/>
    <n v="1464958484"/>
    <b v="0"/>
    <n v="21"/>
    <b v="1"/>
    <s v="theater/plays"/>
    <n v="1.0916666666666666"/>
    <n v="155.95238095238096"/>
    <x v="8"/>
    <x v="8"/>
    <x v="8"/>
    <s v="plays"/>
    <x v="3595"/>
    <d v="2016-07-10T16:59:00"/>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x v="8"/>
    <x v="8"/>
    <x v="8"/>
    <s v="plays"/>
    <x v="3596"/>
    <d v="2016-08-13T00:59:00"/>
  </r>
  <r>
    <n v="3704"/>
    <s v="Constellations by Nick Payne at the Nottingham New Theatre"/>
    <s v="The award-winning Nottingham New Theatre presents an exciting experimental play about the multi-universe theory and love."/>
    <n v="300"/>
    <n v="409.01"/>
    <x v="1"/>
    <x v="1"/>
    <s v="GBP"/>
    <n v="1464712394"/>
    <n v="1459528394"/>
    <b v="0"/>
    <n v="27"/>
    <b v="1"/>
    <s v="theater/plays"/>
    <n v="1.3633666666666666"/>
    <n v="15.148518518518518"/>
    <x v="8"/>
    <x v="8"/>
    <x v="8"/>
    <s v="plays"/>
    <x v="3597"/>
    <d v="2016-05-31T10:33:14"/>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7"/>
    <n v="83.571428571428569"/>
    <x v="8"/>
    <x v="8"/>
    <x v="8"/>
    <s v="plays"/>
    <x v="3598"/>
    <d v="2014-06-23T12:00:00"/>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x v="8"/>
    <x v="8"/>
    <x v="8"/>
    <s v="plays"/>
    <x v="3599"/>
    <d v="2014-09-12T15:55:49"/>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x v="8"/>
    <x v="8"/>
    <x v="8"/>
    <s v="plays"/>
    <x v="3600"/>
    <d v="2016-07-21T23:26:00"/>
  </r>
  <r>
    <n v="3708"/>
    <s v="Much Ado About Nothing"/>
    <s v="Dear Stone Theater Company brings its inaugural production of Much Ado About Nothing to Logan Square, Chicago. Thanks for watching!"/>
    <n v="700"/>
    <n v="2100"/>
    <x v="1"/>
    <x v="0"/>
    <s v="USD"/>
    <n v="1404444286"/>
    <n v="1403234686"/>
    <b v="0"/>
    <n v="39"/>
    <b v="1"/>
    <s v="theater/plays"/>
    <n v="3"/>
    <n v="53.846153846153847"/>
    <x v="8"/>
    <x v="8"/>
    <x v="8"/>
    <s v="plays"/>
    <x v="3601"/>
    <d v="2014-07-03T21:24:46"/>
  </r>
  <r>
    <n v="3709"/>
    <s v="The Ruby Darlings Show"/>
    <s v="The filthily talented Ruby and Darling, take you on a raunch-tastic musical discovery of life with a vagina. #sayno"/>
    <n v="1000"/>
    <n v="1082.5"/>
    <x v="1"/>
    <x v="1"/>
    <s v="GBP"/>
    <n v="1403715546"/>
    <n v="1401123546"/>
    <b v="0"/>
    <n v="35"/>
    <b v="1"/>
    <s v="theater/plays"/>
    <n v="1.0825"/>
    <n v="30.928571428571427"/>
    <x v="8"/>
    <x v="8"/>
    <x v="8"/>
    <s v="plays"/>
    <x v="3602"/>
    <d v="2014-06-25T10:59:06"/>
  </r>
  <r>
    <n v="3710"/>
    <s v="&quot;Loving Alanis&quot; Rocky Mountain Regional Premier"/>
    <s v="A comedy about, life, death, men, women, and the power of a good Kegel."/>
    <n v="1300"/>
    <n v="1835"/>
    <x v="1"/>
    <x v="0"/>
    <s v="USD"/>
    <n v="1428068988"/>
    <n v="1425908988"/>
    <b v="0"/>
    <n v="27"/>
    <b v="1"/>
    <s v="theater/plays"/>
    <n v="1.4115384615384616"/>
    <n v="67.962962962962962"/>
    <x v="8"/>
    <x v="8"/>
    <x v="8"/>
    <s v="plays"/>
    <x v="3603"/>
    <d v="2015-04-03T07:49:48"/>
  </r>
  <r>
    <n v="3711"/>
    <s v="The Youth Shakespeare Project 2014"/>
    <s v="Two teachers and twenty kids bring one of Shakespeare's plays to life!"/>
    <n v="500"/>
    <n v="570"/>
    <x v="1"/>
    <x v="0"/>
    <s v="USD"/>
    <n v="1402848000"/>
    <n v="1400606573"/>
    <b v="0"/>
    <n v="21"/>
    <b v="1"/>
    <s v="theater/plays"/>
    <n v="1.1399999999999999"/>
    <n v="27.142857142857142"/>
    <x v="8"/>
    <x v="8"/>
    <x v="8"/>
    <s v="plays"/>
    <x v="3604"/>
    <d v="2014-06-15T10:00:00"/>
  </r>
  <r>
    <n v="3712"/>
    <s v="IT'S JUST MY LIFE"/>
    <s v="Married, Single, Divorced, Straight, Gay, Transgendered, Birth Mother, Adoptive Mother.... Everyone has a story.  These are ours."/>
    <n v="7500"/>
    <n v="11530"/>
    <x v="1"/>
    <x v="0"/>
    <s v="USD"/>
    <n v="1433055540"/>
    <n v="1431230867"/>
    <b v="0"/>
    <n v="104"/>
    <b v="1"/>
    <s v="theater/plays"/>
    <n v="1.5373333333333334"/>
    <n v="110.86538461538461"/>
    <x v="8"/>
    <x v="8"/>
    <x v="8"/>
    <s v="plays"/>
    <x v="3605"/>
    <d v="2015-05-31T00:59:00"/>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x v="8"/>
    <x v="8"/>
    <x v="8"/>
    <s v="plays"/>
    <x v="3606"/>
    <d v="2016-06-04T11:42:46"/>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x v="8"/>
    <x v="8"/>
    <x v="8"/>
    <s v="plays"/>
    <x v="3607"/>
    <d v="2015-05-25T21:59:00"/>
  </r>
  <r>
    <n v="3715"/>
    <s v="The Inspectors Call"/>
    <s v="Vibrant contemporary political theatre, exploring the professional and human impact of the growing corporate culture in education."/>
    <n v="3500"/>
    <n v="3590"/>
    <x v="1"/>
    <x v="1"/>
    <s v="GBP"/>
    <n v="1427806320"/>
    <n v="1422834819"/>
    <b v="0"/>
    <n v="27"/>
    <b v="1"/>
    <s v="theater/plays"/>
    <n v="1.0257142857142858"/>
    <n v="132.96296296296296"/>
    <x v="8"/>
    <x v="8"/>
    <x v="8"/>
    <s v="plays"/>
    <x v="3608"/>
    <d v="2015-03-31T06:52:00"/>
  </r>
  <r>
    <n v="3716"/>
    <s v="Sylvia (a benefit show)"/>
    <s v="I am raising money to pay for the rights to produce Sylvia by A.R. Gurney. The show will be a fundraiser for Wayside Waifs."/>
    <n v="800"/>
    <n v="1246"/>
    <x v="1"/>
    <x v="0"/>
    <s v="USD"/>
    <n v="1453411109"/>
    <n v="1450819109"/>
    <b v="0"/>
    <n v="24"/>
    <b v="1"/>
    <s v="theater/plays"/>
    <n v="1.5575000000000001"/>
    <n v="51.916666666666664"/>
    <x v="8"/>
    <x v="8"/>
    <x v="8"/>
    <s v="plays"/>
    <x v="3609"/>
    <d v="2016-01-21T15:18:29"/>
  </r>
  <r>
    <n v="3717"/>
    <s v="Told Look Younger at Jermyn Street Theatre"/>
    <s v="A heart-warming comedy by award-winning writer about Love, Sex, Friendship of three old gay men in their 60s'!"/>
    <n v="4000"/>
    <n v="4030"/>
    <x v="1"/>
    <x v="1"/>
    <s v="GBP"/>
    <n v="1431204449"/>
    <n v="1428526049"/>
    <b v="0"/>
    <n v="13"/>
    <b v="1"/>
    <s v="theater/plays"/>
    <n v="1.0075000000000001"/>
    <n v="310"/>
    <x v="8"/>
    <x v="8"/>
    <x v="8"/>
    <s v="plays"/>
    <x v="3610"/>
    <d v="2015-05-09T14:47:29"/>
  </r>
  <r>
    <n v="3718"/>
    <s v="PUNK ROCK"/>
    <s v="William Carlisle has the world at his feet but its weight on his shoulders. He is intelligent, articulate and fucked."/>
    <n v="500"/>
    <n v="1197"/>
    <x v="1"/>
    <x v="1"/>
    <s v="GBP"/>
    <n v="1425057075"/>
    <n v="1422465075"/>
    <b v="0"/>
    <n v="46"/>
    <b v="1"/>
    <s v="theater/plays"/>
    <n v="2.3940000000000001"/>
    <n v="26.021739130434781"/>
    <x v="8"/>
    <x v="8"/>
    <x v="8"/>
    <s v="plays"/>
    <x v="3611"/>
    <d v="2015-02-27T11:11:15"/>
  </r>
  <r>
    <n v="3719"/>
    <s v="Corium"/>
    <s v="A new piece of physical theatre about love, regret and longing."/>
    <n v="200"/>
    <n v="420"/>
    <x v="1"/>
    <x v="1"/>
    <s v="GBP"/>
    <n v="1434994266"/>
    <n v="1432402266"/>
    <b v="0"/>
    <n v="4"/>
    <b v="1"/>
    <s v="theater/plays"/>
    <n v="2.1"/>
    <n v="105"/>
    <x v="8"/>
    <x v="8"/>
    <x v="8"/>
    <s v="plays"/>
    <x v="3612"/>
    <d v="2015-06-22T11:31:06"/>
  </r>
  <r>
    <n v="3720"/>
    <s v="Lakotas and the American Theatre"/>
    <s v="Breaking the American Indian stereotype in the American Theatre."/>
    <n v="3300"/>
    <n v="3449"/>
    <x v="1"/>
    <x v="0"/>
    <s v="USD"/>
    <n v="1435881006"/>
    <n v="1433980206"/>
    <b v="0"/>
    <n v="40"/>
    <b v="1"/>
    <s v="theater/plays"/>
    <n v="1.0451515151515152"/>
    <n v="86.224999999999994"/>
    <x v="8"/>
    <x v="8"/>
    <x v="8"/>
    <s v="plays"/>
    <x v="3613"/>
    <d v="2015-07-02T17:50:06"/>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x v="8"/>
    <x v="8"/>
    <x v="8"/>
    <s v="plays"/>
    <x v="3614"/>
    <d v="2014-11-05T17:28:04"/>
  </r>
  <r>
    <n v="3722"/>
    <s v="PSYCHOC une comÃ©die libertine de Bernard Granger"/>
    <s v="Un psychiatre reÃ§oit une patiente souffrant d'amnÃ©sie, de mythomanie et de nymphomanie. S'en suit une cascade d'Ã©vÃ©nements drolatiques."/>
    <n v="1500"/>
    <n v="1668"/>
    <x v="1"/>
    <x v="2"/>
    <s v="CAD"/>
    <n v="1455231540"/>
    <n v="1452614847"/>
    <b v="0"/>
    <n v="35"/>
    <b v="1"/>
    <s v="theater/plays"/>
    <n v="1.1120000000000001"/>
    <n v="47.657142857142858"/>
    <x v="8"/>
    <x v="8"/>
    <x v="8"/>
    <s v="plays"/>
    <x v="3615"/>
    <d v="2016-02-11T16:59:00"/>
  </r>
  <r>
    <n v="3723"/>
    <s v="Beauty and the Beast"/>
    <s v="Saltmine Theatre Company present Beauty and the Beast:"/>
    <n v="4500"/>
    <n v="4592"/>
    <x v="1"/>
    <x v="1"/>
    <s v="GBP"/>
    <n v="1417374262"/>
    <n v="1414778662"/>
    <b v="0"/>
    <n v="63"/>
    <b v="1"/>
    <s v="theater/plays"/>
    <n v="1.0204444444444445"/>
    <n v="72.888888888888886"/>
    <x v="8"/>
    <x v="8"/>
    <x v="8"/>
    <s v="plays"/>
    <x v="3616"/>
    <d v="2014-11-30T13:04:22"/>
  </r>
  <r>
    <n v="3724"/>
    <s v="Send 'Bin Laden: The One Man Show' to Hollywood!"/>
    <s v="One man, one monster, one unforgettable act of violence. This is the story of the worldâ€™s most notorious terrorist. It is going to USA"/>
    <n v="4300"/>
    <n v="4409.55"/>
    <x v="1"/>
    <x v="1"/>
    <s v="GBP"/>
    <n v="1462402800"/>
    <n v="1459856860"/>
    <b v="0"/>
    <n v="89"/>
    <b v="1"/>
    <s v="theater/plays"/>
    <n v="1.0254767441860466"/>
    <n v="49.545505617977533"/>
    <x v="8"/>
    <x v="8"/>
    <x v="8"/>
    <s v="plays"/>
    <x v="3617"/>
    <d v="2016-05-04T17:00:00"/>
  </r>
  <r>
    <n v="3725"/>
    <s v="Mine by Polly Teale A Paper Parachutes Production"/>
    <s v="A small theatre company taking 'Mine' on tour in early 2016. 'Mine' is a modern play and we hope to break on to the stage with a bang."/>
    <n v="300"/>
    <n v="381"/>
    <x v="1"/>
    <x v="1"/>
    <s v="GBP"/>
    <n v="1455831000"/>
    <n v="1454366467"/>
    <b v="0"/>
    <n v="15"/>
    <b v="1"/>
    <s v="theater/plays"/>
    <n v="1.27"/>
    <n v="25.4"/>
    <x v="8"/>
    <x v="8"/>
    <x v="8"/>
    <s v="plays"/>
    <x v="3618"/>
    <d v="2016-02-18T15:30:00"/>
  </r>
  <r>
    <n v="3726"/>
    <s v="Howard's End 3.0"/>
    <s v="A week of rehearsal culminating in a staged reading of our three-actor adaptation of &quot;Howards End,&quot; for potential producers."/>
    <n v="850"/>
    <n v="2879"/>
    <x v="1"/>
    <x v="0"/>
    <s v="USD"/>
    <n v="1461963600"/>
    <n v="1459567371"/>
    <b v="0"/>
    <n v="46"/>
    <b v="1"/>
    <s v="theater/plays"/>
    <n v="3.3870588235294119"/>
    <n v="62.586956521739133"/>
    <x v="8"/>
    <x v="8"/>
    <x v="8"/>
    <s v="plays"/>
    <x v="3619"/>
    <d v="2016-04-29T15:00:00"/>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000000000001"/>
    <n v="61.060606060606062"/>
    <x v="8"/>
    <x v="8"/>
    <x v="8"/>
    <s v="plays"/>
    <x v="3620"/>
    <d v="2016-10-19T22:55:00"/>
  </r>
  <r>
    <n v="3728"/>
    <s v="Bare Bones Shakespeare 2015-16 Season"/>
    <s v="Bare Bones Shakespeare's first season will start with a DFW school touring show: Romeo and Juliet."/>
    <n v="20000"/>
    <n v="1862"/>
    <x v="0"/>
    <x v="0"/>
    <s v="USD"/>
    <n v="1439957176"/>
    <n v="1437365176"/>
    <b v="0"/>
    <n v="31"/>
    <b v="0"/>
    <s v="theater/plays"/>
    <n v="9.3100000000000002E-2"/>
    <n v="60.064516129032256"/>
    <x v="8"/>
    <x v="8"/>
    <x v="8"/>
    <s v="plays"/>
    <x v="3621"/>
    <d v="2015-08-18T22:06:16"/>
  </r>
  <r>
    <n v="3729"/>
    <s v="Picasso at The Lapin Agile, a play by Steve Martin"/>
    <s v="Shoe-string, Independent theater with a focus on art that makes you think.  Next, we're putting on an award winning Steve Martin play!"/>
    <n v="5000"/>
    <n v="362"/>
    <x v="0"/>
    <x v="0"/>
    <s v="USD"/>
    <n v="1427082912"/>
    <n v="1423198512"/>
    <b v="0"/>
    <n v="5"/>
    <b v="0"/>
    <s v="theater/plays"/>
    <n v="7.2400000000000006E-2"/>
    <n v="72.400000000000006"/>
    <x v="8"/>
    <x v="8"/>
    <x v="8"/>
    <s v="plays"/>
    <x v="3622"/>
    <d v="2015-03-22T21:55:12"/>
  </r>
  <r>
    <n v="3730"/>
    <s v="Mark Twain is Hell for the Company - Original Play"/>
    <s v="&quot;MARK TWAIN IS HELL FOR THE COMPANY&quot; is an original theatrical production created and under development by Jeff Lowe."/>
    <n v="1000"/>
    <n v="100"/>
    <x v="0"/>
    <x v="0"/>
    <s v="USD"/>
    <n v="1439828159"/>
    <n v="1437236159"/>
    <b v="0"/>
    <n v="1"/>
    <b v="0"/>
    <s v="theater/plays"/>
    <n v="0.1"/>
    <n v="100"/>
    <x v="8"/>
    <x v="8"/>
    <x v="8"/>
    <s v="plays"/>
    <x v="3623"/>
    <d v="2015-08-17T10:15:59"/>
  </r>
  <r>
    <n v="3731"/>
    <s v="The Rabbit on the Moon"/>
    <s v="A long distance wrong number leads to love, but with Emily flying in to finally meet, Nick somehow forgot to mention he's blind."/>
    <n v="5500"/>
    <n v="620"/>
    <x v="0"/>
    <x v="0"/>
    <s v="USD"/>
    <n v="1420860180"/>
    <n v="1418234646"/>
    <b v="0"/>
    <n v="12"/>
    <b v="0"/>
    <s v="theater/plays"/>
    <n v="0.11272727272727273"/>
    <n v="51.666666666666664"/>
    <x v="8"/>
    <x v="8"/>
    <x v="8"/>
    <s v="plays"/>
    <x v="3624"/>
    <d v="2015-01-09T21:23:00"/>
  </r>
  <r>
    <n v="3732"/>
    <s v="Elektra Bekent - Afstudeervoorstelling"/>
    <s v="Mijn solo voorstelling gaat over Elektra (Sophokles) en hoe zij als jongere alles beleeft en meemaakt!"/>
    <n v="850"/>
    <n v="131"/>
    <x v="0"/>
    <x v="7"/>
    <s v="EUR"/>
    <n v="1422100800"/>
    <n v="1416932133"/>
    <b v="0"/>
    <n v="4"/>
    <b v="0"/>
    <s v="theater/plays"/>
    <n v="0.15411764705882353"/>
    <n v="32.75"/>
    <x v="8"/>
    <x v="8"/>
    <x v="8"/>
    <s v="plays"/>
    <x v="3625"/>
    <d v="2015-01-24T06:00:00"/>
  </r>
  <r>
    <n v="3733"/>
    <s v="laughter in the hood"/>
    <s v="want to donate tickets to residents who live in the community that cant afford the 35.00 price of ticket"/>
    <n v="1500"/>
    <n v="0"/>
    <x v="0"/>
    <x v="0"/>
    <s v="USD"/>
    <n v="1429396200"/>
    <n v="1428539708"/>
    <b v="0"/>
    <n v="0"/>
    <b v="0"/>
    <s v="theater/plays"/>
    <n v="0"/>
    <n v="0"/>
    <x v="8"/>
    <x v="8"/>
    <x v="8"/>
    <s v="plays"/>
    <x v="3626"/>
    <d v="2015-04-18T16:30:00"/>
  </r>
  <r>
    <n v="3734"/>
    <s v="Shakespeare in Sarajevo"/>
    <s v="Shakespeare's plays have an important message for the world. Bosnia needs to hear. Bring Shakespeare to Sarajevo! Fund performances!"/>
    <n v="1500"/>
    <n v="427"/>
    <x v="0"/>
    <x v="0"/>
    <s v="USD"/>
    <n v="1432589896"/>
    <n v="1427405896"/>
    <b v="0"/>
    <n v="7"/>
    <b v="0"/>
    <s v="theater/plays"/>
    <n v="0.28466666666666668"/>
    <n v="61"/>
    <x v="8"/>
    <x v="8"/>
    <x v="8"/>
    <s v="plays"/>
    <x v="3627"/>
    <d v="2015-05-25T15:38:16"/>
  </r>
  <r>
    <n v="3735"/>
    <s v="Women Beware Women"/>
    <s v="Young Actor's taking on a Jacobean tragedy. Family, betrayal, love, lust, sex and death."/>
    <n v="150"/>
    <n v="20"/>
    <x v="0"/>
    <x v="1"/>
    <s v="GBP"/>
    <n v="1432831089"/>
    <n v="1430239089"/>
    <b v="0"/>
    <n v="2"/>
    <b v="0"/>
    <s v="theater/plays"/>
    <n v="0.13333333333333333"/>
    <n v="10"/>
    <x v="8"/>
    <x v="8"/>
    <x v="8"/>
    <s v="plays"/>
    <x v="3628"/>
    <d v="2015-05-28T10:38:09"/>
  </r>
  <r>
    <n v="3736"/>
    <s v="Hot Dogs a new play by Suhayla El-Bushra"/>
    <s v="Hot Dogs is a new play that tackles sexism in schools and addresses issues that current sex/relationship education fails to."/>
    <n v="1500"/>
    <n v="10"/>
    <x v="0"/>
    <x v="1"/>
    <s v="GBP"/>
    <n v="1427133600"/>
    <n v="1423847093"/>
    <b v="0"/>
    <n v="1"/>
    <b v="0"/>
    <s v="theater/plays"/>
    <n v="6.6666666666666671E-3"/>
    <n v="10"/>
    <x v="8"/>
    <x v="8"/>
    <x v="8"/>
    <s v="plays"/>
    <x v="3629"/>
    <d v="2015-03-23T12:00:00"/>
  </r>
  <r>
    <n v="3737"/>
    <s v="Measure For Measure"/>
    <s v="The ASU Theatre and Shakespeare Club presents Measure For Measure directed by Jordyn Ochser."/>
    <n v="700"/>
    <n v="150"/>
    <x v="0"/>
    <x v="0"/>
    <s v="USD"/>
    <n v="1447311540"/>
    <n v="1445358903"/>
    <b v="0"/>
    <n v="4"/>
    <b v="0"/>
    <s v="theater/plays"/>
    <n v="0.21428571428571427"/>
    <n v="37.5"/>
    <x v="8"/>
    <x v="8"/>
    <x v="8"/>
    <s v="plays"/>
    <x v="3630"/>
    <d v="2015-11-12T00:59:00"/>
  </r>
  <r>
    <n v="3738"/>
    <s v="'GULF' - a new play by PIVOT THEATRE"/>
    <s v="A filmic, fast-paced exploration of trust, making its debut at Camden People's Theatre this July."/>
    <n v="1500"/>
    <n v="270"/>
    <x v="0"/>
    <x v="1"/>
    <s v="GBP"/>
    <n v="1405461600"/>
    <n v="1403562705"/>
    <b v="0"/>
    <n v="6"/>
    <b v="0"/>
    <s v="theater/plays"/>
    <n v="0.18"/>
    <n v="45"/>
    <x v="8"/>
    <x v="8"/>
    <x v="8"/>
    <s v="plays"/>
    <x v="3631"/>
    <d v="2014-07-15T16:00:00"/>
  </r>
  <r>
    <n v="3739"/>
    <s v="Verge of Strife - The life and poetry of Rupert Brooke"/>
    <s v="Jonny Labey (Eastenders) leads this poetic production as WWI poet Rupert Brooke, in this dynamic, moving portrait of a flawed genius."/>
    <n v="4000"/>
    <n v="805"/>
    <x v="0"/>
    <x v="1"/>
    <s v="GBP"/>
    <n v="1468752468"/>
    <n v="1467024468"/>
    <b v="0"/>
    <n v="8"/>
    <b v="0"/>
    <s v="theater/plays"/>
    <n v="0.20125000000000001"/>
    <n v="100.625"/>
    <x v="8"/>
    <x v="8"/>
    <x v="8"/>
    <s v="plays"/>
    <x v="3632"/>
    <d v="2016-07-17T04:47:48"/>
  </r>
  <r>
    <n v="3740"/>
    <s v="dasGROUP Theatre: Savage in Limbo"/>
    <s v="Savage in Limbo is the pilot production of dasGROUP Theatre; a Dallas-based production company with an eye for grit &amp; love of theatre."/>
    <n v="2000"/>
    <n v="358"/>
    <x v="0"/>
    <x v="0"/>
    <s v="USD"/>
    <n v="1407808438"/>
    <n v="1405217355"/>
    <b v="0"/>
    <n v="14"/>
    <b v="0"/>
    <s v="theater/plays"/>
    <n v="0.17899999999999999"/>
    <n v="25.571428571428573"/>
    <x v="8"/>
    <x v="8"/>
    <x v="8"/>
    <s v="plays"/>
    <x v="3633"/>
    <d v="2014-08-11T19:53:58"/>
  </r>
  <r>
    <n v="3741"/>
    <s v="Open House Theater"/>
    <s v="A small community with a love for theater would like to continue. Help the children of this community continue."/>
    <n v="20000"/>
    <n v="0"/>
    <x v="0"/>
    <x v="0"/>
    <s v="USD"/>
    <n v="1450389950"/>
    <n v="1447797950"/>
    <b v="0"/>
    <n v="0"/>
    <b v="0"/>
    <s v="theater/plays"/>
    <n v="0"/>
    <n v="0"/>
    <x v="8"/>
    <x v="8"/>
    <x v="8"/>
    <s v="plays"/>
    <x v="3634"/>
    <d v="2015-12-17T16:05:50"/>
  </r>
  <r>
    <n v="3742"/>
    <s v="The Jennings Family Reunion"/>
    <s v="In the midst of dealing with sending their son off to the army, Mitch and Melanie Jennings plan a family reunion to ease their sorrow."/>
    <n v="5000"/>
    <n v="100"/>
    <x v="0"/>
    <x v="0"/>
    <s v="USD"/>
    <n v="1409980144"/>
    <n v="1407388144"/>
    <b v="0"/>
    <n v="4"/>
    <b v="0"/>
    <s v="theater/plays"/>
    <n v="0.02"/>
    <n v="25"/>
    <x v="8"/>
    <x v="8"/>
    <x v="8"/>
    <s v="plays"/>
    <x v="3635"/>
    <d v="2014-09-05T23:09:04"/>
  </r>
  <r>
    <n v="3743"/>
    <s v="Down the Mississippi"/>
    <s v="I'm taking the Adventures of Huckleberry Finn puppet show down the Mississippi River!"/>
    <n v="2200"/>
    <n v="0"/>
    <x v="0"/>
    <x v="0"/>
    <s v="USD"/>
    <n v="1404406964"/>
    <n v="1401814964"/>
    <b v="0"/>
    <n v="0"/>
    <b v="0"/>
    <s v="theater/plays"/>
    <n v="0"/>
    <n v="0"/>
    <x v="8"/>
    <x v="8"/>
    <x v="8"/>
    <s v="plays"/>
    <x v="3636"/>
    <d v="2014-07-03T11:02:44"/>
  </r>
  <r>
    <n v="3744"/>
    <s v="The Game's Afoot - Spotlight"/>
    <s v="This summer, The Spotlight Players are celebrating Christmas in July with a presentation of Ken Ludwig's side splitting comedy."/>
    <n v="1200"/>
    <n v="0"/>
    <x v="0"/>
    <x v="0"/>
    <s v="USD"/>
    <n v="1404532740"/>
    <n v="1401823952"/>
    <b v="0"/>
    <n v="0"/>
    <b v="0"/>
    <s v="theater/plays"/>
    <n v="0"/>
    <n v="0"/>
    <x v="8"/>
    <x v="8"/>
    <x v="8"/>
    <s v="plays"/>
    <x v="3637"/>
    <d v="2014-07-04T21:59:00"/>
  </r>
  <r>
    <n v="3745"/>
    <s v="Tyke Theatre Web Show"/>
    <s v="Tyke wants to expand her puppet theater show to weekly online web shows and is looking for backers."/>
    <n v="100"/>
    <n v="10"/>
    <x v="0"/>
    <x v="0"/>
    <s v="USD"/>
    <n v="1407689102"/>
    <n v="1405097102"/>
    <b v="0"/>
    <n v="1"/>
    <b v="0"/>
    <s v="theater/plays"/>
    <n v="0.1"/>
    <n v="10"/>
    <x v="8"/>
    <x v="8"/>
    <x v="8"/>
    <s v="plays"/>
    <x v="3638"/>
    <d v="2014-08-10T10:45:02"/>
  </r>
  <r>
    <n v="3746"/>
    <s v="Stage Play Production - &quot;I Love You to Death&quot;"/>
    <s v="Generational curses CAN be broken...right?"/>
    <n v="8500"/>
    <n v="202"/>
    <x v="0"/>
    <x v="0"/>
    <s v="USD"/>
    <n v="1475918439"/>
    <n v="1473326439"/>
    <b v="0"/>
    <n v="1"/>
    <b v="0"/>
    <s v="theater/plays"/>
    <n v="2.3764705882352941E-2"/>
    <n v="202"/>
    <x v="8"/>
    <x v="8"/>
    <x v="8"/>
    <s v="plays"/>
    <x v="3639"/>
    <d v="2016-10-08T03:20:39"/>
  </r>
  <r>
    <n v="3747"/>
    <s v="Counting Stars"/>
    <s v="The world premiere of an astonishing new play by acclaimed writer Atiha Sen Gupta."/>
    <n v="2500"/>
    <n v="25"/>
    <x v="0"/>
    <x v="1"/>
    <s v="GBP"/>
    <n v="1436137140"/>
    <n v="1433833896"/>
    <b v="0"/>
    <n v="1"/>
    <b v="0"/>
    <s v="theater/plays"/>
    <n v="0.01"/>
    <n v="25"/>
    <x v="8"/>
    <x v="8"/>
    <x v="8"/>
    <s v="plays"/>
    <x v="3640"/>
    <d v="2015-07-05T16:59:00"/>
  </r>
  <r>
    <n v="3808"/>
    <s v="Time at the Bar! The road to Edinburgh"/>
    <s v="Following a sell-out run in Loughborough, Time at the Bar! is heading to this year's Fringe Festival... But we need your help!"/>
    <n v="1000"/>
    <n v="1000"/>
    <x v="1"/>
    <x v="1"/>
    <s v="GBP"/>
    <n v="1429955619"/>
    <n v="1424775219"/>
    <b v="0"/>
    <n v="24"/>
    <b v="1"/>
    <s v="theater/plays"/>
    <n v="1"/>
    <n v="41.666666666666664"/>
    <x v="8"/>
    <x v="8"/>
    <x v="8"/>
    <s v="plays"/>
    <x v="3641"/>
    <d v="2015-04-25T03:53:39"/>
  </r>
  <r>
    <n v="3809"/>
    <s v="15% of The Seagull Flies to Edinburgh"/>
    <s v="The story of two women trying to produce their own version of Chekhov's The Seagull with limited resources and unfettered enthusiasm."/>
    <n v="2000"/>
    <n v="2025"/>
    <x v="1"/>
    <x v="1"/>
    <s v="GBP"/>
    <n v="1406761200"/>
    <n v="1402403907"/>
    <b v="0"/>
    <n v="38"/>
    <b v="1"/>
    <s v="theater/plays"/>
    <n v="1.0125"/>
    <n v="53.289473684210527"/>
    <x v="8"/>
    <x v="8"/>
    <x v="8"/>
    <s v="plays"/>
    <x v="3642"/>
    <d v="2014-07-30T17:00:00"/>
  </r>
  <r>
    <n v="3810"/>
    <s v="Romeo &amp; Juliet"/>
    <s v="Theater students of UMass present a large-scale theater collaboration that will revolutionize the way you see Shakespeare."/>
    <n v="1500"/>
    <n v="1826"/>
    <x v="1"/>
    <x v="0"/>
    <s v="USD"/>
    <n v="1426965758"/>
    <n v="1424377358"/>
    <b v="0"/>
    <n v="26"/>
    <b v="1"/>
    <s v="theater/plays"/>
    <n v="1.2173333333333334"/>
    <n v="70.230769230769226"/>
    <x v="8"/>
    <x v="8"/>
    <x v="8"/>
    <s v="plays"/>
    <x v="3643"/>
    <d v="2015-03-21T13:22:38"/>
  </r>
  <r>
    <n v="3811"/>
    <s v="The Merchant of Venice"/>
    <s v="The University of Exeter Shakespeare Society is touring its acclaimed show The Merchant of Venice to Stratford-upon-Avon!"/>
    <n v="250"/>
    <n v="825"/>
    <x v="1"/>
    <x v="1"/>
    <s v="GBP"/>
    <n v="1464692400"/>
    <n v="1461769373"/>
    <b v="0"/>
    <n v="19"/>
    <b v="1"/>
    <s v="theater/plays"/>
    <n v="3.3"/>
    <n v="43.421052631578945"/>
    <x v="8"/>
    <x v="8"/>
    <x v="8"/>
    <s v="plays"/>
    <x v="3644"/>
    <d v="2016-05-31T05:00:00"/>
  </r>
  <r>
    <n v="3812"/>
    <s v="Save &quot;The Stage Door&quot;"/>
    <s v="We are raising funds for our local theatre group &quot;The Stage Door&quot;. Funding required for lighting, stage equipment and productions."/>
    <n v="2000"/>
    <n v="2191"/>
    <x v="1"/>
    <x v="2"/>
    <s v="CAD"/>
    <n v="1433131140"/>
    <n v="1429120908"/>
    <b v="0"/>
    <n v="11"/>
    <b v="1"/>
    <s v="theater/plays"/>
    <n v="1.0954999999999999"/>
    <n v="199.18181818181819"/>
    <x v="8"/>
    <x v="8"/>
    <x v="8"/>
    <s v="plays"/>
    <x v="3645"/>
    <d v="2015-05-31T21:59:00"/>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x v="8"/>
    <x v="8"/>
    <x v="8"/>
    <s v="plays"/>
    <x v="3646"/>
    <d v="2016-06-14T15:43:00"/>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x v="8"/>
    <x v="8"/>
    <x v="8"/>
    <s v="plays"/>
    <x v="3647"/>
    <d v="2015-03-31T21:59:00"/>
  </r>
  <r>
    <n v="3815"/>
    <s v="The Canterbury Shakespeare Festival - first season"/>
    <s v="Come and help us make the Canterbury Shakespeare Festival a reality"/>
    <n v="1000"/>
    <n v="1000.01"/>
    <x v="1"/>
    <x v="1"/>
    <s v="GBP"/>
    <n v="1440111600"/>
    <n v="1437545657"/>
    <b v="0"/>
    <n v="20"/>
    <b v="1"/>
    <s v="theater/plays"/>
    <n v="1.0000100000000001"/>
    <n v="50.000500000000002"/>
    <x v="8"/>
    <x v="8"/>
    <x v="8"/>
    <s v="plays"/>
    <x v="3648"/>
    <d v="2015-08-20T17:00:00"/>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x v="8"/>
    <x v="8"/>
    <x v="8"/>
    <s v="plays"/>
    <x v="3649"/>
    <d v="2014-07-17T10:33:43"/>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x v="8"/>
    <x v="8"/>
    <x v="8"/>
    <s v="plays"/>
    <x v="3650"/>
    <d v="2015-10-23T21:59:00"/>
  </r>
  <r>
    <n v="3818"/>
    <s v="The AOA Presents: The Maiden of Orleans"/>
    <s v="The Arthurian Order of Avalon is attempting to raise funds to put on the annual Human Chessboard in March 2015!"/>
    <n v="250"/>
    <n v="570"/>
    <x v="1"/>
    <x v="0"/>
    <s v="USD"/>
    <n v="1426187582"/>
    <n v="1423599182"/>
    <b v="0"/>
    <n v="10"/>
    <b v="1"/>
    <s v="theater/plays"/>
    <n v="2.2799999999999998"/>
    <n v="57"/>
    <x v="8"/>
    <x v="8"/>
    <x v="8"/>
    <s v="plays"/>
    <x v="3651"/>
    <d v="2015-03-12T13:13:02"/>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0000000000001"/>
    <n v="40.92307692307692"/>
    <x v="8"/>
    <x v="8"/>
    <x v="8"/>
    <s v="plays"/>
    <x v="3652"/>
    <d v="2015-07-17T15:02:00"/>
  </r>
  <r>
    <n v="3820"/>
    <s v="TUSENTACK THEATRE"/>
    <s v="Tusentack Theatre is a professional theatre company providing opportunities to adults who access Mental Health Services."/>
    <n v="300"/>
    <n v="430"/>
    <x v="1"/>
    <x v="1"/>
    <s v="GBP"/>
    <n v="1436110717"/>
    <n v="1433518717"/>
    <b v="0"/>
    <n v="20"/>
    <b v="1"/>
    <s v="theater/plays"/>
    <n v="1.4333333333333333"/>
    <n v="21.5"/>
    <x v="8"/>
    <x v="8"/>
    <x v="8"/>
    <s v="plays"/>
    <x v="3653"/>
    <d v="2015-07-05T09:38:37"/>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x v="8"/>
    <x v="8"/>
    <x v="8"/>
    <s v="plays"/>
    <x v="3654"/>
    <d v="2016-01-03T22:20:07"/>
  </r>
  <r>
    <n v="3822"/>
    <s v="Geschichten sollen leben"/>
    <s v="19 TheaterstÃ¼cke des Schnuppe Figurentheaters bei einem GroÃŸbrand zerstÃ¶rt - bitte unterstÃ¼tzt uns, den Wiederaufbau zu finanzieren"/>
    <n v="5000"/>
    <n v="5501"/>
    <x v="1"/>
    <x v="3"/>
    <s v="EUR"/>
    <n v="1453244340"/>
    <n v="1448136417"/>
    <b v="0"/>
    <n v="76"/>
    <b v="1"/>
    <s v="theater/plays"/>
    <n v="1.1002000000000001"/>
    <n v="72.381578947368425"/>
    <x v="8"/>
    <x v="8"/>
    <x v="8"/>
    <s v="plays"/>
    <x v="3655"/>
    <d v="2016-01-19T16:59:00"/>
  </r>
  <r>
    <n v="3823"/>
    <s v="FEED"/>
    <s v="Feed, a new play by Garrett Markgraf (based on the novel by M.T. Anderson), Directed by Anna Marck at Oakland University."/>
    <n v="2500"/>
    <n v="2650"/>
    <x v="1"/>
    <x v="0"/>
    <s v="USD"/>
    <n v="1437364740"/>
    <n v="1434405044"/>
    <b v="0"/>
    <n v="41"/>
    <b v="1"/>
    <s v="theater/plays"/>
    <n v="1.06"/>
    <n v="64.634146341463421"/>
    <x v="8"/>
    <x v="8"/>
    <x v="8"/>
    <s v="plays"/>
    <x v="3656"/>
    <d v="2015-07-19T21:59:00"/>
  </r>
  <r>
    <n v="3824"/>
    <s v="Count Your Blessings - A Verbatim Performance"/>
    <s v="the hardy presents a collaboration between Robbie Curran and Abram Rooney. Kemble House, 9th-14th August, every night at 8pm."/>
    <n v="250"/>
    <n v="270"/>
    <x v="1"/>
    <x v="1"/>
    <s v="GBP"/>
    <n v="1470058860"/>
    <n v="1469026903"/>
    <b v="0"/>
    <n v="7"/>
    <b v="1"/>
    <s v="theater/plays"/>
    <n v="1.08"/>
    <n v="38.571428571428569"/>
    <x v="8"/>
    <x v="8"/>
    <x v="8"/>
    <s v="plays"/>
    <x v="3657"/>
    <d v="2016-08-01T07:41:00"/>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x v="8"/>
    <x v="8"/>
    <x v="8"/>
    <s v="plays"/>
    <x v="3658"/>
    <d v="2015-06-16T19:40:14"/>
  </r>
  <r>
    <n v="3826"/>
    <s v="DAY OF THE DOG by Blue Sparrow Theatre Company"/>
    <s v="This is the story about the Westons. One family who live with mental illness on a daily basis."/>
    <n v="600"/>
    <n v="715"/>
    <x v="1"/>
    <x v="1"/>
    <s v="GBP"/>
    <n v="1430993394"/>
    <n v="1428401394"/>
    <b v="0"/>
    <n v="26"/>
    <b v="1"/>
    <s v="theater/plays"/>
    <n v="1.1916666666666667"/>
    <n v="27.5"/>
    <x v="8"/>
    <x v="8"/>
    <x v="8"/>
    <s v="plays"/>
    <x v="3659"/>
    <d v="2015-05-07T04:09:54"/>
  </r>
  <r>
    <n v="3827"/>
    <s v="BROKEN BISCUITS EDINBURGH"/>
    <s v="IAM TRYING TO TAKE MY DEBUT PLAY BROKEN BISCUITS TO EDINGBURGH FESTIVAL 2015 AND REALLY NEED SOME FUNDING TO HELP ME ACHIEVE THIS GOAL"/>
    <n v="3000"/>
    <n v="4580"/>
    <x v="1"/>
    <x v="1"/>
    <s v="GBP"/>
    <n v="1427414400"/>
    <n v="1422656201"/>
    <b v="0"/>
    <n v="65"/>
    <b v="1"/>
    <s v="theater/plays"/>
    <n v="1.5266666666666666"/>
    <n v="70.461538461538467"/>
    <x v="8"/>
    <x v="8"/>
    <x v="8"/>
    <s v="plays"/>
    <x v="3660"/>
    <d v="2015-03-26T18:00:00"/>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
    <n v="178.57142857142858"/>
    <x v="8"/>
    <x v="8"/>
    <x v="8"/>
    <s v="plays"/>
    <x v="3661"/>
    <d v="2014-12-31T07:39:47"/>
  </r>
  <r>
    <n v="3829"/>
    <s v="Returning Home."/>
    <s v="A play that illustrates the symptoms of PTSD, shows its effect on families, and demonstrates some of the difficulties of treating it."/>
    <n v="500"/>
    <n v="501"/>
    <x v="1"/>
    <x v="0"/>
    <s v="USD"/>
    <n v="1472676371"/>
    <n v="1470948371"/>
    <b v="0"/>
    <n v="8"/>
    <b v="1"/>
    <s v="theater/plays"/>
    <n v="1.002"/>
    <n v="62.625"/>
    <x v="8"/>
    <x v="8"/>
    <x v="8"/>
    <s v="plays"/>
    <x v="3662"/>
    <d v="2016-08-31T14:46:11"/>
  </r>
  <r>
    <n v="3830"/>
    <s v="Run Away"/>
    <s v="The Aeon Theatre company is producing another original play by Parker Hale at the Manhattan Reportory Theatre"/>
    <n v="100"/>
    <n v="225"/>
    <x v="1"/>
    <x v="0"/>
    <s v="USD"/>
    <n v="1464371211"/>
    <n v="1463161611"/>
    <b v="0"/>
    <n v="3"/>
    <b v="1"/>
    <s v="theater/plays"/>
    <n v="2.25"/>
    <n v="75"/>
    <x v="8"/>
    <x v="8"/>
    <x v="8"/>
    <s v="plays"/>
    <x v="3663"/>
    <d v="2016-05-27T11:46:51"/>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x v="8"/>
    <x v="8"/>
    <x v="8"/>
    <s v="plays"/>
    <x v="3664"/>
    <d v="2014-11-05T15:22:25"/>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x v="8"/>
    <x v="8"/>
    <x v="8"/>
    <s v="plays"/>
    <x v="3665"/>
    <d v="2016-02-19T20:45:35"/>
  </r>
  <r>
    <n v="3833"/>
    <s v="Shakespeare is Boffo! Teachers' Edition"/>
    <s v="Get more kids to love Shakespeare by developing the fun &amp; effective Shakespeare is Boffo! course as an replicable program for teachers."/>
    <n v="1200"/>
    <n v="1400"/>
    <x v="1"/>
    <x v="2"/>
    <s v="CAD"/>
    <n v="1417460940"/>
    <n v="1416516972"/>
    <b v="0"/>
    <n v="20"/>
    <b v="1"/>
    <s v="theater/plays"/>
    <n v="1.1666666666666667"/>
    <n v="70"/>
    <x v="8"/>
    <x v="8"/>
    <x v="8"/>
    <s v="plays"/>
    <x v="3666"/>
    <d v="2014-12-01T13:09:00"/>
  </r>
  <r>
    <n v="3834"/>
    <s v="Better to Have Loved...?"/>
    <s v="About the impact of addiction on relationships; my play hopes to inspire &amp; support those affected to connect with their own creativity"/>
    <n v="3000"/>
    <n v="3271"/>
    <x v="1"/>
    <x v="1"/>
    <s v="GBP"/>
    <n v="1434624067"/>
    <n v="1432032067"/>
    <b v="0"/>
    <n v="57"/>
    <b v="1"/>
    <s v="theater/plays"/>
    <n v="1.0903333333333334"/>
    <n v="57.385964912280699"/>
    <x v="8"/>
    <x v="8"/>
    <x v="8"/>
    <s v="plays"/>
    <x v="3667"/>
    <d v="2015-06-18T04:41:07"/>
  </r>
  <r>
    <n v="3835"/>
    <s v="Support new theatre piece IT DOESN'T MATTER"/>
    <s v="IT DOESN'T MATTER is a new comedic piece of political theatre written by three enthusiastic students. Help us produce it at LIPA!"/>
    <n v="200"/>
    <n v="320"/>
    <x v="1"/>
    <x v="1"/>
    <s v="GBP"/>
    <n v="1461278208"/>
    <n v="1459463808"/>
    <b v="0"/>
    <n v="8"/>
    <b v="1"/>
    <s v="theater/plays"/>
    <n v="1.6"/>
    <n v="40"/>
    <x v="8"/>
    <x v="8"/>
    <x v="8"/>
    <s v="plays"/>
    <x v="3668"/>
    <d v="2016-04-21T16:36:48"/>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x v="8"/>
    <x v="8"/>
    <x v="8"/>
    <s v="plays"/>
    <x v="3669"/>
    <d v="2016-08-02T22:09:00"/>
  </r>
  <r>
    <n v="3837"/>
    <s v="Farcical Elements Presents Boeing-Boeing"/>
    <s v="A high-flying French farce with the thrust of a well-tuned jet engine"/>
    <n v="2000"/>
    <n v="2042"/>
    <x v="1"/>
    <x v="1"/>
    <s v="GBP"/>
    <n v="1435947758"/>
    <n v="1432837358"/>
    <b v="0"/>
    <n v="17"/>
    <b v="1"/>
    <s v="theater/plays"/>
    <n v="1.0209999999999999"/>
    <n v="120.11764705882354"/>
    <x v="8"/>
    <x v="8"/>
    <x v="8"/>
    <s v="plays"/>
    <x v="3670"/>
    <d v="2015-07-03T12:22:38"/>
  </r>
  <r>
    <n v="3838"/>
    <s v="BlodsbrÃ¶llop pÃ¥ Fredriksdal / Blood Wedding at Fredriksdal"/>
    <s v="BlodsbrÃ¶llop - vi vill fÃ¶rverkliga vÃ¥r idÃ© om en passionerad berÃ¤ttelse i hÃ¶stfÃ¤rger - vill du?_x000a_A passionate story in autumncolours."/>
    <n v="100000"/>
    <n v="100824"/>
    <x v="1"/>
    <x v="5"/>
    <s v="SEK"/>
    <n v="1432314209"/>
    <n v="1429722209"/>
    <b v="0"/>
    <n v="100"/>
    <b v="1"/>
    <s v="theater/plays"/>
    <n v="1.00824"/>
    <n v="1008.24"/>
    <x v="8"/>
    <x v="8"/>
    <x v="8"/>
    <s v="plays"/>
    <x v="3671"/>
    <d v="2015-05-22T11:03:29"/>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x v="8"/>
    <x v="8"/>
    <x v="8"/>
    <s v="plays"/>
    <x v="3672"/>
    <d v="2015-07-29T21:25:24"/>
  </r>
  <r>
    <n v="3840"/>
    <s v="Tonight I'll be April"/>
    <s v="A gritty play looking at a modern day relationship, highlighting issues of mental health and abuse suffered by men."/>
    <n v="1"/>
    <n v="65"/>
    <x v="1"/>
    <x v="1"/>
    <s v="GBP"/>
    <n v="1459180229"/>
    <n v="1457023829"/>
    <b v="0"/>
    <n v="3"/>
    <b v="1"/>
    <s v="theater/plays"/>
    <n v="65"/>
    <n v="21.666666666666668"/>
    <x v="8"/>
    <x v="8"/>
    <x v="8"/>
    <s v="plays"/>
    <x v="3673"/>
    <d v="2016-03-28T09:50:29"/>
  </r>
  <r>
    <n v="3841"/>
    <s v="&quot;If They Come Back&quot;"/>
    <s v="A play by award winning writer Eric Monte. _x000a_&quot;If they come back&quot; follows the lives of two teenage boys during the civil rights movement."/>
    <n v="10000"/>
    <n v="872"/>
    <x v="0"/>
    <x v="0"/>
    <s v="USD"/>
    <n v="1405882287"/>
    <n v="1400698287"/>
    <b v="1"/>
    <n v="34"/>
    <b v="0"/>
    <s v="theater/plays"/>
    <n v="8.72E-2"/>
    <n v="25.647058823529413"/>
    <x v="8"/>
    <x v="8"/>
    <x v="8"/>
    <s v="plays"/>
    <x v="3674"/>
    <d v="2014-07-20T12:51:27"/>
  </r>
  <r>
    <n v="3842"/>
    <s v="Shakespeare's The Tempest: In-The-Round"/>
    <s v="Follow the sell-out Tree Folk Theatre, as we lead you through The Tempest with masks, puppetry and live music! 15th July - 3rd August"/>
    <n v="5000"/>
    <n v="1097"/>
    <x v="0"/>
    <x v="1"/>
    <s v="GBP"/>
    <n v="1399809052"/>
    <n v="1397217052"/>
    <b v="1"/>
    <n v="23"/>
    <b v="0"/>
    <s v="theater/plays"/>
    <n v="0.21940000000000001"/>
    <n v="47.695652173913047"/>
    <x v="8"/>
    <x v="8"/>
    <x v="8"/>
    <s v="plays"/>
    <x v="3675"/>
    <d v="2014-05-11T05:50:52"/>
  </r>
  <r>
    <n v="3843"/>
    <s v="Vengeance Can Wait"/>
    <s v="Vengeance Can Wait navigates Japanese sub-culture as it charts a dark, twisted and touching, â€œdifferentâ€ kind of love story."/>
    <n v="5000"/>
    <n v="1065"/>
    <x v="0"/>
    <x v="0"/>
    <s v="USD"/>
    <n v="1401587064"/>
    <n v="1399427064"/>
    <b v="1"/>
    <n v="19"/>
    <b v="0"/>
    <s v="theater/plays"/>
    <n v="0.21299999999999999"/>
    <n v="56.05263157894737"/>
    <x v="8"/>
    <x v="8"/>
    <x v="8"/>
    <s v="plays"/>
    <x v="3676"/>
    <d v="2014-05-31T19:44:24"/>
  </r>
  <r>
    <n v="3844"/>
    <s v="Get &quot;Walken in His Shoes&quot; to Capital Fringe Festival in DC!"/>
    <s v="A comedy about a Christopher Walken Club.  This show was chosen to perform in DC!  Help the production get to our nation's capital."/>
    <n v="9800"/>
    <n v="4066"/>
    <x v="0"/>
    <x v="0"/>
    <s v="USD"/>
    <n v="1401778740"/>
    <n v="1399474134"/>
    <b v="1"/>
    <n v="50"/>
    <b v="0"/>
    <s v="theater/plays"/>
    <n v="0.41489795918367345"/>
    <n v="81.319999999999993"/>
    <x v="8"/>
    <x v="8"/>
    <x v="8"/>
    <s v="plays"/>
    <x v="3677"/>
    <d v="2014-06-03T00:59:00"/>
  </r>
  <r>
    <n v="3845"/>
    <s v="Marilyn Madness &amp; Me"/>
    <s v="He met Marilyn. He became obsessed with Norma Jean. That changed everything._x000a__x000a_                                A play by Frank Furino"/>
    <n v="40000"/>
    <n v="842"/>
    <x v="0"/>
    <x v="0"/>
    <s v="USD"/>
    <n v="1443711774"/>
    <n v="1441119774"/>
    <b v="1"/>
    <n v="12"/>
    <b v="0"/>
    <s v="theater/plays"/>
    <n v="2.1049999999999999E-2"/>
    <n v="70.166666666666671"/>
    <x v="8"/>
    <x v="8"/>
    <x v="8"/>
    <s v="plays"/>
    <x v="3678"/>
    <d v="2015-10-01T09:02:54"/>
  </r>
  <r>
    <n v="3846"/>
    <s v="My Insane Shakespeare"/>
    <s v="My Insane Shakespeare. An original play by Arthur Elbakyan premiering October 13th at United Solo, New York City."/>
    <n v="7000"/>
    <n v="189"/>
    <x v="0"/>
    <x v="0"/>
    <s v="USD"/>
    <n v="1412405940"/>
    <n v="1409721542"/>
    <b v="1"/>
    <n v="8"/>
    <b v="0"/>
    <s v="theater/plays"/>
    <n v="2.7E-2"/>
    <n v="23.625"/>
    <x v="8"/>
    <x v="8"/>
    <x v="8"/>
    <s v="plays"/>
    <x v="3679"/>
    <d v="2014-10-04T00:59:00"/>
  </r>
  <r>
    <n v="3847"/>
    <s v="Madame X"/>
    <s v="The production of the original play &quot;Madame X&quot; by Amanda Davison. Inspired by the painting by John Singer Sargent."/>
    <n v="10500"/>
    <n v="1697"/>
    <x v="0"/>
    <x v="0"/>
    <s v="USD"/>
    <n v="1437283391"/>
    <n v="1433395391"/>
    <b v="1"/>
    <n v="9"/>
    <b v="0"/>
    <s v="theater/plays"/>
    <n v="0.16161904761904761"/>
    <n v="188.55555555555554"/>
    <x v="8"/>
    <x v="8"/>
    <x v="8"/>
    <s v="plays"/>
    <x v="3680"/>
    <d v="2015-07-18T23:23:11"/>
  </r>
  <r>
    <n v="3848"/>
    <s v="'LETTERS FROM WAR' Losing loved ones to Alzheimer's Disease"/>
    <s v="A Carnegie Mellon capstone play based on a woman's life as she slips from reality due to the degenerative effect of Alzheimer's Disease"/>
    <n v="13000"/>
    <n v="2129"/>
    <x v="0"/>
    <x v="0"/>
    <s v="USD"/>
    <n v="1445196989"/>
    <n v="1442604989"/>
    <b v="1"/>
    <n v="43"/>
    <b v="0"/>
    <s v="theater/plays"/>
    <n v="0.16376923076923078"/>
    <n v="49.511627906976742"/>
    <x v="8"/>
    <x v="8"/>
    <x v="8"/>
    <s v="plays"/>
    <x v="3681"/>
    <d v="2015-10-18T13:36:29"/>
  </r>
  <r>
    <n v="3849"/>
    <s v="Auf geht's beim Schichtl"/>
    <s v="Bayerische KomÃ¶die im Schaustellermillieu vor historischem Hintergrund des Oktoberfestes von Winfried Frey. UrauffÃ¼hrung September 2015"/>
    <n v="30000"/>
    <n v="2113"/>
    <x v="0"/>
    <x v="3"/>
    <s v="EUR"/>
    <n v="1434047084"/>
    <n v="1431455084"/>
    <b v="1"/>
    <n v="28"/>
    <b v="0"/>
    <s v="theater/plays"/>
    <n v="7.0433333333333334E-2"/>
    <n v="75.464285714285708"/>
    <x v="8"/>
    <x v="8"/>
    <x v="8"/>
    <s v="plays"/>
    <x v="3682"/>
    <d v="2015-06-11T12:24:44"/>
  </r>
  <r>
    <n v="3850"/>
    <s v="The Vagina Monologues 2015"/>
    <s v="V-Day is a global activist movement to end violence against women and girls."/>
    <n v="1000"/>
    <n v="38"/>
    <x v="0"/>
    <x v="0"/>
    <s v="USD"/>
    <n v="1420081143"/>
    <n v="1417489143"/>
    <b v="1"/>
    <n v="4"/>
    <b v="0"/>
    <s v="theater/plays"/>
    <n v="3.7999999999999999E-2"/>
    <n v="9.5"/>
    <x v="8"/>
    <x v="8"/>
    <x v="8"/>
    <s v="plays"/>
    <x v="3683"/>
    <d v="2014-12-31T20:59:03"/>
  </r>
  <r>
    <n v="3851"/>
    <s v="Waving Goodbye"/>
    <s v="A play about the horrible choices we have to make every day. Should we take a risk, or take the road most travelled?"/>
    <n v="2500"/>
    <n v="852"/>
    <x v="0"/>
    <x v="1"/>
    <s v="GBP"/>
    <n v="1437129179"/>
    <n v="1434537179"/>
    <b v="1"/>
    <n v="24"/>
    <b v="0"/>
    <s v="theater/plays"/>
    <n v="0.34079999999999999"/>
    <n v="35.5"/>
    <x v="8"/>
    <x v="8"/>
    <x v="8"/>
    <s v="plays"/>
    <x v="3684"/>
    <d v="2015-07-17T04:32:59"/>
  </r>
  <r>
    <n v="3852"/>
    <s v="Rob Base Presents Unequally Yoked The Stage Play"/>
    <s v="Writer/Director Lynette J. Blackwell presents the hilarious entangled love story of when evil and good attempt to coexist."/>
    <n v="10000"/>
    <n v="20"/>
    <x v="0"/>
    <x v="0"/>
    <s v="USD"/>
    <n v="1427427276"/>
    <n v="1425270876"/>
    <b v="0"/>
    <n v="2"/>
    <b v="0"/>
    <s v="theater/plays"/>
    <n v="2E-3"/>
    <n v="10"/>
    <x v="8"/>
    <x v="8"/>
    <x v="8"/>
    <s v="plays"/>
    <x v="3685"/>
    <d v="2015-03-26T21:34:36"/>
  </r>
  <r>
    <n v="3853"/>
    <s v="The Original Laughter Therapist"/>
    <s v="A dose of One-woman &quot;Dramedy&quot; to cure those daily blues is just what the doctor ordered!"/>
    <n v="100000"/>
    <n v="26"/>
    <x v="0"/>
    <x v="0"/>
    <s v="USD"/>
    <n v="1409602178"/>
    <n v="1406578178"/>
    <b v="0"/>
    <n v="2"/>
    <b v="0"/>
    <s v="theater/plays"/>
    <n v="2.5999999999999998E-4"/>
    <n v="13"/>
    <x v="8"/>
    <x v="8"/>
    <x v="8"/>
    <s v="plays"/>
    <x v="3686"/>
    <d v="2014-09-01T14:09:38"/>
  </r>
  <r>
    <n v="3854"/>
    <s v="The Case Of Soghomon Tehlirian"/>
    <s v="A play dedicated to the 100th anniversary of the Armenian Genocide."/>
    <n v="11000"/>
    <n v="1788"/>
    <x v="0"/>
    <x v="0"/>
    <s v="USD"/>
    <n v="1431206058"/>
    <n v="1428614058"/>
    <b v="0"/>
    <n v="20"/>
    <b v="0"/>
    <s v="theater/plays"/>
    <n v="0.16254545454545455"/>
    <n v="89.4"/>
    <x v="8"/>
    <x v="8"/>
    <x v="8"/>
    <s v="plays"/>
    <x v="3687"/>
    <d v="2015-05-09T15:14:18"/>
  </r>
  <r>
    <n v="3855"/>
    <s v="The Happy Family and Devoted Dreams new theater plays NYC"/>
    <s v="TWO NEW DARK COMEDIES OPENING IN NYC THIS APRIL AND MAY BY CHRISTOPHER B. LATRO _x000a_ABOUT FAMILY, AMBITION, LOVE AND GREED"/>
    <n v="1000"/>
    <n v="25"/>
    <x v="0"/>
    <x v="0"/>
    <s v="USD"/>
    <n v="1427408271"/>
    <n v="1424819871"/>
    <b v="0"/>
    <n v="1"/>
    <b v="0"/>
    <s v="theater/plays"/>
    <n v="2.5000000000000001E-2"/>
    <n v="25"/>
    <x v="8"/>
    <x v="8"/>
    <x v="8"/>
    <s v="plays"/>
    <x v="3688"/>
    <d v="2015-03-26T16:17:51"/>
  </r>
  <r>
    <n v="3856"/>
    <s v="&quot;Trouble at the Gate&quot; play"/>
    <s v="Thought-provoking drama about one who gets so caught up in churchwork, loses the true meaning of serving God, &amp; has TROUBLE AT THE GATE"/>
    <n v="5000"/>
    <n v="1"/>
    <x v="0"/>
    <x v="0"/>
    <s v="USD"/>
    <n v="1425833403"/>
    <n v="1423245003"/>
    <b v="0"/>
    <n v="1"/>
    <b v="0"/>
    <s v="theater/plays"/>
    <n v="2.0000000000000001E-4"/>
    <n v="1"/>
    <x v="8"/>
    <x v="8"/>
    <x v="8"/>
    <s v="plays"/>
    <x v="3689"/>
    <d v="2015-03-08T10:50:03"/>
  </r>
  <r>
    <n v="3857"/>
    <s v="I support Molding Heartz"/>
    <s v="The Ultimate Screenwriting Conference_x000a_is the experience showing screenwriters how to write and sell a screenplay in hollywood!"/>
    <n v="5000"/>
    <n v="260"/>
    <x v="0"/>
    <x v="0"/>
    <s v="USD"/>
    <n v="1406913120"/>
    <n v="1404927690"/>
    <b v="0"/>
    <n v="4"/>
    <b v="0"/>
    <s v="theater/plays"/>
    <n v="5.1999999999999998E-2"/>
    <n v="65"/>
    <x v="8"/>
    <x v="8"/>
    <x v="8"/>
    <s v="plays"/>
    <x v="3690"/>
    <d v="2014-08-01T11:12:00"/>
  </r>
  <r>
    <n v="3858"/>
    <s v="Hamlet by CattyWhamPuss (with non-traditional casting)"/>
    <s v="With non-gender specific casting, CattyWhamPuss Theatre dismiss traditional casting biases in this, their ambitious first venture."/>
    <n v="500"/>
    <n v="10"/>
    <x v="0"/>
    <x v="1"/>
    <s v="GBP"/>
    <n v="1432328400"/>
    <n v="1430734844"/>
    <b v="0"/>
    <n v="1"/>
    <b v="0"/>
    <s v="theater/plays"/>
    <n v="0.02"/>
    <n v="10"/>
    <x v="8"/>
    <x v="8"/>
    <x v="8"/>
    <s v="plays"/>
    <x v="3691"/>
    <d v="2015-05-22T15:00:00"/>
  </r>
  <r>
    <n v="3859"/>
    <s v="What Dreams Were Made Of"/>
    <s v="This is a play that will have each and everyone that sees it thinking about the dreams they had growing up. It's a dramady"/>
    <n v="2500"/>
    <n v="1"/>
    <x v="0"/>
    <x v="0"/>
    <s v="USD"/>
    <n v="1403730000"/>
    <n v="1401485207"/>
    <b v="0"/>
    <n v="1"/>
    <b v="0"/>
    <s v="theater/plays"/>
    <n v="4.0000000000000002E-4"/>
    <n v="1"/>
    <x v="8"/>
    <x v="8"/>
    <x v="8"/>
    <s v="plays"/>
    <x v="3692"/>
    <d v="2014-06-25T15:00:00"/>
  </r>
  <r>
    <n v="3860"/>
    <s v="Tennessee Williams' ONE ARM @ Minnesota Fringe"/>
    <s v="The unproduced screenplay by Tennessee Williams is given life for the first time on a Twin Cities stage by an ensemble of local actors."/>
    <n v="6000"/>
    <n v="1060"/>
    <x v="0"/>
    <x v="0"/>
    <s v="USD"/>
    <n v="1407858710"/>
    <n v="1405266710"/>
    <b v="0"/>
    <n v="13"/>
    <b v="0"/>
    <s v="theater/plays"/>
    <n v="0.17666666666666667"/>
    <n v="81.538461538461533"/>
    <x v="8"/>
    <x v="8"/>
    <x v="8"/>
    <s v="plays"/>
    <x v="3693"/>
    <d v="2014-08-12T09:51:50"/>
  </r>
  <r>
    <n v="3861"/>
    <s v="READY OR NOT HERE I COME"/>
    <s v="THE COMING OF THE LORD!"/>
    <n v="2000"/>
    <n v="100"/>
    <x v="0"/>
    <x v="0"/>
    <s v="USD"/>
    <n v="1415828820"/>
    <n v="1412258977"/>
    <b v="0"/>
    <n v="1"/>
    <b v="0"/>
    <s v="theater/plays"/>
    <n v="0.05"/>
    <n v="100"/>
    <x v="8"/>
    <x v="8"/>
    <x v="8"/>
    <s v="plays"/>
    <x v="3694"/>
    <d v="2014-11-12T15:47:00"/>
  </r>
  <r>
    <n v="3862"/>
    <s v="The Container Play"/>
    <s v="The hit immersive theatre experience of England comes to Corpus Christi!"/>
    <n v="7500"/>
    <n v="1"/>
    <x v="0"/>
    <x v="0"/>
    <s v="USD"/>
    <n v="1473699540"/>
    <n v="1472451356"/>
    <b v="0"/>
    <n v="1"/>
    <b v="0"/>
    <s v="theater/plays"/>
    <n v="1.3333333333333334E-4"/>
    <n v="1"/>
    <x v="8"/>
    <x v="8"/>
    <x v="8"/>
    <s v="plays"/>
    <x v="3695"/>
    <d v="2016-09-12T10:59:00"/>
  </r>
  <r>
    <n v="3863"/>
    <s v="Umma Yemaya"/>
    <s v="Umma Yemaya is  a play that examines the challenges of unconventional love. The Lady  and the Artist create their own world for love."/>
    <n v="6000"/>
    <n v="0"/>
    <x v="0"/>
    <x v="0"/>
    <s v="USD"/>
    <n v="1446739905"/>
    <n v="1441552305"/>
    <b v="0"/>
    <n v="0"/>
    <b v="0"/>
    <s v="theater/plays"/>
    <n v="0"/>
    <n v="0"/>
    <x v="8"/>
    <x v="8"/>
    <x v="8"/>
    <s v="plays"/>
    <x v="3696"/>
    <d v="2015-11-05T10:11:45"/>
  </r>
  <r>
    <n v="3864"/>
    <s v="Grammar Land Performances"/>
    <s v="I want to create a theatrical performance of the book Grammar Land and present it at schools to help children learn proper grammar."/>
    <n v="5000"/>
    <n v="60"/>
    <x v="0"/>
    <x v="0"/>
    <s v="USD"/>
    <n v="1447799054"/>
    <n v="1445203454"/>
    <b v="0"/>
    <n v="3"/>
    <b v="0"/>
    <s v="theater/plays"/>
    <n v="1.2E-2"/>
    <n v="20"/>
    <x v="8"/>
    <x v="8"/>
    <x v="8"/>
    <s v="plays"/>
    <x v="3697"/>
    <d v="2015-11-17T16:24:14"/>
  </r>
  <r>
    <n v="3865"/>
    <s v="Fellatia's-Fantastic-Fun-Time-Show"/>
    <s v="Sissy Entertainment delivers a delicious cabaret that blends comedic monologue, song, and traditional sketch comedy."/>
    <n v="2413"/>
    <n v="650"/>
    <x v="0"/>
    <x v="2"/>
    <s v="CAD"/>
    <n v="1409376600"/>
    <n v="1405957098"/>
    <b v="0"/>
    <n v="14"/>
    <b v="0"/>
    <s v="theater/plays"/>
    <n v="0.26937422295897223"/>
    <n v="46.428571428571431"/>
    <x v="8"/>
    <x v="8"/>
    <x v="8"/>
    <s v="plays"/>
    <x v="3698"/>
    <d v="2014-08-29T23:30:00"/>
  </r>
  <r>
    <n v="3866"/>
    <s v="a feminine ending, brought to you by the East End Theatre Co"/>
    <s v="A funny, moving, witty piece about a girl, her oboe, and her dreams."/>
    <n v="2000"/>
    <n v="11"/>
    <x v="0"/>
    <x v="0"/>
    <s v="USD"/>
    <n v="1458703740"/>
    <n v="1454453021"/>
    <b v="0"/>
    <n v="2"/>
    <b v="0"/>
    <s v="theater/plays"/>
    <n v="5.4999999999999997E-3"/>
    <n v="5.5"/>
    <x v="8"/>
    <x v="8"/>
    <x v="8"/>
    <s v="plays"/>
    <x v="3699"/>
    <d v="2016-03-22T21:29:00"/>
  </r>
  <r>
    <n v="3867"/>
    <s v="RUSSIAN PLAY &quot;HOW TO BE BRAVE&quot;"/>
    <s v="What do you know about Russian Culture? Our project helps the American children to find out about Russian literature."/>
    <n v="2000"/>
    <n v="251"/>
    <x v="0"/>
    <x v="0"/>
    <s v="USD"/>
    <n v="1466278339"/>
    <n v="1463686339"/>
    <b v="0"/>
    <n v="5"/>
    <b v="0"/>
    <s v="theater/plays"/>
    <n v="0.1255"/>
    <n v="50.2"/>
    <x v="8"/>
    <x v="8"/>
    <x v="8"/>
    <s v="plays"/>
    <x v="3700"/>
    <d v="2016-06-18T13:32:19"/>
  </r>
  <r>
    <n v="3888"/>
    <s v="Popinjay Productions' The Odyssey"/>
    <s v="We are devising a vibrant new adaptation of Homer's The Odyssey featuring dynamic storytelling, stunning visuals and original music."/>
    <n v="2000"/>
    <n v="542"/>
    <x v="0"/>
    <x v="1"/>
    <s v="GBP"/>
    <n v="1488114358"/>
    <n v="1485522358"/>
    <b v="0"/>
    <n v="14"/>
    <b v="0"/>
    <s v="theater/plays"/>
    <n v="0.27100000000000002"/>
    <n v="38.714285714285715"/>
    <x v="8"/>
    <x v="8"/>
    <x v="8"/>
    <s v="plays"/>
    <x v="3701"/>
    <d v="2017-02-26T07:05:58"/>
  </r>
  <r>
    <n v="3889"/>
    <s v="Sherri's Playhouse Present's A Heavenly Hand!"/>
    <s v="A romantic comedy about a girl trying to figure out what to do with her life and an angel who comes to help her."/>
    <n v="8000"/>
    <n v="118"/>
    <x v="0"/>
    <x v="0"/>
    <s v="USD"/>
    <n v="1420413960"/>
    <n v="1417651630"/>
    <b v="0"/>
    <n v="9"/>
    <b v="0"/>
    <s v="theater/plays"/>
    <n v="1.4749999999999999E-2"/>
    <n v="13.111111111111111"/>
    <x v="8"/>
    <x v="8"/>
    <x v="8"/>
    <s v="plays"/>
    <x v="3702"/>
    <d v="2015-01-04T17:26:00"/>
  </r>
  <r>
    <n v="3890"/>
    <s v="Something Wicked This Way Comes"/>
    <s v="Will Power Troupe is the only US group invited to perform in London's Shakespeare Festival. We need your help to bring the USA to UK!"/>
    <n v="15000"/>
    <n v="2524"/>
    <x v="0"/>
    <x v="0"/>
    <s v="USD"/>
    <n v="1439662344"/>
    <n v="1434478344"/>
    <b v="0"/>
    <n v="8"/>
    <b v="0"/>
    <s v="theater/plays"/>
    <n v="0.16826666666666668"/>
    <n v="315.5"/>
    <x v="8"/>
    <x v="8"/>
    <x v="8"/>
    <s v="plays"/>
    <x v="3703"/>
    <d v="2015-08-15T12:12:24"/>
  </r>
  <r>
    <n v="3891"/>
    <s v="Out of the Box: A Mime Story"/>
    <s v="A comedy about a mime who dreams of becoming a stand up comedian."/>
    <n v="800"/>
    <n v="260"/>
    <x v="0"/>
    <x v="0"/>
    <s v="USD"/>
    <n v="1427086740"/>
    <n v="1424488244"/>
    <b v="0"/>
    <n v="7"/>
    <b v="0"/>
    <s v="theater/plays"/>
    <n v="0.32500000000000001"/>
    <n v="37.142857142857146"/>
    <x v="8"/>
    <x v="8"/>
    <x v="8"/>
    <s v="plays"/>
    <x v="3704"/>
    <d v="2015-03-22T22:59:00"/>
  </r>
  <r>
    <n v="3892"/>
    <s v="The Sea Horse, presented by Different Stages"/>
    <s v="Saloon owner Gertude Blum mistrusts all men and scorns love, but sailor Harry Bales' romantic dreams force her to face her tragic past."/>
    <n v="1000"/>
    <n v="0"/>
    <x v="0"/>
    <x v="0"/>
    <s v="USD"/>
    <n v="1408863600"/>
    <n v="1408203557"/>
    <b v="0"/>
    <n v="0"/>
    <b v="0"/>
    <s v="theater/plays"/>
    <n v="0"/>
    <n v="0"/>
    <x v="8"/>
    <x v="8"/>
    <x v="8"/>
    <s v="plays"/>
    <x v="3705"/>
    <d v="2014-08-24T01:00:00"/>
  </r>
  <r>
    <n v="3893"/>
    <s v="MY PRIVATE REVOLUTION"/>
    <s v="An inspiring story of a young girl's journey from childhood to adulthood told through monologue, dialogue, poetry and music and dance."/>
    <n v="50000"/>
    <n v="10775"/>
    <x v="0"/>
    <x v="0"/>
    <s v="USD"/>
    <n v="1404194400"/>
    <n v="1400600840"/>
    <b v="0"/>
    <n v="84"/>
    <b v="0"/>
    <s v="theater/plays"/>
    <n v="0.2155"/>
    <n v="128.27380952380952"/>
    <x v="8"/>
    <x v="8"/>
    <x v="8"/>
    <s v="plays"/>
    <x v="3706"/>
    <d v="2014-07-01T00:00:00"/>
  </r>
  <r>
    <n v="3894"/>
    <s v="MADE-UP: A Sitcom Theater Special"/>
    <s v="Ryan and Vanessa are hosting Christmas for the first time but instead of a happy celebration, they get a hilarious survival situation."/>
    <n v="15000"/>
    <n v="520"/>
    <x v="0"/>
    <x v="0"/>
    <s v="USD"/>
    <n v="1481000340"/>
    <n v="1478386812"/>
    <b v="0"/>
    <n v="11"/>
    <b v="0"/>
    <s v="theater/plays"/>
    <n v="3.4666666666666665E-2"/>
    <n v="47.272727272727273"/>
    <x v="8"/>
    <x v="8"/>
    <x v="8"/>
    <s v="plays"/>
    <x v="3707"/>
    <d v="2016-12-05T22:59:00"/>
  </r>
  <r>
    <n v="3895"/>
    <s v="Vestige"/>
    <s v="A Transgender makeup artist calls into question the loyalty of her best friend in a 1980's circus while dealing with her dying mother."/>
    <n v="1000"/>
    <n v="50"/>
    <x v="0"/>
    <x v="0"/>
    <s v="USD"/>
    <n v="1425103218"/>
    <n v="1422424818"/>
    <b v="0"/>
    <n v="1"/>
    <b v="0"/>
    <s v="theater/plays"/>
    <n v="0.05"/>
    <n v="50"/>
    <x v="8"/>
    <x v="8"/>
    <x v="8"/>
    <s v="plays"/>
    <x v="3708"/>
    <d v="2015-02-28T00:00:18"/>
  </r>
  <r>
    <n v="3896"/>
    <s v="Yorick and Company"/>
    <s v="Yorick and Co. is a comedy about a struggling theatre company whose mysterious benefactor starts haunting the show!"/>
    <n v="1600"/>
    <n v="170"/>
    <x v="0"/>
    <x v="0"/>
    <s v="USD"/>
    <n v="1402979778"/>
    <n v="1401770178"/>
    <b v="0"/>
    <n v="4"/>
    <b v="0"/>
    <s v="theater/plays"/>
    <n v="0.10625"/>
    <n v="42.5"/>
    <x v="8"/>
    <x v="8"/>
    <x v="8"/>
    <s v="plays"/>
    <x v="3709"/>
    <d v="2014-06-16T22:36:18"/>
  </r>
  <r>
    <n v="3897"/>
    <s v="Terry Pratchett's Wyrd Sisters at Paeroa Little Theatre"/>
    <s v="Help us to put on a production of Terry Pratchett's Wyrd Sisters, an ambitions show for our theatre but one I believe we can do."/>
    <n v="2500"/>
    <n v="440"/>
    <x v="0"/>
    <x v="12"/>
    <s v="NZD"/>
    <n v="1420750683"/>
    <n v="1418158683"/>
    <b v="0"/>
    <n v="10"/>
    <b v="0"/>
    <s v="theater/plays"/>
    <n v="0.17599999999999999"/>
    <n v="44"/>
    <x v="8"/>
    <x v="8"/>
    <x v="8"/>
    <s v="plays"/>
    <x v="3710"/>
    <d v="2015-01-08T14:58:03"/>
  </r>
  <r>
    <n v="3898"/>
    <s v="The Return of The Walthamstow Mysteries"/>
    <s v="'Somewhere you know, nowhere you've been' a theatrical _x000a_re-imagining of Walthamstowâ€™s past acted out beneath big skies in the marshes."/>
    <n v="2500"/>
    <n v="814"/>
    <x v="0"/>
    <x v="1"/>
    <s v="GBP"/>
    <n v="1439827200"/>
    <n v="1436355270"/>
    <b v="0"/>
    <n v="16"/>
    <b v="0"/>
    <s v="theater/plays"/>
    <n v="0.3256"/>
    <n v="50.875"/>
    <x v="8"/>
    <x v="8"/>
    <x v="8"/>
    <s v="plays"/>
    <x v="3711"/>
    <d v="2015-08-17T10:00:00"/>
  </r>
  <r>
    <n v="3899"/>
    <s v="RAIN | a theatrical production of life-changing proportions"/>
    <s v="More than just a play, RAIN is an outreach to hurting people who feel disengaged or rejected by others."/>
    <n v="10000"/>
    <n v="125"/>
    <x v="0"/>
    <x v="0"/>
    <s v="USD"/>
    <n v="1407868561"/>
    <n v="1406140561"/>
    <b v="0"/>
    <n v="2"/>
    <b v="0"/>
    <s v="theater/plays"/>
    <n v="1.2500000000000001E-2"/>
    <n v="62.5"/>
    <x v="8"/>
    <x v="8"/>
    <x v="8"/>
    <s v="plays"/>
    <x v="3712"/>
    <d v="2014-08-12T12:36:01"/>
  </r>
  <r>
    <n v="3900"/>
    <s v="HUB Theatre Group presents John Logan's RED"/>
    <s v="HUB Theatre Group collaborates with local artists to present John Logan's RED to the community."/>
    <n v="2500"/>
    <n v="135"/>
    <x v="0"/>
    <x v="0"/>
    <s v="USD"/>
    <n v="1433988791"/>
    <n v="1431396791"/>
    <b v="0"/>
    <n v="5"/>
    <b v="0"/>
    <s v="theater/plays"/>
    <n v="5.3999999999999999E-2"/>
    <n v="27"/>
    <x v="8"/>
    <x v="8"/>
    <x v="8"/>
    <s v="plays"/>
    <x v="3713"/>
    <d v="2015-06-10T20:13:11"/>
  </r>
  <r>
    <n v="3901"/>
    <s v="De Lewe: A Youth Movement(Traveling Show)"/>
    <s v="&quot;De Lewe&quot; deals with the critical issues within today's youth. It reminds us that standing together is stronger than falling apart."/>
    <n v="3000"/>
    <n v="25"/>
    <x v="0"/>
    <x v="0"/>
    <s v="USD"/>
    <n v="1450554599"/>
    <n v="1447098599"/>
    <b v="0"/>
    <n v="1"/>
    <b v="0"/>
    <s v="theater/plays"/>
    <n v="8.3333333333333332E-3"/>
    <n v="25"/>
    <x v="8"/>
    <x v="8"/>
    <x v="8"/>
    <s v="plays"/>
    <x v="3714"/>
    <d v="2015-12-19T13:49:59"/>
  </r>
  <r>
    <n v="3902"/>
    <s v="Over Here Theatre/Scotchbonnet present: Love, Sex and Apps"/>
    <s v="Love, Sex and Apps is a double bill exploring the way in which we are both connected and disconnected with those around us."/>
    <n v="3000"/>
    <n v="1465"/>
    <x v="0"/>
    <x v="1"/>
    <s v="GBP"/>
    <n v="1479125642"/>
    <n v="1476962042"/>
    <b v="0"/>
    <n v="31"/>
    <b v="0"/>
    <s v="theater/plays"/>
    <n v="0.48833333333333334"/>
    <n v="47.258064516129032"/>
    <x v="8"/>
    <x v="8"/>
    <x v="8"/>
    <s v="plays"/>
    <x v="3715"/>
    <d v="2016-11-14T06:14:02"/>
  </r>
  <r>
    <n v="3903"/>
    <s v="Know Thy Law"/>
    <s v="Based on the novel â€œKnow Thy Lawâ€, this powerful play gives the insight and understanding of the power of knowing the law of the land."/>
    <n v="1500"/>
    <n v="0"/>
    <x v="0"/>
    <x v="0"/>
    <s v="USD"/>
    <n v="1439581080"/>
    <n v="1435709765"/>
    <b v="0"/>
    <n v="0"/>
    <b v="0"/>
    <s v="theater/plays"/>
    <n v="0"/>
    <n v="0"/>
    <x v="8"/>
    <x v="8"/>
    <x v="8"/>
    <s v="plays"/>
    <x v="3716"/>
    <d v="2015-08-14T13:38:00"/>
  </r>
  <r>
    <n v="3904"/>
    <s v="Black America from Prophets to Pimps"/>
    <s v="A play that will cover 4000 years of black history."/>
    <n v="10000"/>
    <n v="3"/>
    <x v="0"/>
    <x v="0"/>
    <s v="USD"/>
    <n v="1429074240"/>
    <n v="1427866200"/>
    <b v="0"/>
    <n v="2"/>
    <b v="0"/>
    <s v="theater/plays"/>
    <n v="2.9999999999999997E-4"/>
    <n v="1.5"/>
    <x v="8"/>
    <x v="8"/>
    <x v="8"/>
    <s v="plays"/>
    <x v="3717"/>
    <d v="2015-04-14T23:04:00"/>
  </r>
  <r>
    <n v="3905"/>
    <s v="Antonym Theatre - &quot;STAIRCASES&quot;"/>
    <s v="&quot;STAIRCASES&quot; is a piece of collaborative new writing exploring 'L'esprit de l'escalier', or the conversations you wish you could have."/>
    <n v="1500"/>
    <n v="173"/>
    <x v="0"/>
    <x v="1"/>
    <s v="GBP"/>
    <n v="1434063600"/>
    <n v="1430405903"/>
    <b v="0"/>
    <n v="7"/>
    <b v="0"/>
    <s v="theater/plays"/>
    <n v="0.11533333333333333"/>
    <n v="24.714285714285715"/>
    <x v="8"/>
    <x v="8"/>
    <x v="8"/>
    <s v="plays"/>
    <x v="3718"/>
    <d v="2015-06-11T17:00:00"/>
  </r>
  <r>
    <n v="3906"/>
    <s v="First Draft Theatre"/>
    <s v="We will workshop, stage and develop new writing, devised work and adaptations. A joyful leap into the possibilities of an idea!"/>
    <n v="1500"/>
    <n v="1010"/>
    <x v="0"/>
    <x v="1"/>
    <s v="GBP"/>
    <n v="1435325100"/>
    <n v="1432072893"/>
    <b v="0"/>
    <n v="16"/>
    <b v="0"/>
    <s v="theater/plays"/>
    <n v="0.67333333333333334"/>
    <n v="63.125"/>
    <x v="8"/>
    <x v="8"/>
    <x v="8"/>
    <s v="plays"/>
    <x v="3719"/>
    <d v="2015-06-26T07:25:00"/>
  </r>
  <r>
    <n v="3907"/>
    <s v="Burqa&amp;Rifle: A Drama: Two Women, Two Cultues, Two Histories"/>
    <s v="Burqa&amp;Rifle dramatizes the  encounter between two women -- a vigilante and a convert to Islam."/>
    <n v="1000"/>
    <n v="153"/>
    <x v="0"/>
    <x v="0"/>
    <s v="USD"/>
    <n v="1414354080"/>
    <n v="1411587606"/>
    <b v="0"/>
    <n v="4"/>
    <b v="0"/>
    <s v="theater/plays"/>
    <n v="0.153"/>
    <n v="38.25"/>
    <x v="8"/>
    <x v="8"/>
    <x v="8"/>
    <s v="plays"/>
    <x v="3720"/>
    <d v="2014-10-26T14:08:00"/>
  </r>
  <r>
    <n v="3908"/>
    <s v="Unconscious Subconscious"/>
    <s v="Death splits apart twin brothers in a questionable car accident. They shared dreams, and now they must share trials in the unknown."/>
    <n v="750"/>
    <n v="65"/>
    <x v="0"/>
    <x v="0"/>
    <s v="USD"/>
    <n v="1406603696"/>
    <n v="1405307696"/>
    <b v="0"/>
    <n v="4"/>
    <b v="0"/>
    <s v="theater/plays"/>
    <n v="8.666666666666667E-2"/>
    <n v="16.25"/>
    <x v="8"/>
    <x v="8"/>
    <x v="8"/>
    <s v="plays"/>
    <x v="3721"/>
    <d v="2014-07-28T21:14:56"/>
  </r>
  <r>
    <n v="3909"/>
    <s v="Woman2Woman"/>
    <s v="I am trying to put on a gospel comedy stage play that is full of laughter and life lessons as well that will change your life forever,"/>
    <n v="60000"/>
    <n v="135"/>
    <x v="0"/>
    <x v="0"/>
    <s v="USD"/>
    <n v="1410424642"/>
    <n v="1407832642"/>
    <b v="0"/>
    <n v="4"/>
    <b v="0"/>
    <s v="theater/plays"/>
    <n v="2.2499999999999998E-3"/>
    <n v="33.75"/>
    <x v="8"/>
    <x v="8"/>
    <x v="8"/>
    <s v="plays"/>
    <x v="3722"/>
    <d v="2014-09-11T02:37:22"/>
  </r>
  <r>
    <n v="3910"/>
    <s v="&quot;SHERLOCK HOLMES AND THE SCARLET AVENGER&quot;"/>
    <s v="Join Sherlock Holmes and Dr. Watson as the first adventure together is dramatized live on-stage!  The game is afoot!"/>
    <n v="6000"/>
    <n v="185"/>
    <x v="0"/>
    <x v="0"/>
    <s v="USD"/>
    <n v="1441649397"/>
    <n v="1439057397"/>
    <b v="0"/>
    <n v="3"/>
    <b v="0"/>
    <s v="theater/plays"/>
    <n v="3.0833333333333334E-2"/>
    <n v="61.666666666666664"/>
    <x v="8"/>
    <x v="8"/>
    <x v="8"/>
    <s v="plays"/>
    <x v="3723"/>
    <d v="2015-09-07T12:09:57"/>
  </r>
  <r>
    <n v="3911"/>
    <s v="Ministers of Grace"/>
    <s v="â€˜Ministers of Graceâ€™ imagines what the movie Ghostbusters would be like if written by William Shakespeare."/>
    <n v="8000"/>
    <n v="2993"/>
    <x v="0"/>
    <x v="0"/>
    <s v="USD"/>
    <n v="1417033777"/>
    <n v="1414438177"/>
    <b v="0"/>
    <n v="36"/>
    <b v="0"/>
    <s v="theater/plays"/>
    <n v="0.37412499999999999"/>
    <n v="83.138888888888886"/>
    <x v="8"/>
    <x v="8"/>
    <x v="8"/>
    <s v="plays"/>
    <x v="3724"/>
    <d v="2014-11-26T14:29:37"/>
  </r>
  <r>
    <n v="3912"/>
    <s v="JoLee Productions"/>
    <s v="Producing &amp; directing Jake's Women by Neil Simon opening July 9 and running through July 26 for Sonoma Arts Live"/>
    <n v="15000"/>
    <n v="1"/>
    <x v="0"/>
    <x v="0"/>
    <s v="USD"/>
    <n v="1429936500"/>
    <n v="1424759330"/>
    <b v="0"/>
    <n v="1"/>
    <b v="0"/>
    <s v="theater/plays"/>
    <n v="6.666666666666667E-5"/>
    <n v="1"/>
    <x v="8"/>
    <x v="8"/>
    <x v="8"/>
    <s v="plays"/>
    <x v="3725"/>
    <d v="2015-04-24T22:35:00"/>
  </r>
  <r>
    <n v="3913"/>
    <s v="The Great Gatsby at All-of-us Express Children's Theatre"/>
    <s v="â€œNo amount of fire or freshness can challenge what a man will store up in his ghostly heart.â€ â€“ The Great Gatsby"/>
    <n v="10000"/>
    <n v="1000"/>
    <x v="0"/>
    <x v="0"/>
    <s v="USD"/>
    <n v="1448863449"/>
    <n v="1446267849"/>
    <b v="0"/>
    <n v="7"/>
    <b v="0"/>
    <s v="theater/plays"/>
    <n v="0.1"/>
    <n v="142.85714285714286"/>
    <x v="8"/>
    <x v="8"/>
    <x v="8"/>
    <s v="plays"/>
    <x v="3726"/>
    <d v="2015-11-30T00:04:09"/>
  </r>
  <r>
    <n v="3914"/>
    <s v="Support Catalan Drama: Skin in Flames, by Guillem Clua"/>
    <s v="Bots &amp; Barrals and StoneCrabs Theatre are excited to present the UK premiere of Guillem Clua's powerful Catalan drama Skin in Flames."/>
    <n v="2500"/>
    <n v="909"/>
    <x v="0"/>
    <x v="1"/>
    <s v="GBP"/>
    <n v="1431298740"/>
    <n v="1429558756"/>
    <b v="0"/>
    <n v="27"/>
    <b v="0"/>
    <s v="theater/plays"/>
    <n v="0.36359999999999998"/>
    <n v="33.666666666666664"/>
    <x v="8"/>
    <x v="8"/>
    <x v="8"/>
    <s v="plays"/>
    <x v="3727"/>
    <d v="2015-05-10T16:59:00"/>
  </r>
  <r>
    <n v="3915"/>
    <s v="Hardcross"/>
    <s v="Following the enormous success of Hardcross, we are looking for new ways to bring this wonderful play to a wider audience."/>
    <n v="1500"/>
    <n v="5"/>
    <x v="0"/>
    <x v="1"/>
    <s v="GBP"/>
    <n v="1464824309"/>
    <n v="1462232309"/>
    <b v="0"/>
    <n v="1"/>
    <b v="0"/>
    <s v="theater/plays"/>
    <n v="3.3333333333333335E-3"/>
    <n v="5"/>
    <x v="8"/>
    <x v="8"/>
    <x v="8"/>
    <s v="plays"/>
    <x v="3728"/>
    <d v="2016-06-01T17:38:29"/>
  </r>
  <r>
    <n v="3916"/>
    <s v="Final exam"/>
    <s v="We're a small group of University students who need a little help making our final exam production the best product possible."/>
    <n v="2000"/>
    <n v="0"/>
    <x v="0"/>
    <x v="10"/>
    <s v="DKK"/>
    <n v="1464952752"/>
    <n v="1462360752"/>
    <b v="0"/>
    <n v="0"/>
    <b v="0"/>
    <s v="theater/plays"/>
    <n v="0"/>
    <n v="0"/>
    <x v="8"/>
    <x v="8"/>
    <x v="8"/>
    <s v="plays"/>
    <x v="3729"/>
    <d v="2016-06-03T05:19:12"/>
  </r>
  <r>
    <n v="3917"/>
    <s v="Romeo and Juliet by Cry of Curs"/>
    <s v="We place the actors and script to the fore, with productions stripped down to barest level, aiming to make theatre accessible."/>
    <n v="3500"/>
    <n v="10"/>
    <x v="0"/>
    <x v="1"/>
    <s v="GBP"/>
    <n v="1410439161"/>
    <n v="1407847161"/>
    <b v="0"/>
    <n v="1"/>
    <b v="0"/>
    <s v="theater/plays"/>
    <n v="2.8571428571428571E-3"/>
    <n v="10"/>
    <x v="8"/>
    <x v="8"/>
    <x v="8"/>
    <s v="plays"/>
    <x v="3730"/>
    <d v="2014-09-11T06:39:21"/>
  </r>
  <r>
    <n v="3918"/>
    <s v="The Singing Teacher"/>
    <s v="A fantastic new comedy coming to the West End 2014.  An Alan Ayckbourn meets Richard Curtis style comedy. Who knew singing was therapy!"/>
    <n v="60000"/>
    <n v="120"/>
    <x v="0"/>
    <x v="1"/>
    <s v="GBP"/>
    <n v="1407168000"/>
    <n v="1406131023"/>
    <b v="0"/>
    <n v="3"/>
    <b v="0"/>
    <s v="theater/plays"/>
    <n v="2E-3"/>
    <n v="40"/>
    <x v="8"/>
    <x v="8"/>
    <x v="8"/>
    <s v="plays"/>
    <x v="3731"/>
    <d v="2014-08-04T10:00:00"/>
  </r>
  <r>
    <n v="3919"/>
    <s v="After The Blue"/>
    <s v="Two sisters living in a Cornish seaside town attempt to hide and escape from a life- circle of deceit, abuse, incest and revenge."/>
    <n v="5000"/>
    <n v="90"/>
    <x v="0"/>
    <x v="1"/>
    <s v="GBP"/>
    <n v="1453075200"/>
    <n v="1450628773"/>
    <b v="0"/>
    <n v="3"/>
    <b v="0"/>
    <s v="theater/plays"/>
    <n v="1.7999999999999999E-2"/>
    <n v="30"/>
    <x v="8"/>
    <x v="8"/>
    <x v="8"/>
    <s v="plays"/>
    <x v="3732"/>
    <d v="2016-01-17T18:00:00"/>
  </r>
  <r>
    <n v="3920"/>
    <s v="'SCARAMOUCHE JONES'' by Justin Butcher"/>
    <s v="An enthralling tale charting the ecstasies and tragedies behind the seven white masks of centenarian clown,Scaramouche Jones."/>
    <n v="2500"/>
    <n v="135"/>
    <x v="0"/>
    <x v="1"/>
    <s v="GBP"/>
    <n v="1479032260"/>
    <n v="1476436660"/>
    <b v="0"/>
    <n v="3"/>
    <b v="0"/>
    <s v="theater/plays"/>
    <n v="5.3999999999999999E-2"/>
    <n v="45"/>
    <x v="8"/>
    <x v="8"/>
    <x v="8"/>
    <s v="plays"/>
    <x v="3733"/>
    <d v="2016-11-13T04:17:40"/>
  </r>
  <r>
    <n v="3921"/>
    <s v="Shakespeare's R&amp;J - Chapel Lane Theatre Company"/>
    <s v="CLTC are crowdfunding for our latest production - Joe Calarco's brilliant adaptation of Shakespeare's most loved tragedy."/>
    <n v="3000"/>
    <n v="0"/>
    <x v="0"/>
    <x v="1"/>
    <s v="GBP"/>
    <n v="1414346400"/>
    <n v="1413291655"/>
    <b v="0"/>
    <n v="0"/>
    <b v="0"/>
    <s v="theater/plays"/>
    <n v="0"/>
    <n v="0"/>
    <x v="8"/>
    <x v="8"/>
    <x v="8"/>
    <s v="plays"/>
    <x v="3734"/>
    <d v="2014-10-26T12:00:00"/>
  </r>
  <r>
    <n v="3922"/>
    <s v="Truth, Dare, Promise to be Faithful Stage Play"/>
    <s v="TDPF is a play about a woman named Lisa who devotes her life to her marriage and ministry â€”since it is a woman place says her husband."/>
    <n v="750"/>
    <n v="61"/>
    <x v="0"/>
    <x v="0"/>
    <s v="USD"/>
    <n v="1425337200"/>
    <n v="1421432810"/>
    <b v="0"/>
    <n v="6"/>
    <b v="0"/>
    <s v="theater/plays"/>
    <n v="8.1333333333333327E-2"/>
    <n v="10.166666666666666"/>
    <x v="8"/>
    <x v="8"/>
    <x v="8"/>
    <s v="plays"/>
    <x v="3735"/>
    <d v="2015-03-02T17:00:00"/>
  </r>
  <r>
    <n v="3923"/>
    <s v="Mrs Roosevelt Flies to London UK tour"/>
    <s v="Eleanor Roosevelt: Passionate campaigner for human rights, champion for peace, staunch supporter of FDR's policies, betrayed wife."/>
    <n v="11500"/>
    <n v="1384"/>
    <x v="0"/>
    <x v="1"/>
    <s v="GBP"/>
    <n v="1428622271"/>
    <n v="1426203071"/>
    <b v="0"/>
    <n v="17"/>
    <b v="0"/>
    <s v="theater/plays"/>
    <n v="0.12034782608695652"/>
    <n v="81.411764705882348"/>
    <x v="8"/>
    <x v="8"/>
    <x v="8"/>
    <s v="plays"/>
    <x v="3736"/>
    <d v="2015-04-09T17:31:11"/>
  </r>
  <r>
    <n v="3924"/>
    <s v="THE MAGIC OF LAUGHTER WITH REGGIE RICE'S #TEAMDREAMERS"/>
    <s v="Help Comedy Illusionist Reggie Rice spread the magic of laughter as he takes his award-winning illusion show to a town near you!"/>
    <n v="15000"/>
    <n v="2290"/>
    <x v="0"/>
    <x v="0"/>
    <s v="USD"/>
    <n v="1403823722"/>
    <n v="1401231722"/>
    <b v="0"/>
    <n v="40"/>
    <b v="0"/>
    <s v="theater/plays"/>
    <n v="0.15266666666666667"/>
    <n v="57.25"/>
    <x v="8"/>
    <x v="8"/>
    <x v="8"/>
    <s v="plays"/>
    <x v="3737"/>
    <d v="2014-06-26T17:02:02"/>
  </r>
  <r>
    <n v="3925"/>
    <s v="Help Save High School Theater"/>
    <s v="Help Save High School Theater Program_x000a_Your donations will be used to purchase props, build sets, and costumes."/>
    <n v="150"/>
    <n v="15"/>
    <x v="0"/>
    <x v="0"/>
    <s v="USD"/>
    <n v="1406753639"/>
    <n v="1404161639"/>
    <b v="0"/>
    <n v="3"/>
    <b v="0"/>
    <s v="theater/plays"/>
    <n v="0.1"/>
    <n v="5"/>
    <x v="8"/>
    <x v="8"/>
    <x v="8"/>
    <s v="plays"/>
    <x v="3738"/>
    <d v="2014-07-30T14:53:59"/>
  </r>
  <r>
    <n v="3926"/>
    <s v="Caryl Churchill's 'Top Girls' - NSW HSC Text"/>
    <s v="Producing syllabus-relevant theatre targeted to HSC students on the NSW Central Coast"/>
    <n v="5000"/>
    <n v="15"/>
    <x v="0"/>
    <x v="4"/>
    <s v="AUD"/>
    <n v="1419645748"/>
    <n v="1417053748"/>
    <b v="0"/>
    <n v="1"/>
    <b v="0"/>
    <s v="theater/plays"/>
    <n v="3.0000000000000001E-3"/>
    <n v="15"/>
    <x v="8"/>
    <x v="8"/>
    <x v="8"/>
    <s v="plays"/>
    <x v="3739"/>
    <d v="2014-12-26T20:02:28"/>
  </r>
  <r>
    <n v="3927"/>
    <s v="'Journey's End' Tour of Dorset commemorating WW1"/>
    <s v="Brand new graduate theater company 'FMP Theatre' proudly presents the definitive WW1 play, Journey's End, with a little help from you."/>
    <n v="2500"/>
    <n v="25"/>
    <x v="0"/>
    <x v="1"/>
    <s v="GBP"/>
    <n v="1407565504"/>
    <n v="1404973504"/>
    <b v="0"/>
    <n v="2"/>
    <b v="0"/>
    <s v="theater/plays"/>
    <n v="0.01"/>
    <n v="12.5"/>
    <x v="8"/>
    <x v="8"/>
    <x v="8"/>
    <s v="plays"/>
    <x v="3740"/>
    <d v="2014-08-09T00:25:04"/>
  </r>
  <r>
    <n v="3928"/>
    <s v="CHARM by Philip Dawkins"/>
    <s v="&quot;Charm&quot; class is in session! Mama Darleena, a transgender African-American woman, shares rules for etiquette with her LGBTQ students."/>
    <n v="5000"/>
    <n v="651"/>
    <x v="0"/>
    <x v="0"/>
    <s v="USD"/>
    <n v="1444971540"/>
    <n v="1442593427"/>
    <b v="0"/>
    <n v="7"/>
    <b v="0"/>
    <s v="theater/plays"/>
    <n v="0.13020000000000001"/>
    <n v="93"/>
    <x v="8"/>
    <x v="8"/>
    <x v="8"/>
    <s v="plays"/>
    <x v="3741"/>
    <d v="2015-10-15T22:59:00"/>
  </r>
  <r>
    <n v="3929"/>
    <s v="Comedy Of Errors: Antioch Community High School"/>
    <s v="We need to raise funds to bring this elaborate production to life with special FX makeup, highly detailed sets, and costumes."/>
    <n v="20000"/>
    <n v="453"/>
    <x v="0"/>
    <x v="0"/>
    <s v="USD"/>
    <n v="1474228265"/>
    <n v="1471636265"/>
    <b v="0"/>
    <n v="14"/>
    <b v="0"/>
    <s v="theater/plays"/>
    <n v="2.265E-2"/>
    <n v="32.357142857142854"/>
    <x v="8"/>
    <x v="8"/>
    <x v="8"/>
    <s v="plays"/>
    <x v="3742"/>
    <d v="2016-09-18T13:51:05"/>
  </r>
  <r>
    <n v="3930"/>
    <s v="Foundry Theatre Brisbane"/>
    <s v="We are a new and exciting semi-pro  theatre company who will support &amp; hire local actors &amp; writers in Brisbane &amp; Queensland."/>
    <n v="10000"/>
    <n v="0"/>
    <x v="0"/>
    <x v="4"/>
    <s v="AUD"/>
    <n v="1459490400"/>
    <n v="1457078868"/>
    <b v="0"/>
    <n v="0"/>
    <b v="0"/>
    <s v="theater/plays"/>
    <n v="0"/>
    <n v="0"/>
    <x v="8"/>
    <x v="8"/>
    <x v="8"/>
    <s v="plays"/>
    <x v="3743"/>
    <d v="2016-04-01T00:00:00"/>
  </r>
  <r>
    <n v="3931"/>
    <s v="Still I Weep"/>
    <s v="An original stage play designed to bring to light the long-term effects on adult survivors of childhood sexual abuse. We do survive!"/>
    <n v="8000"/>
    <n v="0"/>
    <x v="0"/>
    <x v="0"/>
    <s v="USD"/>
    <n v="1441510707"/>
    <n v="1439350707"/>
    <b v="0"/>
    <n v="0"/>
    <b v="0"/>
    <s v="theater/plays"/>
    <n v="0"/>
    <n v="0"/>
    <x v="8"/>
    <x v="8"/>
    <x v="8"/>
    <s v="plays"/>
    <x v="3744"/>
    <d v="2015-09-05T21:38:27"/>
  </r>
  <r>
    <n v="3932"/>
    <s v="Improv Patrol &quot;The Gift of Your Story is Our Script&quot;"/>
    <s v="Audience tell stories from their life chooses the improv actors to re-enact the story on the spot via song, dance and theatrics."/>
    <n v="12000"/>
    <n v="1"/>
    <x v="0"/>
    <x v="0"/>
    <s v="USD"/>
    <n v="1458097364"/>
    <n v="1455508964"/>
    <b v="0"/>
    <n v="1"/>
    <b v="0"/>
    <s v="theater/plays"/>
    <n v="8.3333333333333331E-5"/>
    <n v="1"/>
    <x v="8"/>
    <x v="8"/>
    <x v="8"/>
    <s v="plays"/>
    <x v="3745"/>
    <d v="2016-03-15T21:02:44"/>
  </r>
  <r>
    <n v="3933"/>
    <s v="Three for 5: A King's Story"/>
    <s v="Presenting the complete three part of writer/director Ty Foard's &quot;A King's Story&quot; ...a dramatic artistic one director play festival"/>
    <n v="7000"/>
    <n v="1102"/>
    <x v="0"/>
    <x v="0"/>
    <s v="USD"/>
    <n v="1468716180"/>
    <n v="1466205262"/>
    <b v="0"/>
    <n v="12"/>
    <b v="0"/>
    <s v="theater/plays"/>
    <n v="0.15742857142857142"/>
    <n v="91.833333333333329"/>
    <x v="8"/>
    <x v="8"/>
    <x v="8"/>
    <s v="plays"/>
    <x v="3746"/>
    <d v="2016-07-16T18:43:00"/>
  </r>
  <r>
    <n v="3934"/>
    <s v="&quot;A Measure of Normalcy&quot;"/>
    <s v="Lost youth and lost souls struggle to find meaning amid dingy basements, vanishing malls, and a bleak Midwestern summer."/>
    <n v="5000"/>
    <n v="550"/>
    <x v="0"/>
    <x v="0"/>
    <s v="USD"/>
    <n v="1443704400"/>
    <n v="1439827639"/>
    <b v="0"/>
    <n v="12"/>
    <b v="0"/>
    <s v="theater/plays"/>
    <n v="0.11"/>
    <n v="45.833333333333336"/>
    <x v="8"/>
    <x v="8"/>
    <x v="8"/>
    <s v="plays"/>
    <x v="3747"/>
    <d v="2015-10-01T07:00:00"/>
  </r>
  <r>
    <n v="3935"/>
    <s v="Mr Mineshaft - A Play about Julius Eastman"/>
    <s v="Forgotten composer, virtuoso pianist, actor, and activist._x000a_I'm hoping to produce my play which explores Julius's life and music."/>
    <n v="3000"/>
    <n v="1315"/>
    <x v="0"/>
    <x v="1"/>
    <s v="GBP"/>
    <n v="1443973546"/>
    <n v="1438789546"/>
    <b v="0"/>
    <n v="23"/>
    <b v="0"/>
    <s v="theater/plays"/>
    <n v="0.43833333333333335"/>
    <n v="57.173913043478258"/>
    <x v="8"/>
    <x v="8"/>
    <x v="8"/>
    <s v="plays"/>
    <x v="3748"/>
    <d v="2015-10-04T09:45:46"/>
  </r>
  <r>
    <n v="3936"/>
    <s v="End Breast Cancer"/>
    <s v="This stage play is a true story about one woman's fight against breast cancer while still having to deal with the adversities of life."/>
    <n v="20000"/>
    <n v="0"/>
    <x v="0"/>
    <x v="0"/>
    <s v="USD"/>
    <n v="1480576720"/>
    <n v="1477981120"/>
    <b v="0"/>
    <n v="0"/>
    <b v="0"/>
    <s v="theater/plays"/>
    <n v="0"/>
    <n v="0"/>
    <x v="8"/>
    <x v="8"/>
    <x v="8"/>
    <s v="plays"/>
    <x v="3749"/>
    <d v="2016-12-01T01:18:40"/>
  </r>
  <r>
    <n v="3937"/>
    <s v="Fever - a workshop production"/>
    <s v="Support the artists of the new play FEVER: a story of love, friendship and sonnets. Donate to help us develop this production!"/>
    <n v="2885"/>
    <n v="2485"/>
    <x v="0"/>
    <x v="0"/>
    <s v="USD"/>
    <n v="1468249760"/>
    <n v="1465830560"/>
    <b v="0"/>
    <n v="10"/>
    <b v="0"/>
    <s v="theater/plays"/>
    <n v="0.86135181975736563"/>
    <n v="248.5"/>
    <x v="8"/>
    <x v="8"/>
    <x v="8"/>
    <s v="plays"/>
    <x v="3750"/>
    <d v="2016-07-11T09:09:20"/>
  </r>
  <r>
    <n v="3938"/>
    <s v="Broken Alley â€”Â Year 3"/>
    <s v="We Kickstarted Broken Alley Theatre in the summer of 2013. It's been an amazing two years. This year, BATx goes bigger than ever."/>
    <n v="3255"/>
    <n v="397"/>
    <x v="0"/>
    <x v="0"/>
    <s v="USD"/>
    <n v="1435441454"/>
    <n v="1432763054"/>
    <b v="0"/>
    <n v="5"/>
    <b v="0"/>
    <s v="theater/plays"/>
    <n v="0.12196620583717357"/>
    <n v="79.400000000000006"/>
    <x v="8"/>
    <x v="8"/>
    <x v="8"/>
    <s v="plays"/>
    <x v="3751"/>
    <d v="2015-06-27T15:44:14"/>
  </r>
  <r>
    <n v="3939"/>
    <s v="'Potter.' Funding 2015"/>
    <s v="'Potter.' is a parody of the popular Harry Potter series allowing aspiring actors a chance to work in a professional production."/>
    <n v="5000"/>
    <n v="5"/>
    <x v="0"/>
    <x v="4"/>
    <s v="AUD"/>
    <n v="1412656200"/>
    <n v="1412328979"/>
    <b v="0"/>
    <n v="1"/>
    <b v="0"/>
    <s v="theater/plays"/>
    <n v="1E-3"/>
    <n v="5"/>
    <x v="8"/>
    <x v="8"/>
    <x v="8"/>
    <s v="plays"/>
    <x v="3752"/>
    <d v="2014-10-06T22:30:00"/>
  </r>
  <r>
    <n v="3940"/>
    <s v="Attraction"/>
    <s v="A Stage Play that will bring you to the edge of your seat , leave you thinkin and will also have you laughing while enjoyin the talent"/>
    <n v="5000"/>
    <n v="11"/>
    <x v="0"/>
    <x v="0"/>
    <s v="USD"/>
    <n v="1420199351"/>
    <n v="1416311351"/>
    <b v="0"/>
    <n v="2"/>
    <b v="0"/>
    <s v="theater/plays"/>
    <n v="2.2000000000000001E-3"/>
    <n v="5.5"/>
    <x v="8"/>
    <x v="8"/>
    <x v="8"/>
    <s v="plays"/>
    <x v="3753"/>
    <d v="2015-01-02T05:49:11"/>
  </r>
  <r>
    <n v="3941"/>
    <s v="TWO for the PRICE OF ONE THEATRE"/>
    <s v="Help produce &quot;Boseman and Lena&quot; by Athol Fugard._x000a_Celebrate 18 years of Service to Arts and Community, 2nd Show of a 7th Season in NOLA!"/>
    <n v="5500"/>
    <n v="50"/>
    <x v="0"/>
    <x v="0"/>
    <s v="USD"/>
    <n v="1416877200"/>
    <n v="1414505137"/>
    <b v="0"/>
    <n v="2"/>
    <b v="0"/>
    <s v="theater/plays"/>
    <n v="9.0909090909090905E-3"/>
    <n v="25"/>
    <x v="8"/>
    <x v="8"/>
    <x v="8"/>
    <s v="plays"/>
    <x v="3754"/>
    <d v="2014-11-24T19:00:00"/>
  </r>
  <r>
    <n v="3942"/>
    <s v="Epic Proportions"/>
    <s v="In the 30's, two brothers, Benny and Phil, who go to the Arizona desert to be extras in a huge Biblical epic. Riotous comedy!"/>
    <n v="1200"/>
    <n v="0"/>
    <x v="0"/>
    <x v="0"/>
    <s v="USD"/>
    <n v="1434490914"/>
    <n v="1429306914"/>
    <b v="0"/>
    <n v="0"/>
    <b v="0"/>
    <s v="theater/plays"/>
    <n v="0"/>
    <n v="0"/>
    <x v="8"/>
    <x v="8"/>
    <x v="8"/>
    <s v="plays"/>
    <x v="3755"/>
    <d v="2015-06-16T15:41:54"/>
  </r>
  <r>
    <n v="3943"/>
    <s v="Alexandra Petri's &quot;The Scrum&quot;  - Field Trip Theatre"/>
    <s v="Field Trip Theatre has  commissioned Alexandra Petri to write a world premiere play set in DC , &quot;The Scrum&quot;,"/>
    <n v="5000"/>
    <n v="1782"/>
    <x v="0"/>
    <x v="0"/>
    <s v="USD"/>
    <n v="1446483000"/>
    <n v="1443811268"/>
    <b v="0"/>
    <n v="13"/>
    <b v="0"/>
    <s v="theater/plays"/>
    <n v="0.35639999999999999"/>
    <n v="137.07692307692307"/>
    <x v="8"/>
    <x v="8"/>
    <x v="8"/>
    <s v="plays"/>
    <x v="3756"/>
    <d v="2015-11-02T10:50:00"/>
  </r>
  <r>
    <n v="3944"/>
    <s v="Shakespeare Shortened School Plays"/>
    <s v="My project is to finish writing all 38 of Shakespeare's Plays into shortened 15-20 minute Shortened versions and publish them in 1 year"/>
    <n v="5000"/>
    <n v="0"/>
    <x v="0"/>
    <x v="0"/>
    <s v="USD"/>
    <n v="1440690875"/>
    <n v="1438098875"/>
    <b v="0"/>
    <n v="0"/>
    <b v="0"/>
    <s v="theater/plays"/>
    <n v="0"/>
    <n v="0"/>
    <x v="8"/>
    <x v="8"/>
    <x v="8"/>
    <s v="plays"/>
    <x v="3757"/>
    <d v="2015-08-27T09:54:35"/>
  </r>
  <r>
    <n v="3945"/>
    <s v="Camp Curtain Call: Star Wars (A Parody)"/>
    <s v="We do a theatre camp for kids every summer doing parady shows of diff stories for kids to learn theater. This year is Star Wars Parody."/>
    <n v="2000"/>
    <n v="5"/>
    <x v="0"/>
    <x v="0"/>
    <s v="USD"/>
    <n v="1431717268"/>
    <n v="1429125268"/>
    <b v="0"/>
    <n v="1"/>
    <b v="0"/>
    <s v="theater/plays"/>
    <n v="2.5000000000000001E-3"/>
    <n v="5"/>
    <x v="8"/>
    <x v="8"/>
    <x v="8"/>
    <s v="plays"/>
    <x v="3758"/>
    <d v="2015-05-15T13:14:28"/>
  </r>
  <r>
    <n v="3946"/>
    <s v="DR. Mecurio's Mythical Marvels &amp; Beastiry"/>
    <s v="Dr. Mecurio's is an original work of fantasy designed and written for the stage."/>
    <n v="6000"/>
    <n v="195"/>
    <x v="0"/>
    <x v="0"/>
    <s v="USD"/>
    <n v="1425110400"/>
    <n v="1422388822"/>
    <b v="0"/>
    <n v="5"/>
    <b v="0"/>
    <s v="theater/plays"/>
    <n v="3.2500000000000001E-2"/>
    <n v="39"/>
    <x v="8"/>
    <x v="8"/>
    <x v="8"/>
    <s v="plays"/>
    <x v="3759"/>
    <d v="2015-02-28T02:00:00"/>
  </r>
  <r>
    <n v="3947"/>
    <s v="Tell'em I'm Gonna Make It"/>
    <s v="Soon to be known as one of the greatest gospel stage plays of all times. Great hit in New England and now we want to take  it on tour"/>
    <n v="3000"/>
    <n v="101"/>
    <x v="0"/>
    <x v="0"/>
    <s v="USD"/>
    <n v="1475378744"/>
    <n v="1472786744"/>
    <b v="0"/>
    <n v="2"/>
    <b v="0"/>
    <s v="theater/plays"/>
    <n v="3.3666666666666664E-2"/>
    <n v="50.5"/>
    <x v="8"/>
    <x v="8"/>
    <x v="8"/>
    <s v="plays"/>
    <x v="3760"/>
    <d v="2016-10-01T21:25:44"/>
  </r>
  <r>
    <n v="3948"/>
    <s v="The Barbican Photography Trip 2015"/>
    <s v="A group of 12 friends, separated by time, space, state borders and oceans want to head to London for the adventure of a lifetime."/>
    <n v="30000"/>
    <n v="0"/>
    <x v="0"/>
    <x v="4"/>
    <s v="AUD"/>
    <n v="1410076123"/>
    <n v="1404892123"/>
    <b v="0"/>
    <n v="0"/>
    <b v="0"/>
    <s v="theater/plays"/>
    <n v="0"/>
    <n v="0"/>
    <x v="8"/>
    <x v="8"/>
    <x v="8"/>
    <s v="plays"/>
    <x v="3761"/>
    <d v="2014-09-07T01:48:43"/>
  </r>
  <r>
    <n v="3949"/>
    <s v="Various Unfortunate Deaths of Tâ€™Abbott and Rue Doch Juniors"/>
    <s v="A brilliant project making a huge difference : a play about Climate Change and a series of panels on environmental and community issues"/>
    <n v="10000"/>
    <n v="1577"/>
    <x v="0"/>
    <x v="4"/>
    <s v="AUD"/>
    <n v="1423623221"/>
    <n v="1421031221"/>
    <b v="0"/>
    <n v="32"/>
    <b v="0"/>
    <s v="theater/plays"/>
    <n v="0.15770000000000001"/>
    <n v="49.28125"/>
    <x v="8"/>
    <x v="8"/>
    <x v="8"/>
    <s v="plays"/>
    <x v="3762"/>
    <d v="2015-02-10T20:53:41"/>
  </r>
  <r>
    <n v="3950"/>
    <s v="The Great Elephant Repertory Company"/>
    <s v="With the Great Elephant Repertory we can reach those children who are perceived unreachable, educating them through performance art."/>
    <n v="4000"/>
    <n v="25"/>
    <x v="0"/>
    <x v="0"/>
    <s v="USD"/>
    <n v="1460140500"/>
    <n v="1457628680"/>
    <b v="0"/>
    <n v="1"/>
    <b v="0"/>
    <s v="theater/plays"/>
    <n v="6.2500000000000003E-3"/>
    <n v="25"/>
    <x v="8"/>
    <x v="8"/>
    <x v="8"/>
    <s v="plays"/>
    <x v="3763"/>
    <d v="2016-04-08T12:35:00"/>
  </r>
  <r>
    <n v="3951"/>
    <s v="&quot;The Divide&quot; A Great New Play To Tour the USA"/>
    <s v="Set in Southern America â€œThe Divideâ€ is a stage play that touches on the issues that are forefront in America and the world."/>
    <n v="200000"/>
    <n v="1"/>
    <x v="0"/>
    <x v="15"/>
    <s v="EUR"/>
    <n v="1462301342"/>
    <n v="1457120942"/>
    <b v="0"/>
    <n v="1"/>
    <b v="0"/>
    <s v="theater/plays"/>
    <n v="5.0000000000000004E-6"/>
    <n v="1"/>
    <x v="8"/>
    <x v="8"/>
    <x v="8"/>
    <s v="plays"/>
    <x v="3764"/>
    <d v="2016-05-03T12:49:02"/>
  </r>
  <r>
    <n v="3952"/>
    <s v="ThÃ©Ã¢tre Polichinelle Show &quot;Clown-Ballet&quot;"/>
    <s v="This is the story about dreams of the kindly clown who indulge in reverie to be a ballet dancer! Every act is a funny sentimental story"/>
    <n v="26000"/>
    <n v="25"/>
    <x v="0"/>
    <x v="0"/>
    <s v="USD"/>
    <n v="1445885890"/>
    <n v="1440701890"/>
    <b v="0"/>
    <n v="1"/>
    <b v="0"/>
    <s v="theater/plays"/>
    <n v="9.6153846153846159E-4"/>
    <n v="25"/>
    <x v="8"/>
    <x v="8"/>
    <x v="8"/>
    <s v="plays"/>
    <x v="3765"/>
    <d v="2015-10-26T12:58:10"/>
  </r>
  <r>
    <n v="3953"/>
    <s v="A Time Pirate's Love"/>
    <s v="Actors and actresses are needed to help me create a stage play. A stage play needs to be adapted from the book I wrote."/>
    <n v="17600"/>
    <n v="0"/>
    <x v="0"/>
    <x v="0"/>
    <s v="USD"/>
    <n v="1469834940"/>
    <n v="1467162586"/>
    <b v="0"/>
    <n v="0"/>
    <b v="0"/>
    <s v="theater/plays"/>
    <n v="0"/>
    <n v="0"/>
    <x v="8"/>
    <x v="8"/>
    <x v="8"/>
    <s v="plays"/>
    <x v="3766"/>
    <d v="2016-07-29T17:29:00"/>
  </r>
  <r>
    <n v="3954"/>
    <s v="City of Joy"/>
    <s v="Despite hunger and conditions of a Calcutta slum, the people there know that life is precious. They have named it â€˜City of Joy.â€™"/>
    <n v="25000"/>
    <n v="0"/>
    <x v="0"/>
    <x v="2"/>
    <s v="CAD"/>
    <n v="1405352264"/>
    <n v="1400168264"/>
    <b v="0"/>
    <n v="0"/>
    <b v="0"/>
    <s v="theater/plays"/>
    <n v="0"/>
    <n v="0"/>
    <x v="8"/>
    <x v="8"/>
    <x v="8"/>
    <s v="plays"/>
    <x v="3767"/>
    <d v="2014-07-14T09:37:44"/>
  </r>
  <r>
    <n v="3955"/>
    <s v="FHE High School Presents: Snow Queen and Once On This Island"/>
    <s v="FHE High School Theatre Booster Fund Raiser for Costumes --Fall Play Snow Queen and Spring Musical Once on this Island"/>
    <n v="1750"/>
    <n v="425"/>
    <x v="0"/>
    <x v="0"/>
    <s v="USD"/>
    <n v="1448745741"/>
    <n v="1446150141"/>
    <b v="0"/>
    <n v="8"/>
    <b v="0"/>
    <s v="theater/plays"/>
    <n v="0.24285714285714285"/>
    <n v="53.125"/>
    <x v="8"/>
    <x v="8"/>
    <x v="8"/>
    <s v="plays"/>
    <x v="3768"/>
    <d v="2015-11-28T15:22:21"/>
  </r>
  <r>
    <n v="3956"/>
    <s v="The Woman in Me"/>
    <s v="This saucy stage play chronicles the highs and lows of my life involving gangs, drugs and prison. The story is a transforming ministry."/>
    <n v="5500"/>
    <n v="0"/>
    <x v="0"/>
    <x v="0"/>
    <s v="USD"/>
    <n v="1461543600"/>
    <n v="1459203727"/>
    <b v="0"/>
    <n v="0"/>
    <b v="0"/>
    <s v="theater/plays"/>
    <n v="0"/>
    <n v="0"/>
    <x v="8"/>
    <x v="8"/>
    <x v="8"/>
    <s v="plays"/>
    <x v="3769"/>
    <d v="2016-04-24T18:20:00"/>
  </r>
  <r>
    <n v="3957"/>
    <s v="Yada.Yada.Yada. An Unauthorized Seinfeld Event. 9 in 90"/>
    <s v="A play about something, or maybe nothing. Four actors depicting all 9 seasons of Seinfeld in 90 minutes."/>
    <n v="28000"/>
    <n v="7"/>
    <x v="0"/>
    <x v="0"/>
    <s v="USD"/>
    <n v="1468020354"/>
    <n v="1464045954"/>
    <b v="0"/>
    <n v="1"/>
    <b v="0"/>
    <s v="theater/plays"/>
    <n v="2.5000000000000001E-4"/>
    <n v="7"/>
    <x v="8"/>
    <x v="8"/>
    <x v="8"/>
    <s v="plays"/>
    <x v="3770"/>
    <d v="2016-07-08T17:25:54"/>
  </r>
  <r>
    <n v="3958"/>
    <s v="Shakespeare with Noodles:  Henry IV"/>
    <s v="A children's theatre group constructing props out of swimming noodles to provide free Shakespeare in the parks to local communities."/>
    <n v="2000"/>
    <n v="641"/>
    <x v="0"/>
    <x v="0"/>
    <s v="USD"/>
    <n v="1406988000"/>
    <n v="1403822912"/>
    <b v="0"/>
    <n v="16"/>
    <b v="0"/>
    <s v="theater/plays"/>
    <n v="0.32050000000000001"/>
    <n v="40.0625"/>
    <x v="8"/>
    <x v="8"/>
    <x v="8"/>
    <s v="plays"/>
    <x v="3771"/>
    <d v="2014-08-02T08:00:00"/>
  </r>
  <r>
    <n v="3959"/>
    <s v="Central Coast Theatre Community Website - Plays &amp; Auditions"/>
    <s v="A free website for theatre on California's central coast - actors, auditions, &amp; shows in Santa Barbara, San Luis Obispo, &amp; Montetey."/>
    <n v="1200"/>
    <n v="292"/>
    <x v="0"/>
    <x v="0"/>
    <s v="USD"/>
    <n v="1411930556"/>
    <n v="1409338556"/>
    <b v="0"/>
    <n v="12"/>
    <b v="0"/>
    <s v="theater/plays"/>
    <n v="0.24333333333333335"/>
    <n v="24.333333333333332"/>
    <x v="8"/>
    <x v="8"/>
    <x v="8"/>
    <s v="plays"/>
    <x v="3772"/>
    <d v="2014-09-28T12:55:56"/>
  </r>
  <r>
    <n v="3960"/>
    <s v="In The Time of New York"/>
    <s v="You are closer to your dreams than what you expect, your demons will always wait for you to realize them, theyâ€™ll torture you Manny."/>
    <n v="3000"/>
    <n v="45"/>
    <x v="0"/>
    <x v="0"/>
    <s v="USD"/>
    <n v="1451852256"/>
    <n v="1449260256"/>
    <b v="0"/>
    <n v="4"/>
    <b v="0"/>
    <s v="theater/plays"/>
    <n v="1.4999999999999999E-2"/>
    <n v="11.25"/>
    <x v="8"/>
    <x v="8"/>
    <x v="8"/>
    <s v="plays"/>
    <x v="3773"/>
    <d v="2016-01-03T14:17:36"/>
  </r>
  <r>
    <n v="3961"/>
    <s v="New Edinburgh play"/>
    <s v="I've written a fun new play exploring the reality of gay stereotypes in 2014 - with accommodation and venue hire it needs some dough :)"/>
    <n v="5000"/>
    <n v="21"/>
    <x v="0"/>
    <x v="1"/>
    <s v="GBP"/>
    <n v="1399584210"/>
    <n v="1397683410"/>
    <b v="0"/>
    <n v="2"/>
    <b v="0"/>
    <s v="theater/plays"/>
    <n v="4.1999999999999997E-3"/>
    <n v="10.5"/>
    <x v="8"/>
    <x v="8"/>
    <x v="8"/>
    <s v="plays"/>
    <x v="3774"/>
    <d v="2014-05-08T15:23:30"/>
  </r>
  <r>
    <n v="3962"/>
    <s v="The Story of the 1914 Christmas Truce is coming to America"/>
    <s v="OUR FRIENDS THE ENEMY will make its American Debut at Theatre Row in New York City, and we would like for you to join us on our journey"/>
    <n v="1400"/>
    <n v="45"/>
    <x v="0"/>
    <x v="1"/>
    <s v="GBP"/>
    <n v="1448722494"/>
    <n v="1446562494"/>
    <b v="0"/>
    <n v="3"/>
    <b v="0"/>
    <s v="theater/plays"/>
    <n v="3.214285714285714E-2"/>
    <n v="15"/>
    <x v="8"/>
    <x v="8"/>
    <x v="8"/>
    <s v="plays"/>
    <x v="3775"/>
    <d v="2015-11-28T08:54:54"/>
  </r>
  <r>
    <n v="3963"/>
    <s v="Une minute de silence"/>
    <s v="les effets de censeur sur l'immigration.Ã§a c'est une piÃ¨ce de l'histoire de la rÃ©volution en Iran jusqu'Ã  des meurtres en sÃ©rie en 1999"/>
    <n v="10000"/>
    <n v="0"/>
    <x v="0"/>
    <x v="2"/>
    <s v="CAD"/>
    <n v="1447821717"/>
    <n v="1445226117"/>
    <b v="0"/>
    <n v="0"/>
    <b v="0"/>
    <s v="theater/plays"/>
    <n v="0"/>
    <n v="0"/>
    <x v="8"/>
    <x v="8"/>
    <x v="8"/>
    <s v="plays"/>
    <x v="3776"/>
    <d v="2015-11-17T22:41:57"/>
  </r>
  <r>
    <n v="3964"/>
    <s v="MAMA'Z BA-B: The StagePlay"/>
    <s v="&quot;MAMA'Z BA-B&quot; is the story of Marcus Williams who struggles to find a place for himself as a young black male."/>
    <n v="2000"/>
    <n v="126"/>
    <x v="0"/>
    <x v="0"/>
    <s v="USD"/>
    <n v="1429460386"/>
    <n v="1424279986"/>
    <b v="0"/>
    <n v="3"/>
    <b v="0"/>
    <s v="theater/plays"/>
    <n v="6.3E-2"/>
    <n v="42"/>
    <x v="8"/>
    <x v="8"/>
    <x v="8"/>
    <s v="plays"/>
    <x v="3777"/>
    <d v="2015-04-19T10:19:46"/>
  </r>
  <r>
    <n v="3965"/>
    <s v="Fringe Fest: Take Comfort in Falling Forever"/>
    <s v="Andrew Heller producing a production of an original play for the Philadelphia Fringe Festival. Written and Directed by Andrew Heller"/>
    <n v="2000"/>
    <n v="285"/>
    <x v="0"/>
    <x v="0"/>
    <s v="USD"/>
    <n v="1460608780"/>
    <n v="1455428380"/>
    <b v="0"/>
    <n v="4"/>
    <b v="0"/>
    <s v="theater/plays"/>
    <n v="0.14249999999999999"/>
    <n v="71.25"/>
    <x v="8"/>
    <x v="8"/>
    <x v="8"/>
    <s v="plays"/>
    <x v="3778"/>
    <d v="2016-04-13T22:39:40"/>
  </r>
  <r>
    <n v="3966"/>
    <s v="Moroccan National Debate Team"/>
    <s v="MNDT will be the first Moroccan Team in history to participate in the WSDC. the worldâ€™s biggest high school debate tournament."/>
    <n v="7500"/>
    <n v="45"/>
    <x v="0"/>
    <x v="0"/>
    <s v="USD"/>
    <n v="1406170740"/>
    <n v="1402506278"/>
    <b v="0"/>
    <n v="2"/>
    <b v="0"/>
    <s v="theater/plays"/>
    <n v="6.0000000000000001E-3"/>
    <n v="22.5"/>
    <x v="8"/>
    <x v="8"/>
    <x v="8"/>
    <s v="plays"/>
    <x v="3779"/>
    <d v="2014-07-23T20:59:00"/>
  </r>
  <r>
    <n v="3967"/>
    <s v="Backdrops for Maplewood Barn Theatre Summer 2017 Production"/>
    <s v="Ramsay Wise is painting the backdrops for the Maplewood Barn Theatre's summer 2017 production. He needs canvas and paint."/>
    <n v="1700"/>
    <n v="410"/>
    <x v="0"/>
    <x v="0"/>
    <s v="USD"/>
    <n v="1488783507"/>
    <n v="1486191507"/>
    <b v="0"/>
    <n v="10"/>
    <b v="0"/>
    <s v="theater/plays"/>
    <n v="0.2411764705882353"/>
    <n v="41"/>
    <x v="8"/>
    <x v="8"/>
    <x v="8"/>
    <s v="plays"/>
    <x v="3780"/>
    <d v="2017-03-06T00:58:27"/>
  </r>
  <r>
    <n v="3968"/>
    <s v="Scarlet Letters (a play with songs)"/>
    <s v="&quot;On the breast of her gown, in fine red cloth, appeared the letter A.&quot; But what about the rest of the alphabet?"/>
    <n v="5000"/>
    <n v="527"/>
    <x v="0"/>
    <x v="0"/>
    <s v="USD"/>
    <n v="1463945673"/>
    <n v="1458761673"/>
    <b v="0"/>
    <n v="11"/>
    <b v="0"/>
    <s v="theater/plays"/>
    <n v="0.10539999999999999"/>
    <n v="47.909090909090907"/>
    <x v="8"/>
    <x v="8"/>
    <x v="8"/>
    <s v="plays"/>
    <x v="3781"/>
    <d v="2016-05-22T13:34:33"/>
  </r>
  <r>
    <n v="3969"/>
    <s v="Ghost Pirate Cruise on the Hudson Sept. 3rd"/>
    <s v="Board a pirate ship and sail with us on a midnight cruise into the dark realms of forgotten pirate lore with music, theater &amp; burlesque"/>
    <n v="2825"/>
    <n v="211"/>
    <x v="0"/>
    <x v="0"/>
    <s v="USD"/>
    <n v="1472442900"/>
    <n v="1471638646"/>
    <b v="0"/>
    <n v="6"/>
    <b v="0"/>
    <s v="theater/plays"/>
    <n v="7.4690265486725665E-2"/>
    <n v="35.166666666666664"/>
    <x v="8"/>
    <x v="8"/>
    <x v="8"/>
    <s v="plays"/>
    <x v="3782"/>
    <d v="2016-08-28T21:55:00"/>
  </r>
  <r>
    <n v="3970"/>
    <s v="GCU Follow Your Dreams Production"/>
    <s v="WeÂ  areÂ  aÂ  newÂ  productionÂ  companyÂ  andÂ  willÂ  beÂ  touringÂ  withÂ  ourÂ  production,  FOLLOW  YOUR  DREAMS  debuting  June  2016."/>
    <n v="15000"/>
    <n v="11"/>
    <x v="0"/>
    <x v="0"/>
    <s v="USD"/>
    <n v="1460925811"/>
    <n v="1458333811"/>
    <b v="0"/>
    <n v="2"/>
    <b v="0"/>
    <s v="theater/plays"/>
    <n v="7.3333333333333334E-4"/>
    <n v="5.5"/>
    <x v="8"/>
    <x v="8"/>
    <x v="8"/>
    <s v="plays"/>
    <x v="3783"/>
    <d v="2016-04-17T14:43:31"/>
  </r>
  <r>
    <n v="3971"/>
    <s v="The Sentinel &amp; The Showman"/>
    <s v="The timeless story of the struggling actor, the faithful agent and   the reality of what constitutes success and failure in Hollywood."/>
    <n v="14000"/>
    <n v="136"/>
    <x v="0"/>
    <x v="0"/>
    <s v="USD"/>
    <n v="1405947126"/>
    <n v="1403355126"/>
    <b v="0"/>
    <n v="6"/>
    <b v="0"/>
    <s v="theater/plays"/>
    <n v="9.7142857142857135E-3"/>
    <n v="22.666666666666668"/>
    <x v="8"/>
    <x v="8"/>
    <x v="8"/>
    <s v="plays"/>
    <x v="3784"/>
    <d v="2014-07-21T06:52:06"/>
  </r>
  <r>
    <n v="3972"/>
    <s v="Valkyrie Theatre Company"/>
    <s v="We're a horror based theatre company in Oklahoma City beginning our first season of shows."/>
    <n v="1000"/>
    <n v="211"/>
    <x v="0"/>
    <x v="0"/>
    <s v="USD"/>
    <n v="1423186634"/>
    <n v="1418002634"/>
    <b v="0"/>
    <n v="8"/>
    <b v="0"/>
    <s v="theater/plays"/>
    <n v="0.21099999999999999"/>
    <n v="26.375"/>
    <x v="8"/>
    <x v="8"/>
    <x v="8"/>
    <s v="plays"/>
    <x v="3785"/>
    <d v="2015-02-05T19:37:14"/>
  </r>
  <r>
    <n v="3973"/>
    <s v="Staged Right Theatre First Season Campaign"/>
    <s v="Staged Right Theatre Company is putting on its first season this year, and we need your help with raising money to put on four plays!"/>
    <n v="5000"/>
    <n v="3905"/>
    <x v="0"/>
    <x v="0"/>
    <s v="USD"/>
    <n v="1462766400"/>
    <n v="1460219110"/>
    <b v="0"/>
    <n v="37"/>
    <b v="0"/>
    <s v="theater/plays"/>
    <n v="0.78100000000000003"/>
    <n v="105.54054054054055"/>
    <x v="8"/>
    <x v="8"/>
    <x v="8"/>
    <s v="plays"/>
    <x v="3786"/>
    <d v="2016-05-08T22:00:00"/>
  </r>
  <r>
    <n v="3974"/>
    <s v="The Taming of the Shrew"/>
    <s v="We are performing Shakespeare's &quot;The Taming of the Shrew&quot; in its original Elizabethan setting at the Oxford Shakespeare Festival."/>
    <n v="1000"/>
    <n v="320"/>
    <x v="0"/>
    <x v="1"/>
    <s v="GBP"/>
    <n v="1464872848"/>
    <n v="1462280848"/>
    <b v="0"/>
    <n v="11"/>
    <b v="0"/>
    <s v="theater/plays"/>
    <n v="0.32"/>
    <n v="29.09090909090909"/>
    <x v="8"/>
    <x v="8"/>
    <x v="8"/>
    <s v="plays"/>
    <x v="3787"/>
    <d v="2016-06-02T07:07:28"/>
  </r>
  <r>
    <n v="3975"/>
    <s v="Moon Over Mangroves"/>
    <s v="Four homeless Key West men are to be given a boat, but fates twist until only the moon and mangroves witness their earthly demise."/>
    <n v="678"/>
    <n v="0"/>
    <x v="0"/>
    <x v="0"/>
    <s v="USD"/>
    <n v="1468442898"/>
    <n v="1465850898"/>
    <b v="0"/>
    <n v="0"/>
    <b v="0"/>
    <s v="theater/plays"/>
    <n v="0"/>
    <n v="0"/>
    <x v="8"/>
    <x v="8"/>
    <x v="8"/>
    <s v="plays"/>
    <x v="3788"/>
    <d v="2016-07-13T14:48:18"/>
  </r>
  <r>
    <n v="3976"/>
    <s v="R.U.R. at New Muses Theatre Company"/>
    <s v="Rossumâ€™s Universal Robots are the perfect workforce, without emotions, needs, or souls. But they are changing. Becoming more like us..."/>
    <n v="1300"/>
    <n v="620"/>
    <x v="0"/>
    <x v="0"/>
    <s v="USD"/>
    <n v="1406876400"/>
    <n v="1405024561"/>
    <b v="0"/>
    <n v="10"/>
    <b v="0"/>
    <s v="theater/plays"/>
    <n v="0.47692307692307695"/>
    <n v="62"/>
    <x v="8"/>
    <x v="8"/>
    <x v="8"/>
    <s v="plays"/>
    <x v="3789"/>
    <d v="2014-08-01T01:00:00"/>
  </r>
  <r>
    <n v="3977"/>
    <s v="Tales of a Dragon KNIGHT"/>
    <s v="Created for the greatest stages of the world, will captivate the hearts of its audience with a Powerful Story Line &amp; Magical creatures!"/>
    <n v="90000"/>
    <n v="1305"/>
    <x v="0"/>
    <x v="0"/>
    <s v="USD"/>
    <n v="1469213732"/>
    <n v="1466621732"/>
    <b v="0"/>
    <n v="6"/>
    <b v="0"/>
    <s v="theater/plays"/>
    <n v="1.4500000000000001E-2"/>
    <n v="217.5"/>
    <x v="8"/>
    <x v="8"/>
    <x v="8"/>
    <s v="plays"/>
    <x v="3790"/>
    <d v="2016-07-22T12:55:32"/>
  </r>
  <r>
    <n v="3978"/>
    <s v="For Colored Girl Play Production"/>
    <s v="Staged play within the communities of eastern ( Kinston Wilson Wilmington ) North Carolina ! Funds will allow a child to attend! THX"/>
    <n v="2000"/>
    <n v="214"/>
    <x v="0"/>
    <x v="0"/>
    <s v="USD"/>
    <n v="1422717953"/>
    <n v="1417533953"/>
    <b v="0"/>
    <n v="8"/>
    <b v="0"/>
    <s v="theater/plays"/>
    <n v="0.107"/>
    <n v="26.75"/>
    <x v="8"/>
    <x v="8"/>
    <x v="8"/>
    <s v="plays"/>
    <x v="3791"/>
    <d v="2015-01-31T09:25:53"/>
  </r>
  <r>
    <n v="3979"/>
    <s v="What a Gay Play - back, bigger and longer"/>
    <s v="After a successful premiere run at Edinburgh 2014, it's been rewritten and revised and is back for another run of Edinburgh fun in 2015"/>
    <n v="6000"/>
    <n v="110"/>
    <x v="0"/>
    <x v="1"/>
    <s v="GBP"/>
    <n v="1427659200"/>
    <n v="1425678057"/>
    <b v="0"/>
    <n v="6"/>
    <b v="0"/>
    <s v="theater/plays"/>
    <n v="1.8333333333333333E-2"/>
    <n v="18.333333333333332"/>
    <x v="8"/>
    <x v="8"/>
    <x v="8"/>
    <s v="plays"/>
    <x v="3792"/>
    <d v="2015-03-29T14:00:00"/>
  </r>
  <r>
    <n v="3980"/>
    <s v="Romeo and Juliet: A Mesh-n-Groove Production"/>
    <s v="Itâ€™s your favorite classic with a twist. This summer, Chicago youth recreate Romeo and Juliet in The Mesh-n-Groove annual production!"/>
    <n v="2500"/>
    <n v="450"/>
    <x v="0"/>
    <x v="0"/>
    <s v="USD"/>
    <n v="1404570147"/>
    <n v="1401978147"/>
    <b v="0"/>
    <n v="7"/>
    <b v="0"/>
    <s v="theater/plays"/>
    <n v="0.18"/>
    <n v="64.285714285714292"/>
    <x v="8"/>
    <x v="8"/>
    <x v="8"/>
    <s v="plays"/>
    <x v="3793"/>
    <d v="2014-07-05T08:22:27"/>
  </r>
  <r>
    <n v="3981"/>
    <s v="BEIRUT, LADY OF LEBANON"/>
    <s v="A Theatrical Production Celebrating the Lebanese Culture and the Human Spirit in Time of War."/>
    <n v="30000"/>
    <n v="1225"/>
    <x v="0"/>
    <x v="0"/>
    <s v="USD"/>
    <n v="1468729149"/>
    <n v="1463545149"/>
    <b v="0"/>
    <n v="7"/>
    <b v="0"/>
    <s v="theater/plays"/>
    <n v="4.0833333333333333E-2"/>
    <n v="175"/>
    <x v="8"/>
    <x v="8"/>
    <x v="8"/>
    <s v="plays"/>
    <x v="3794"/>
    <d v="2016-07-16T22:19:09"/>
  </r>
  <r>
    <n v="3982"/>
    <s v="Flush - David Dipper - Break Point Theatre"/>
    <s v="Sex, deception, addiction, life. _x000a_A quality piece of relevant theatre at one of London's most vibrant and respected fringe theatres."/>
    <n v="850"/>
    <n v="170"/>
    <x v="0"/>
    <x v="1"/>
    <s v="GBP"/>
    <n v="1436297180"/>
    <n v="1431113180"/>
    <b v="0"/>
    <n v="5"/>
    <b v="0"/>
    <s v="theater/plays"/>
    <n v="0.2"/>
    <n v="34"/>
    <x v="8"/>
    <x v="8"/>
    <x v="8"/>
    <s v="plays"/>
    <x v="3795"/>
    <d v="2015-07-07T13:26:20"/>
  </r>
  <r>
    <n v="3983"/>
    <s v="A Season of Love and Music (Spring 2014)"/>
    <s v="Donâ€™t miss Golden Threadâ€™s new family-friendly play with live music about Ziryab, the 9th century musician and cultural trailblazer!"/>
    <n v="11140"/>
    <n v="3877"/>
    <x v="0"/>
    <x v="0"/>
    <s v="USD"/>
    <n v="1400569140"/>
    <n v="1397854356"/>
    <b v="0"/>
    <n v="46"/>
    <b v="0"/>
    <s v="theater/plays"/>
    <n v="0.34802513464991025"/>
    <n v="84.282608695652172"/>
    <x v="8"/>
    <x v="8"/>
    <x v="8"/>
    <s v="plays"/>
    <x v="3796"/>
    <d v="2014-05-20T00:59:00"/>
  </r>
  <r>
    <n v="3984"/>
    <s v="Fantastic Mr Fox - Novus Theatre"/>
    <s v="Novus Theatre bring you their new show 'Fantastic Mr Fox'. We hope to improve the pay for our cast and crew through Kickstarter."/>
    <n v="1500"/>
    <n v="95"/>
    <x v="0"/>
    <x v="1"/>
    <s v="GBP"/>
    <n v="1415404800"/>
    <n v="1412809644"/>
    <b v="0"/>
    <n v="10"/>
    <b v="0"/>
    <s v="theater/plays"/>
    <n v="6.3333333333333339E-2"/>
    <n v="9.5"/>
    <x v="8"/>
    <x v="8"/>
    <x v="8"/>
    <s v="plays"/>
    <x v="3797"/>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x v="0"/>
    <s v="USD"/>
    <n v="1456002300"/>
    <n v="1454173120"/>
    <b v="0"/>
    <n v="19"/>
    <b v="0"/>
    <s v="theater/plays"/>
    <n v="0.32050000000000001"/>
    <n v="33.736842105263158"/>
    <x v="8"/>
    <x v="8"/>
    <x v="8"/>
    <s v="plays"/>
    <x v="3798"/>
    <d v="2016-02-20T15:05:00"/>
  </r>
  <r>
    <n v="3986"/>
    <s v="Hippolytos - Polish Tour"/>
    <s v="After a successful run at London's Cockpit Theatre, we are invited to perform in Gardzienice OPT and at Teatr Polski in Warsaw, Poland."/>
    <n v="5000"/>
    <n v="488"/>
    <x v="0"/>
    <x v="1"/>
    <s v="GBP"/>
    <n v="1462539840"/>
    <n v="1460034594"/>
    <b v="0"/>
    <n v="13"/>
    <b v="0"/>
    <s v="theater/plays"/>
    <n v="9.7600000000000006E-2"/>
    <n v="37.53846153846154"/>
    <x v="8"/>
    <x v="8"/>
    <x v="8"/>
    <s v="plays"/>
    <x v="3799"/>
    <d v="2016-05-06T07:04:00"/>
  </r>
  <r>
    <n v="3987"/>
    <s v="Write Now 5"/>
    <s v="Write Now 5 is a new writing festival in south east London promoting new work from emerging playwrights."/>
    <n v="400"/>
    <n v="151"/>
    <x v="0"/>
    <x v="1"/>
    <s v="GBP"/>
    <n v="1400278290"/>
    <n v="1399414290"/>
    <b v="0"/>
    <n v="13"/>
    <b v="0"/>
    <s v="theater/plays"/>
    <n v="0.3775"/>
    <n v="11.615384615384615"/>
    <x v="8"/>
    <x v="8"/>
    <x v="8"/>
    <s v="plays"/>
    <x v="3800"/>
    <d v="2014-05-16T16:11:30"/>
  </r>
  <r>
    <n v="3988"/>
    <s v="Folk-Tales: What Stories Do Your Folks Tell?"/>
    <s v="An evening of of stories based both in myth and truth."/>
    <n v="1500"/>
    <n v="32"/>
    <x v="0"/>
    <x v="0"/>
    <s v="USD"/>
    <n v="1440813413"/>
    <n v="1439517413"/>
    <b v="0"/>
    <n v="4"/>
    <b v="0"/>
    <s v="theater/plays"/>
    <n v="2.1333333333333333E-2"/>
    <n v="8"/>
    <x v="8"/>
    <x v="8"/>
    <x v="8"/>
    <s v="plays"/>
    <x v="3801"/>
    <d v="2015-08-28T19:56:53"/>
  </r>
  <r>
    <n v="3989"/>
    <s v="A Gentleman, A Lady and A Thug"/>
    <s v="I love to write. I have written and published my first book and everyone that read it enjoyed it. My dream is to one day write movies"/>
    <n v="3000"/>
    <n v="0"/>
    <x v="0"/>
    <x v="0"/>
    <s v="USD"/>
    <n v="1447009181"/>
    <n v="1444413581"/>
    <b v="0"/>
    <n v="0"/>
    <b v="0"/>
    <s v="theater/plays"/>
    <n v="0"/>
    <n v="0"/>
    <x v="8"/>
    <x v="8"/>
    <x v="8"/>
    <s v="plays"/>
    <x v="3802"/>
    <d v="2015-11-08T12:59:41"/>
  </r>
  <r>
    <n v="3990"/>
    <s v="&quot;The Day That Shakespeare Died&quot; - The book and the play."/>
    <s v="A book and a play. Narrated by the ghost of Will Shakespeare and the ghost of his dog Crab,  Their adventures in the afterlife..."/>
    <n v="1650"/>
    <n v="69"/>
    <x v="0"/>
    <x v="1"/>
    <s v="GBP"/>
    <n v="1456934893"/>
    <n v="1454342893"/>
    <b v="0"/>
    <n v="3"/>
    <b v="0"/>
    <s v="theater/plays"/>
    <n v="4.1818181818181817E-2"/>
    <n v="23"/>
    <x v="8"/>
    <x v="8"/>
    <x v="8"/>
    <s v="plays"/>
    <x v="3803"/>
    <d v="2016-03-02T10:08:13"/>
  </r>
  <r>
    <n v="3991"/>
    <s v="NTACTheatre - North Texas Actor's Collaborative Theatre"/>
    <s v="North Texas first actor-driven theatre company needs your help"/>
    <n v="500"/>
    <n v="100"/>
    <x v="0"/>
    <x v="0"/>
    <s v="USD"/>
    <n v="1433086082"/>
    <n v="1430494082"/>
    <b v="0"/>
    <n v="1"/>
    <b v="0"/>
    <s v="theater/plays"/>
    <n v="0.2"/>
    <n v="100"/>
    <x v="8"/>
    <x v="8"/>
    <x v="8"/>
    <s v="plays"/>
    <x v="3804"/>
    <d v="2015-05-31T09:28:02"/>
  </r>
  <r>
    <n v="3992"/>
    <s v="Tearing Down Cabrini-Green, a dynamic social commentary."/>
    <s v="A richly textured and intellectually powerful social commentary about family, community and America."/>
    <n v="10000"/>
    <n v="541"/>
    <x v="0"/>
    <x v="0"/>
    <s v="USD"/>
    <n v="1449876859"/>
    <n v="1444689259"/>
    <b v="0"/>
    <n v="9"/>
    <b v="0"/>
    <s v="theater/plays"/>
    <n v="5.4100000000000002E-2"/>
    <n v="60.111111111111114"/>
    <x v="8"/>
    <x v="8"/>
    <x v="8"/>
    <s v="plays"/>
    <x v="3805"/>
    <d v="2015-12-11T17:34:19"/>
  </r>
  <r>
    <n v="3993"/>
    <s v="Invincible Diamonds: A Survivor's Guide"/>
    <s v="I am seeking to turn my collection of urban poetry into a stage play. My desire is to inspire victims to heal."/>
    <n v="50000"/>
    <n v="3"/>
    <x v="0"/>
    <x v="0"/>
    <s v="USD"/>
    <n v="1431549912"/>
    <n v="1428957912"/>
    <b v="0"/>
    <n v="1"/>
    <b v="0"/>
    <s v="theater/plays"/>
    <n v="6.0000000000000002E-5"/>
    <n v="3"/>
    <x v="8"/>
    <x v="8"/>
    <x v="8"/>
    <s v="plays"/>
    <x v="3806"/>
    <d v="2015-05-13T14:45:12"/>
  </r>
  <r>
    <n v="3994"/>
    <s v="Poles Apart - A Play in 2 Acts"/>
    <s v="Is Henson willing to dare risk a theatrical speaking tour of his North Pole adventures...and more?"/>
    <n v="2000"/>
    <n v="5"/>
    <x v="0"/>
    <x v="0"/>
    <s v="USD"/>
    <n v="1405761690"/>
    <n v="1403169690"/>
    <b v="0"/>
    <n v="1"/>
    <b v="0"/>
    <s v="theater/plays"/>
    <n v="2.5000000000000001E-3"/>
    <n v="5"/>
    <x v="8"/>
    <x v="8"/>
    <x v="8"/>
    <s v="plays"/>
    <x v="3807"/>
    <d v="2014-07-19T03:21:30"/>
  </r>
  <r>
    <n v="3995"/>
    <s v="Headaches - a play exploring the topic of mental health"/>
    <s v="Headaches: a play composed of personal testimonies, writings and music, centered on mental illness and its effects on people's lives."/>
    <n v="200"/>
    <n v="70"/>
    <x v="0"/>
    <x v="1"/>
    <s v="GBP"/>
    <n v="1423913220"/>
    <n v="1421339077"/>
    <b v="0"/>
    <n v="4"/>
    <b v="0"/>
    <s v="theater/plays"/>
    <n v="0.35"/>
    <n v="17.5"/>
    <x v="8"/>
    <x v="8"/>
    <x v="8"/>
    <s v="plays"/>
    <x v="3808"/>
    <d v="2015-02-14T05:27:00"/>
  </r>
  <r>
    <n v="3996"/>
    <s v="Anansi the Spider - An African Folktale"/>
    <s v="The African tale of Anansi the Spider is that of a trickster who often uses cleverness and harmless jokes to get what he wants."/>
    <n v="3000"/>
    <n v="497"/>
    <x v="0"/>
    <x v="0"/>
    <s v="USD"/>
    <n v="1416499440"/>
    <n v="1415341464"/>
    <b v="0"/>
    <n v="17"/>
    <b v="0"/>
    <s v="theater/plays"/>
    <n v="0.16566666666666666"/>
    <n v="29.235294117647058"/>
    <x v="8"/>
    <x v="8"/>
    <x v="8"/>
    <s v="plays"/>
    <x v="3809"/>
    <d v="2014-11-20T10:04:00"/>
  </r>
  <r>
    <n v="3997"/>
    <s v="'Working Play Title'"/>
    <s v="We aim to produce a Professional Published Play for two days in October 2015 on Fri 30th &amp; Sat 31st with three performances in total."/>
    <n v="3000"/>
    <n v="0"/>
    <x v="0"/>
    <x v="1"/>
    <s v="GBP"/>
    <n v="1428222221"/>
    <n v="1425633821"/>
    <b v="0"/>
    <n v="0"/>
    <b v="0"/>
    <s v="theater/plays"/>
    <n v="0"/>
    <n v="0"/>
    <x v="8"/>
    <x v="8"/>
    <x v="8"/>
    <s v="plays"/>
    <x v="3810"/>
    <d v="2015-04-05T02:23:41"/>
  </r>
  <r>
    <n v="3998"/>
    <s v="Forsaken Angels-A New Play"/>
    <s v="Forsaken Angels, a powerful new play by William Leary, author of DCMTA's Best Of 2014 Play Masquerade."/>
    <n v="1250"/>
    <n v="715"/>
    <x v="0"/>
    <x v="0"/>
    <s v="USD"/>
    <n v="1427580426"/>
    <n v="1424992026"/>
    <b v="0"/>
    <n v="12"/>
    <b v="0"/>
    <s v="theater/plays"/>
    <n v="0.57199999999999995"/>
    <n v="59.583333333333336"/>
    <x v="8"/>
    <x v="8"/>
    <x v="8"/>
    <s v="plays"/>
    <x v="3811"/>
    <d v="2015-03-28T16:07:06"/>
  </r>
  <r>
    <n v="3999"/>
    <s v="The Sins of Seven Tables at the Edinburgh Fringe Festival"/>
    <s v="If tables had ears what tales would they tell? Sins of Seven Tables, a modern take on the 7 Deadlies, are they still sins?"/>
    <n v="7000"/>
    <n v="1156"/>
    <x v="0"/>
    <x v="0"/>
    <s v="USD"/>
    <n v="1409514709"/>
    <n v="1406058798"/>
    <b v="0"/>
    <n v="14"/>
    <b v="0"/>
    <s v="theater/plays"/>
    <n v="0.16514285714285715"/>
    <n v="82.571428571428569"/>
    <x v="8"/>
    <x v="8"/>
    <x v="8"/>
    <s v="plays"/>
    <x v="3812"/>
    <d v="2014-08-31T13:51:49"/>
  </r>
  <r>
    <n v="4000"/>
    <s v="The Escorts"/>
    <s v="An Enticing Trip into the World of Assisted Dying"/>
    <n v="8000"/>
    <n v="10"/>
    <x v="0"/>
    <x v="0"/>
    <s v="USD"/>
    <n v="1462631358"/>
    <n v="1457450958"/>
    <b v="0"/>
    <n v="1"/>
    <b v="0"/>
    <s v="theater/plays"/>
    <n v="1.25E-3"/>
    <n v="10"/>
    <x v="8"/>
    <x v="8"/>
    <x v="8"/>
    <s v="plays"/>
    <x v="3813"/>
    <d v="2016-05-07T08:29:18"/>
  </r>
  <r>
    <n v="4001"/>
    <s v="Help Launch LZA Theatre! The Eisteddfod + A Woman Alone"/>
    <s v="We take great short(er) plays by brilliant playwrights &amp; make visually stunning conversation pieces in response to the city we live in"/>
    <n v="1200"/>
    <n v="453"/>
    <x v="0"/>
    <x v="1"/>
    <s v="GBP"/>
    <n v="1488394800"/>
    <n v="1486681708"/>
    <b v="0"/>
    <n v="14"/>
    <b v="0"/>
    <s v="theater/plays"/>
    <n v="0.3775"/>
    <n v="32.357142857142854"/>
    <x v="8"/>
    <x v="8"/>
    <x v="8"/>
    <s v="plays"/>
    <x v="3814"/>
    <d v="2017-03-01T13:00:00"/>
  </r>
  <r>
    <n v="4002"/>
    <s v="Terry Pratchett's Wyrd Sisters"/>
    <s v="Bring Wyrd Sisters, a comedy of Shakespearean proportions, to small-town Texas. Loosely parodies the â€œScottish Play.â€"/>
    <n v="1250"/>
    <n v="23"/>
    <x v="0"/>
    <x v="0"/>
    <s v="USD"/>
    <n v="1411779761"/>
    <n v="1409187761"/>
    <b v="0"/>
    <n v="4"/>
    <b v="0"/>
    <s v="theater/plays"/>
    <n v="1.84E-2"/>
    <n v="5.75"/>
    <x v="8"/>
    <x v="8"/>
    <x v="8"/>
    <s v="plays"/>
    <x v="3815"/>
    <d v="2014-09-26T19:02:41"/>
  </r>
  <r>
    <n v="4003"/>
    <s v="MAMA BA-B: The Stage Play"/>
    <s v="&quot;MAMA'Z BA-B&quot; is the story of Marcus Williams who struggles to find a place for himself as a young black male."/>
    <n v="2000"/>
    <n v="201"/>
    <x v="0"/>
    <x v="0"/>
    <s v="USD"/>
    <n v="1424009147"/>
    <n v="1421417147"/>
    <b v="0"/>
    <n v="2"/>
    <b v="0"/>
    <s v="theater/plays"/>
    <n v="0.10050000000000001"/>
    <n v="100.5"/>
    <x v="8"/>
    <x v="8"/>
    <x v="8"/>
    <s v="plays"/>
    <x v="3816"/>
    <d v="2015-02-15T08:05:47"/>
  </r>
  <r>
    <n v="4004"/>
    <s v="South Florida Tours"/>
    <s v="Help Launch The Queen Into South Florida!"/>
    <n v="500"/>
    <n v="1"/>
    <x v="0"/>
    <x v="0"/>
    <s v="USD"/>
    <n v="1412740457"/>
    <n v="1410148457"/>
    <b v="0"/>
    <n v="1"/>
    <b v="0"/>
    <s v="theater/plays"/>
    <n v="2E-3"/>
    <n v="1"/>
    <x v="8"/>
    <x v="8"/>
    <x v="8"/>
    <s v="plays"/>
    <x v="3817"/>
    <d v="2014-10-07T21:54:17"/>
  </r>
  <r>
    <n v="4005"/>
    <s v="Bringing more Art to the Community"/>
    <s v="Help us bring more Art to the Community. It's our second production, Fences by August Wilson. Help us make it a success!"/>
    <n v="3000"/>
    <n v="40"/>
    <x v="0"/>
    <x v="0"/>
    <s v="USD"/>
    <n v="1413832985"/>
    <n v="1408648985"/>
    <b v="0"/>
    <n v="2"/>
    <b v="0"/>
    <s v="theater/plays"/>
    <n v="1.3333333333333334E-2"/>
    <n v="20"/>
    <x v="8"/>
    <x v="8"/>
    <x v="8"/>
    <s v="plays"/>
    <x v="3818"/>
    <d v="2014-10-20T13:23:05"/>
  </r>
  <r>
    <n v="4006"/>
    <s v="&quot;The Norwegians&quot; Midwestern Tour"/>
    <s v="Olive and Betty have cheating boyfriends. The solution: Gus and Tor, two Norwegian hit men who specialize in solving such problems."/>
    <n v="30000"/>
    <n v="2"/>
    <x v="0"/>
    <x v="0"/>
    <s v="USD"/>
    <n v="1455647587"/>
    <n v="1453487587"/>
    <b v="0"/>
    <n v="1"/>
    <b v="0"/>
    <s v="theater/plays"/>
    <n v="6.666666666666667E-5"/>
    <n v="2"/>
    <x v="8"/>
    <x v="8"/>
    <x v="8"/>
    <s v="plays"/>
    <x v="3819"/>
    <d v="2016-02-16T12:33:07"/>
  </r>
  <r>
    <n v="4007"/>
    <s v="POLES APART - A PLAY IN 2 ACTS"/>
    <s v="Is the public ready to hear Matt's story? Is he willing to risk public speaking and the waning reputation among his own race?"/>
    <n v="2000"/>
    <n v="5"/>
    <x v="0"/>
    <x v="0"/>
    <s v="USD"/>
    <n v="1409070480"/>
    <n v="1406572381"/>
    <b v="0"/>
    <n v="1"/>
    <b v="0"/>
    <s v="theater/plays"/>
    <n v="2.5000000000000001E-3"/>
    <n v="5"/>
    <x v="8"/>
    <x v="8"/>
    <x v="8"/>
    <s v="plays"/>
    <x v="3820"/>
    <d v="2014-08-26T10:28:00"/>
  </r>
  <r>
    <n v="4008"/>
    <s v="Lovers and Other Strangers at The Cockpit"/>
    <s v="Lovers and Other Strangers by RenÃ©e Taylor and Joseph Bologna, showing at The Cockpit theatre in Marylebone, 10th - 14th August 2015"/>
    <n v="1000"/>
    <n v="60"/>
    <x v="0"/>
    <x v="1"/>
    <s v="GBP"/>
    <n v="1437606507"/>
    <n v="1435014507"/>
    <b v="0"/>
    <n v="4"/>
    <b v="0"/>
    <s v="theater/plays"/>
    <n v="0.06"/>
    <n v="15"/>
    <x v="8"/>
    <x v="8"/>
    <x v="8"/>
    <s v="plays"/>
    <x v="3821"/>
    <d v="2015-07-22T17:08:27"/>
  </r>
  <r>
    <n v="4009"/>
    <s v="A play by Gabriel Kemlo about lost ideals, and new starts"/>
    <s v="Against the decline of Thatcherism, the fall of the Wall, and the rise of Acid House. This comedy is a 'Withnail &amp; I' for 1993."/>
    <n v="1930"/>
    <n v="75"/>
    <x v="0"/>
    <x v="1"/>
    <s v="GBP"/>
    <n v="1410281360"/>
    <n v="1406825360"/>
    <b v="0"/>
    <n v="3"/>
    <b v="0"/>
    <s v="theater/plays"/>
    <n v="3.8860103626943004E-2"/>
    <n v="25"/>
    <x v="8"/>
    <x v="8"/>
    <x v="8"/>
    <s v="plays"/>
    <x v="3822"/>
    <d v="2014-09-09T10:49:20"/>
  </r>
  <r>
    <n v="4010"/>
    <s v="The Connection Play 2014"/>
    <s v="JUNTO Productions is proud to present our first production, the premiere of The Connection, a play by Jeffrey Paul."/>
    <n v="7200"/>
    <n v="1742"/>
    <x v="0"/>
    <x v="0"/>
    <s v="USD"/>
    <n v="1414348166"/>
    <n v="1412879366"/>
    <b v="0"/>
    <n v="38"/>
    <b v="0"/>
    <s v="theater/plays"/>
    <n v="0.24194444444444443"/>
    <n v="45.842105263157897"/>
    <x v="8"/>
    <x v="8"/>
    <x v="8"/>
    <s v="plays"/>
    <x v="3823"/>
    <d v="2014-10-26T12:29:26"/>
  </r>
  <r>
    <n v="4011"/>
    <s v="Just Bryan, a radio drama"/>
    <s v="Radio drama about a failed comedian with the help of his Dictaphone friend Alan, tries to become a success whilst fighting his demons."/>
    <n v="250"/>
    <n v="19"/>
    <x v="0"/>
    <x v="1"/>
    <s v="GBP"/>
    <n v="1422450278"/>
    <n v="1419858278"/>
    <b v="0"/>
    <n v="4"/>
    <b v="0"/>
    <s v="theater/plays"/>
    <n v="7.5999999999999998E-2"/>
    <n v="4.75"/>
    <x v="8"/>
    <x v="8"/>
    <x v="8"/>
    <s v="plays"/>
    <x v="3824"/>
    <d v="2015-01-28T07:04:38"/>
  </r>
  <r>
    <n v="4012"/>
    <s v="The Butterfly Catcher"/>
    <s v="LEELA IS A 14 YEAR OLD GIRL. JONAH IS A 56 YEAR OLD MAN. IT'S BEEN GOING ON FOR 3 YEARS. HERE COMES THE NIGHT OF VIOLENT RECKONING."/>
    <n v="575"/>
    <n v="0"/>
    <x v="0"/>
    <x v="1"/>
    <s v="GBP"/>
    <n v="1430571849"/>
    <n v="1427979849"/>
    <b v="0"/>
    <n v="0"/>
    <b v="0"/>
    <s v="theater/plays"/>
    <n v="0"/>
    <n v="0"/>
    <x v="8"/>
    <x v="8"/>
    <x v="8"/>
    <s v="plays"/>
    <x v="3825"/>
    <d v="2015-05-02T07:04:09"/>
  </r>
  <r>
    <n v="4013"/>
    <s v="Harriet Tubman Woman Of Faith"/>
    <s v="Harriet Tubman Woman of Faith is a remarkable narrative about the life and faith of Harriet Tubman, told through a dream of a teenager."/>
    <n v="2000"/>
    <n v="26"/>
    <x v="0"/>
    <x v="0"/>
    <s v="USD"/>
    <n v="1424070823"/>
    <n v="1421478823"/>
    <b v="0"/>
    <n v="2"/>
    <b v="0"/>
    <s v="theater/plays"/>
    <n v="1.2999999999999999E-2"/>
    <n v="13"/>
    <x v="8"/>
    <x v="8"/>
    <x v="8"/>
    <s v="plays"/>
    <x v="3826"/>
    <d v="2015-02-16T01:13:43"/>
  </r>
  <r>
    <n v="4014"/>
    <s v="Ministry theater"/>
    <s v="I am trying to put together a ministry theater company for junior / high schoolers that which puts on free shows in the SoCal area."/>
    <n v="9000"/>
    <n v="0"/>
    <x v="0"/>
    <x v="0"/>
    <s v="USD"/>
    <n v="1457157269"/>
    <n v="1455861269"/>
    <b v="0"/>
    <n v="0"/>
    <b v="0"/>
    <s v="theater/plays"/>
    <n v="0"/>
    <n v="0"/>
    <x v="8"/>
    <x v="8"/>
    <x v="8"/>
    <s v="plays"/>
    <x v="3827"/>
    <d v="2016-03-04T23:54:29"/>
  </r>
  <r>
    <n v="4015"/>
    <s v="Shakespeare In The Park"/>
    <s v="FREE Shakespeare In the Park in Bergen County, NJ on July 24, 25, 31, and August 1. We need your support to help keep our show FREE"/>
    <n v="7000"/>
    <n v="1"/>
    <x v="0"/>
    <x v="0"/>
    <s v="USD"/>
    <n v="1437331463"/>
    <n v="1434739463"/>
    <b v="0"/>
    <n v="1"/>
    <b v="0"/>
    <s v="theater/plays"/>
    <n v="1.4285714285714287E-4"/>
    <n v="1"/>
    <x v="8"/>
    <x v="8"/>
    <x v="8"/>
    <s v="plays"/>
    <x v="3828"/>
    <d v="2015-07-19T12:44:23"/>
  </r>
  <r>
    <n v="4016"/>
    <s v="MENTAL Play"/>
    <s v="A new play and project exploring challenges faced by young adults struggling with mental health issues in contemporary Britain."/>
    <n v="500"/>
    <n v="70"/>
    <x v="0"/>
    <x v="1"/>
    <s v="GBP"/>
    <n v="1410987400"/>
    <n v="1408395400"/>
    <b v="0"/>
    <n v="7"/>
    <b v="0"/>
    <s v="theater/plays"/>
    <n v="0.14000000000000001"/>
    <n v="10"/>
    <x v="8"/>
    <x v="8"/>
    <x v="8"/>
    <s v="plays"/>
    <x v="3829"/>
    <d v="2014-09-17T14:56:40"/>
  </r>
  <r>
    <n v="4017"/>
    <s v="The Rights (and Wrongs) of Mary Wollstonecraft"/>
    <s v="The true story of the romantic entanglements of Mary Shelley's parents. Anarchist; William Godwin &amp;, 1st feminist; Mary Wollstonecraft."/>
    <n v="10000"/>
    <n v="105"/>
    <x v="0"/>
    <x v="0"/>
    <s v="USD"/>
    <n v="1409846874"/>
    <n v="1407254874"/>
    <b v="0"/>
    <n v="2"/>
    <b v="0"/>
    <s v="theater/plays"/>
    <n v="1.0500000000000001E-2"/>
    <n v="52.5"/>
    <x v="8"/>
    <x v="8"/>
    <x v="8"/>
    <s v="plays"/>
    <x v="3830"/>
    <d v="2014-09-04T10:07:54"/>
  </r>
  <r>
    <n v="4018"/>
    <s v="Time Please Fringe"/>
    <s v="Funding for a production of Time Please at the Brighton Fringe 2017... and beyond."/>
    <n v="1500"/>
    <n v="130"/>
    <x v="0"/>
    <x v="1"/>
    <s v="GBP"/>
    <n v="1475877108"/>
    <n v="1473285108"/>
    <b v="0"/>
    <n v="4"/>
    <b v="0"/>
    <s v="theater/plays"/>
    <n v="8.666666666666667E-2"/>
    <n v="32.5"/>
    <x v="8"/>
    <x v="8"/>
    <x v="8"/>
    <s v="plays"/>
    <x v="3831"/>
    <d v="2016-10-07T15:51:48"/>
  </r>
  <r>
    <n v="4019"/>
    <s v="We Don't Play Fight"/>
    <s v="Finally a crossover of the arts takes place! Theater &amp; LIVE Pro Wrestling. A unique story featuring TV Pro Wrestling without the TV."/>
    <n v="3500"/>
    <n v="29"/>
    <x v="0"/>
    <x v="0"/>
    <s v="USD"/>
    <n v="1460737680"/>
    <n v="1455725596"/>
    <b v="0"/>
    <n v="4"/>
    <b v="0"/>
    <s v="theater/plays"/>
    <n v="8.2857142857142851E-3"/>
    <n v="7.25"/>
    <x v="8"/>
    <x v="8"/>
    <x v="8"/>
    <s v="plays"/>
    <x v="3832"/>
    <d v="2016-04-15T10:28:00"/>
  </r>
  <r>
    <n v="4020"/>
    <s v="Those That Fly"/>
    <s v="Having lived her whole life in the midst of a civil war, 11 year old Leyla dreams of being a pilot so she may fly her family to safety."/>
    <n v="600"/>
    <n v="100"/>
    <x v="0"/>
    <x v="0"/>
    <s v="USD"/>
    <n v="1427168099"/>
    <n v="1424579699"/>
    <b v="0"/>
    <n v="3"/>
    <b v="0"/>
    <s v="theater/plays"/>
    <n v="0.16666666666666666"/>
    <n v="33.333333333333336"/>
    <x v="8"/>
    <x v="8"/>
    <x v="8"/>
    <s v="plays"/>
    <x v="3833"/>
    <d v="2015-03-23T21:34:59"/>
  </r>
  <r>
    <n v="4021"/>
    <s v="Angels in Houston"/>
    <s v="Help a group of actors end bigotry in Houston, TX by supporting a  full production of Angels in America."/>
    <n v="15000"/>
    <n v="125"/>
    <x v="0"/>
    <x v="0"/>
    <s v="USD"/>
    <n v="1414360358"/>
    <n v="1409176358"/>
    <b v="0"/>
    <n v="2"/>
    <b v="0"/>
    <s v="theater/plays"/>
    <n v="8.3333333333333332E-3"/>
    <n v="62.5"/>
    <x v="8"/>
    <x v="8"/>
    <x v="8"/>
    <s v="plays"/>
    <x v="3834"/>
    <d v="2014-10-26T15:52:38"/>
  </r>
  <r>
    <n v="4022"/>
    <s v="The Merchant of Venice as Shakespeare Heard It"/>
    <s v="Help us produce a video of the first Original Pronunciation Merchant of Venice."/>
    <n v="18000"/>
    <n v="12521"/>
    <x v="0"/>
    <x v="0"/>
    <s v="USD"/>
    <n v="1422759240"/>
    <n v="1418824867"/>
    <b v="0"/>
    <n v="197"/>
    <b v="0"/>
    <s v="theater/plays"/>
    <n v="0.69561111111111107"/>
    <n v="63.558375634517766"/>
    <x v="8"/>
    <x v="8"/>
    <x v="8"/>
    <s v="plays"/>
    <x v="3835"/>
    <d v="2015-01-31T20:54:00"/>
  </r>
  <r>
    <n v="4023"/>
    <s v="Forgive &amp; Forget"/>
    <s v="An original gospel stage play that explores the pain and hurt caused by those who struggle to forgive others!"/>
    <n v="7000"/>
    <n v="0"/>
    <x v="0"/>
    <x v="0"/>
    <s v="USD"/>
    <n v="1458860363"/>
    <n v="1454975963"/>
    <b v="0"/>
    <n v="0"/>
    <b v="0"/>
    <s v="theater/plays"/>
    <n v="0"/>
    <n v="0"/>
    <x v="8"/>
    <x v="8"/>
    <x v="8"/>
    <s v="plays"/>
    <x v="3836"/>
    <d v="2016-03-24T16:59:23"/>
  </r>
  <r>
    <n v="4024"/>
    <s v="Super Date, The Dating Game Show for Superheroes"/>
    <s v="Ever wonder what Wonder Woman wants in a super man? Can you be both a lover, and a fighter? And, whatâ€™s with all the spandex?"/>
    <n v="800"/>
    <n v="10"/>
    <x v="0"/>
    <x v="0"/>
    <s v="USD"/>
    <n v="1441037097"/>
    <n v="1438445097"/>
    <b v="0"/>
    <n v="1"/>
    <b v="0"/>
    <s v="theater/plays"/>
    <n v="1.2500000000000001E-2"/>
    <n v="10"/>
    <x v="8"/>
    <x v="8"/>
    <x v="8"/>
    <s v="plays"/>
    <x v="3837"/>
    <d v="2015-08-31T10:04:57"/>
  </r>
  <r>
    <n v="4025"/>
    <s v="Financement et aide Ã  la crÃ©ation"/>
    <s v="Acteurs, scÃ©naristes et metteurs en scÃ¨ne souhaitant monter, 5 piÃ¨ces de thÃ©Ã¢tre ainsi que 3 courts mÃ©trages et 2 long-mÃ©trages."/>
    <n v="5000"/>
    <n v="250"/>
    <x v="0"/>
    <x v="11"/>
    <s v="EUR"/>
    <n v="1437889336"/>
    <n v="1432705336"/>
    <b v="0"/>
    <n v="4"/>
    <b v="0"/>
    <s v="theater/plays"/>
    <n v="0.05"/>
    <n v="62.5"/>
    <x v="8"/>
    <x v="8"/>
    <x v="8"/>
    <s v="plays"/>
    <x v="3838"/>
    <d v="2015-07-25T23:42:16"/>
  </r>
  <r>
    <n v="4026"/>
    <s v="Speak to my Soul: A Montage of Voices"/>
    <s v="This is a play that voices that stories of the black experience in America using spoken word, song and dance."/>
    <n v="4000"/>
    <n v="0"/>
    <x v="0"/>
    <x v="0"/>
    <s v="USD"/>
    <n v="1449247439"/>
    <n v="1444059839"/>
    <b v="0"/>
    <n v="0"/>
    <b v="0"/>
    <s v="theater/plays"/>
    <n v="0"/>
    <n v="0"/>
    <x v="8"/>
    <x v="8"/>
    <x v="8"/>
    <s v="plays"/>
    <x v="3839"/>
    <d v="2015-12-04T10:43:59"/>
  </r>
  <r>
    <n v="4027"/>
    <s v="Lincoln High School presents: Little Shop of Horrors"/>
    <s v="Drama Students at Lincoln High School in Walla Walla, WA are working hard to present their excellent version of Little Shop of Horrors."/>
    <n v="3000"/>
    <n v="215"/>
    <x v="0"/>
    <x v="0"/>
    <s v="USD"/>
    <n v="1487811600"/>
    <n v="1486077481"/>
    <b v="0"/>
    <n v="7"/>
    <b v="0"/>
    <s v="theater/plays"/>
    <n v="7.166666666666667E-2"/>
    <n v="30.714285714285715"/>
    <x v="8"/>
    <x v="8"/>
    <x v="8"/>
    <s v="plays"/>
    <x v="3840"/>
    <d v="2017-02-22T19:00:00"/>
  </r>
  <r>
    <n v="4028"/>
    <s v="The Last King of the I.D.A. (Minnesota Fringe)"/>
    <s v="The 2014 Minnesota Fringe Festival brings the World Premiere of LightBright's one-act play, The Last King of the I.D.A."/>
    <n v="2000"/>
    <n v="561"/>
    <x v="0"/>
    <x v="0"/>
    <s v="USD"/>
    <n v="1402007500"/>
    <n v="1399415500"/>
    <b v="0"/>
    <n v="11"/>
    <b v="0"/>
    <s v="theater/plays"/>
    <n v="0.28050000000000003"/>
    <n v="51"/>
    <x v="8"/>
    <x v="8"/>
    <x v="8"/>
    <s v="plays"/>
    <x v="3841"/>
    <d v="2014-06-05T16:31:40"/>
  </r>
  <r>
    <n v="4029"/>
    <s v="Next 2 the Stage"/>
    <s v="A theater complex that educates as we entertain.  We will provide shows that inspire and theater classes that motivate."/>
    <n v="20000"/>
    <n v="0"/>
    <x v="0"/>
    <x v="0"/>
    <s v="USD"/>
    <n v="1450053370"/>
    <n v="1447461370"/>
    <b v="0"/>
    <n v="0"/>
    <b v="0"/>
    <s v="theater/plays"/>
    <n v="0"/>
    <n v="0"/>
    <x v="8"/>
    <x v="8"/>
    <x v="8"/>
    <s v="plays"/>
    <x v="3842"/>
    <d v="2015-12-13T18:36:10"/>
  </r>
  <r>
    <n v="4030"/>
    <s v="The Martin and Lewis Tribute Show"/>
    <s v="The world's best and only tribute to Dean Martin and Jerry Lewis_x000a_ bringing back the Music, Laughter and the Love."/>
    <n v="2500"/>
    <n v="400"/>
    <x v="0"/>
    <x v="0"/>
    <s v="USD"/>
    <n v="1454525340"/>
    <n v="1452008599"/>
    <b v="0"/>
    <n v="6"/>
    <b v="0"/>
    <s v="theater/plays"/>
    <n v="0.16"/>
    <n v="66.666666666666671"/>
    <x v="8"/>
    <x v="8"/>
    <x v="8"/>
    <s v="plays"/>
    <x v="3843"/>
    <d v="2016-02-03T12:49:00"/>
  </r>
  <r>
    <n v="4031"/>
    <s v="As You Like It in The Enchanted Forest Wildlife Sanctuary"/>
    <s v="HeARTistry's contemporary production of As You Like It epitomizes the wit and eloquence of William Shakespeare for a modern audience."/>
    <n v="5000"/>
    <n v="0"/>
    <x v="0"/>
    <x v="0"/>
    <s v="USD"/>
    <n v="1418914964"/>
    <n v="1414591364"/>
    <b v="0"/>
    <n v="0"/>
    <b v="0"/>
    <s v="theater/plays"/>
    <n v="0"/>
    <n v="0"/>
    <x v="8"/>
    <x v="8"/>
    <x v="8"/>
    <s v="plays"/>
    <x v="3844"/>
    <d v="2014-12-18T09:02:44"/>
  </r>
  <r>
    <n v="4032"/>
    <s v="The Modern Theater's 'Play It Forward' Fund"/>
    <s v="'Play it Forward' is a ticket bank for individuals in need. Fund a theater experience for someone that would otherwise go without!"/>
    <n v="6048"/>
    <n v="413"/>
    <x v="0"/>
    <x v="0"/>
    <s v="USD"/>
    <n v="1450211116"/>
    <n v="1445023516"/>
    <b v="0"/>
    <n v="7"/>
    <b v="0"/>
    <s v="theater/plays"/>
    <n v="6.8287037037037035E-2"/>
    <n v="59"/>
    <x v="8"/>
    <x v="8"/>
    <x v="8"/>
    <s v="plays"/>
    <x v="3845"/>
    <d v="2015-12-15T14:25:16"/>
  </r>
  <r>
    <n v="4033"/>
    <s v="2020 Vision: a love story told over sixty years"/>
    <s v="Help us produce an iconic new verse play, set in the year 2020, with virtuoso acting and hauntingly beautiful words and music"/>
    <n v="23900"/>
    <n v="6141.99"/>
    <x v="0"/>
    <x v="1"/>
    <s v="GBP"/>
    <n v="1475398800"/>
    <n v="1472711224"/>
    <b v="0"/>
    <n v="94"/>
    <b v="0"/>
    <s v="theater/plays"/>
    <n v="0.25698702928870293"/>
    <n v="65.340319148936175"/>
    <x v="8"/>
    <x v="8"/>
    <x v="8"/>
    <s v="plays"/>
    <x v="3846"/>
    <d v="2016-10-02T03:00:00"/>
  </r>
  <r>
    <n v="4034"/>
    <s v="Technical Design for Liberty Lake Community Theatre"/>
    <s v="This local community theatre needs a proper, efficient, SAFE and professional audio and lighting setup. Helps us raise the funds!"/>
    <n v="13500"/>
    <n v="200"/>
    <x v="0"/>
    <x v="0"/>
    <s v="USD"/>
    <n v="1428097450"/>
    <n v="1425509050"/>
    <b v="0"/>
    <n v="2"/>
    <b v="0"/>
    <s v="theater/plays"/>
    <n v="1.4814814814814815E-2"/>
    <n v="100"/>
    <x v="8"/>
    <x v="8"/>
    <x v="8"/>
    <s v="plays"/>
    <x v="3847"/>
    <d v="2015-04-03T15:44:10"/>
  </r>
  <r>
    <n v="4035"/>
    <s v="The Lost Boy"/>
    <s v="&quot;Stories are where you go to look for the truth of your own life.&quot; (Frank Delaney)"/>
    <n v="10000"/>
    <n v="3685"/>
    <x v="0"/>
    <x v="0"/>
    <s v="USD"/>
    <n v="1413925887"/>
    <n v="1411333887"/>
    <b v="0"/>
    <n v="25"/>
    <b v="0"/>
    <s v="theater/plays"/>
    <n v="0.36849999999999999"/>
    <n v="147.4"/>
    <x v="8"/>
    <x v="8"/>
    <x v="8"/>
    <s v="plays"/>
    <x v="3848"/>
    <d v="2014-10-21T15:11:27"/>
  </r>
  <r>
    <n v="4036"/>
    <s v="3 Days In Savannah"/>
    <s v="&quot;3 Days In Savannah&quot; explores the issues of love, racism, and regret while reminding us that, &quot;life is a game and love is the prize.&quot;"/>
    <n v="6000"/>
    <n v="2823"/>
    <x v="0"/>
    <x v="0"/>
    <s v="USD"/>
    <n v="1404253800"/>
    <n v="1402784964"/>
    <b v="0"/>
    <n v="17"/>
    <b v="0"/>
    <s v="theater/plays"/>
    <n v="0.47049999999999997"/>
    <n v="166.05882352941177"/>
    <x v="8"/>
    <x v="8"/>
    <x v="8"/>
    <s v="plays"/>
    <x v="3849"/>
    <d v="2014-07-01T16:30:00"/>
  </r>
  <r>
    <n v="4037"/>
    <s v="The Pelican, by August Strindberg"/>
    <s v="The Pelican is a haunted play by one of Swedenâ€™s most renowned playwrights, August Strindberg, about a mother's tragic deceit."/>
    <n v="700"/>
    <n v="80"/>
    <x v="0"/>
    <x v="0"/>
    <s v="USD"/>
    <n v="1464099900"/>
    <n v="1462585315"/>
    <b v="0"/>
    <n v="2"/>
    <b v="0"/>
    <s v="theater/plays"/>
    <n v="0.11428571428571428"/>
    <n v="40"/>
    <x v="8"/>
    <x v="8"/>
    <x v="8"/>
    <s v="plays"/>
    <x v="3850"/>
    <d v="2016-05-24T08:25:00"/>
  </r>
  <r>
    <n v="4038"/>
    <s v="Take the Vagina Monologues to Main Street in Lexington, NC!"/>
    <s v="We are vagina warriors ready to bring our message of human rights, empowerment and diversity to Main St. Lexington, NC."/>
    <n v="2500"/>
    <n v="301"/>
    <x v="0"/>
    <x v="0"/>
    <s v="USD"/>
    <n v="1413573010"/>
    <n v="1408389010"/>
    <b v="0"/>
    <n v="4"/>
    <b v="0"/>
    <s v="theater/plays"/>
    <n v="0.12039999999999999"/>
    <n v="75.25"/>
    <x v="8"/>
    <x v="8"/>
    <x v="8"/>
    <s v="plays"/>
    <x v="3851"/>
    <d v="2014-10-17T13:10:10"/>
  </r>
  <r>
    <n v="4039"/>
    <s v="Defiant Entertainment presents: The Park Bench"/>
    <s v="Help stage an original One Act Play that brings awareness to Alzheimer's in its debut performance."/>
    <n v="500"/>
    <n v="300"/>
    <x v="0"/>
    <x v="0"/>
    <s v="USD"/>
    <n v="1448949540"/>
    <n v="1446048367"/>
    <b v="0"/>
    <n v="5"/>
    <b v="0"/>
    <s v="theater/plays"/>
    <n v="0.6"/>
    <n v="60"/>
    <x v="8"/>
    <x v="8"/>
    <x v="8"/>
    <s v="plays"/>
    <x v="3852"/>
    <d v="2015-11-30T23:59:00"/>
  </r>
  <r>
    <n v="4040"/>
    <s v="The Last Encore Musical"/>
    <s v="This nationally published book, set in the 70â€™s, tells the untold story of singers and a friendly reunion visit turning bad."/>
    <n v="8000"/>
    <n v="2500"/>
    <x v="0"/>
    <x v="0"/>
    <s v="USD"/>
    <n v="1437188400"/>
    <n v="1432100004"/>
    <b v="0"/>
    <n v="2"/>
    <b v="0"/>
    <s v="theater/plays"/>
    <n v="0.3125"/>
    <n v="1250"/>
    <x v="8"/>
    <x v="8"/>
    <x v="8"/>
    <s v="plays"/>
    <x v="3853"/>
    <d v="2015-07-17T21:00:00"/>
  </r>
  <r>
    <n v="4041"/>
    <s v="In the Land of Gold"/>
    <s v="A bold, colouful, vibrant play centred around the last remaining monarchy of Africa."/>
    <n v="5000"/>
    <n v="21"/>
    <x v="0"/>
    <x v="1"/>
    <s v="GBP"/>
    <n v="1473160954"/>
    <n v="1467976954"/>
    <b v="0"/>
    <n v="2"/>
    <b v="0"/>
    <s v="theater/plays"/>
    <n v="4.1999999999999997E-3"/>
    <n v="10.5"/>
    <x v="8"/>
    <x v="8"/>
    <x v="8"/>
    <s v="plays"/>
    <x v="3854"/>
    <d v="2016-09-06T05:22:34"/>
  </r>
  <r>
    <n v="4042"/>
    <s v="Messages"/>
    <s v="Acting group and production for inner city youth, about inner city youth. The problems and stuation that they see everyday."/>
    <n v="10000"/>
    <n v="21"/>
    <x v="0"/>
    <x v="0"/>
    <s v="USD"/>
    <n v="1421781360"/>
    <n v="1419213664"/>
    <b v="0"/>
    <n v="3"/>
    <b v="0"/>
    <s v="theater/plays"/>
    <n v="2.0999999999999999E-3"/>
    <n v="7"/>
    <x v="8"/>
    <x v="8"/>
    <x v="8"/>
    <s v="plays"/>
    <x v="3855"/>
    <d v="2015-01-20T13:16:00"/>
  </r>
  <r>
    <n v="4043"/>
    <s v="Not making potato salad here!"/>
    <s v="This could be my last play, need to bring my son out to see it before it's over.  Need to fly him here from BC"/>
    <n v="300"/>
    <n v="0"/>
    <x v="0"/>
    <x v="2"/>
    <s v="CAD"/>
    <n v="1416524325"/>
    <n v="1415228325"/>
    <b v="0"/>
    <n v="0"/>
    <b v="0"/>
    <s v="theater/plays"/>
    <n v="0"/>
    <n v="0"/>
    <x v="8"/>
    <x v="8"/>
    <x v="8"/>
    <s v="plays"/>
    <x v="3856"/>
    <d v="2014-11-20T16:58:45"/>
  </r>
  <r>
    <n v="4044"/>
    <s v="Cielito Lindo (Pretty Little One)"/>
    <s v="A bilingual play in The New Works Festival at UT that crosses cultures and explores what it means to be confident with who you are."/>
    <n v="600"/>
    <n v="225"/>
    <x v="0"/>
    <x v="0"/>
    <s v="USD"/>
    <n v="1428642000"/>
    <n v="1426050982"/>
    <b v="0"/>
    <n v="4"/>
    <b v="0"/>
    <s v="theater/plays"/>
    <n v="0.375"/>
    <n v="56.25"/>
    <x v="8"/>
    <x v="8"/>
    <x v="8"/>
    <s v="plays"/>
    <x v="3857"/>
    <d v="2015-04-09T23:00:00"/>
  </r>
  <r>
    <n v="4045"/>
    <s v="The Hostages"/>
    <s v="&quot;The Hostages&quot; is about a bank robbery gone wrong, as we learn more about each characters, we question who are the actually hostages..."/>
    <n v="5000"/>
    <n v="1"/>
    <x v="0"/>
    <x v="4"/>
    <s v="AUD"/>
    <n v="1408596589"/>
    <n v="1406004589"/>
    <b v="0"/>
    <n v="1"/>
    <b v="0"/>
    <s v="theater/plays"/>
    <n v="2.0000000000000001E-4"/>
    <n v="1"/>
    <x v="8"/>
    <x v="8"/>
    <x v="8"/>
    <s v="plays"/>
    <x v="3858"/>
    <d v="2014-08-20T22:49:49"/>
  </r>
  <r>
    <n v="4046"/>
    <s v="Glenn Herman's EXPRESSIONS: The UnKnown"/>
    <s v="An eclectic One Man stage show, that takes the audience on a journey through vast personalities, as he discovers his true self...#Drama"/>
    <n v="5600"/>
    <n v="460"/>
    <x v="0"/>
    <x v="0"/>
    <s v="USD"/>
    <n v="1413992210"/>
    <n v="1411400210"/>
    <b v="0"/>
    <n v="12"/>
    <b v="0"/>
    <s v="theater/plays"/>
    <n v="8.2142857142857142E-2"/>
    <n v="38.333333333333336"/>
    <x v="8"/>
    <x v="8"/>
    <x v="8"/>
    <s v="plays"/>
    <x v="3859"/>
    <d v="2014-10-22T09:36:50"/>
  </r>
  <r>
    <n v="4047"/>
    <s v="The Bridge That Brought Us Over: The History of Gospel Music"/>
    <s v="A conservative grandmother takes her hip-hop generation grandchildren through the history of Gospel music in one night..."/>
    <n v="5000"/>
    <n v="110"/>
    <x v="0"/>
    <x v="0"/>
    <s v="USD"/>
    <n v="1420938000"/>
    <n v="1418862743"/>
    <b v="0"/>
    <n v="4"/>
    <b v="0"/>
    <s v="theater/plays"/>
    <n v="2.1999999999999999E-2"/>
    <n v="27.5"/>
    <x v="8"/>
    <x v="8"/>
    <x v="8"/>
    <s v="plays"/>
    <x v="3860"/>
    <d v="2015-01-10T19:00:00"/>
  </r>
  <r>
    <n v="4048"/>
    <s v="Speechless"/>
    <s v="The unspoken story of growing up disabled with cerebral palsy and no speech. This inclusive company fights ignorance using dark humour."/>
    <n v="17000"/>
    <n v="3001"/>
    <x v="0"/>
    <x v="1"/>
    <s v="GBP"/>
    <n v="1460373187"/>
    <n v="1457352787"/>
    <b v="0"/>
    <n v="91"/>
    <b v="0"/>
    <s v="theater/plays"/>
    <n v="0.17652941176470588"/>
    <n v="32.978021978021978"/>
    <x v="8"/>
    <x v="8"/>
    <x v="8"/>
    <s v="plays"/>
    <x v="3861"/>
    <d v="2016-04-11T05:13:07"/>
  </r>
  <r>
    <n v="4049"/>
    <s v="The Hounds of Reservoir - A Shakesperian Heist film"/>
    <s v="A caravan heist goes horribly wrong. When the rogues meet up to discuss the matter, they suspect one of them is the King's guard."/>
    <n v="20000"/>
    <n v="16"/>
    <x v="0"/>
    <x v="0"/>
    <s v="USD"/>
    <n v="1436914815"/>
    <n v="1434322815"/>
    <b v="0"/>
    <n v="1"/>
    <b v="0"/>
    <s v="theater/plays"/>
    <n v="8.0000000000000004E-4"/>
    <n v="16"/>
    <x v="8"/>
    <x v="8"/>
    <x v="8"/>
    <s v="plays"/>
    <x v="3862"/>
    <d v="2015-07-14T17:00:15"/>
  </r>
  <r>
    <n v="4050"/>
    <s v="Ø¢Ù…ÙŠÙ† (Amen)"/>
    <s v="Amen is an important jarring story about the repercussions of reporting the war from the front lines and the war that follows them home"/>
    <n v="1500"/>
    <n v="1"/>
    <x v="0"/>
    <x v="0"/>
    <s v="USD"/>
    <n v="1414077391"/>
    <n v="1411485391"/>
    <b v="0"/>
    <n v="1"/>
    <b v="0"/>
    <s v="theater/plays"/>
    <n v="6.6666666666666664E-4"/>
    <n v="1"/>
    <x v="8"/>
    <x v="8"/>
    <x v="8"/>
    <s v="plays"/>
    <x v="3863"/>
    <d v="2014-10-23T09:16:31"/>
  </r>
  <r>
    <n v="4051"/>
    <s v="Phantom of the Kun Opera"/>
    <s v="It is a heart-breaking life story of Wu family who tries to preserve the gem of Chinese Kun Opera through generations."/>
    <n v="500"/>
    <n v="0"/>
    <x v="0"/>
    <x v="0"/>
    <s v="USD"/>
    <n v="1399618380"/>
    <n v="1399058797"/>
    <b v="0"/>
    <n v="0"/>
    <b v="0"/>
    <s v="theater/plays"/>
    <n v="0"/>
    <n v="0"/>
    <x v="8"/>
    <x v="8"/>
    <x v="8"/>
    <s v="plays"/>
    <x v="3864"/>
    <d v="2014-05-09T00:53:00"/>
  </r>
  <r>
    <n v="4052"/>
    <s v="Throw Like A Girl"/>
    <s v="This empowering piece encourages women to rise up and pursue their dreams, not by behaving like a boy but by,_x000a_â€œThrowing Like A Girl.â€"/>
    <n v="3000"/>
    <n v="1126"/>
    <x v="0"/>
    <x v="0"/>
    <s v="USD"/>
    <n v="1413234316"/>
    <n v="1408050316"/>
    <b v="0"/>
    <n v="13"/>
    <b v="0"/>
    <s v="theater/plays"/>
    <n v="0.37533333333333335"/>
    <n v="86.615384615384613"/>
    <x v="8"/>
    <x v="8"/>
    <x v="8"/>
    <s v="plays"/>
    <x v="3865"/>
    <d v="2014-10-13T15:05:16"/>
  </r>
  <r>
    <n v="4053"/>
    <s v="'Time at the Bar!' - Written and directed by Kieran Mellish"/>
    <s v="'Time at the Bar!' is a play written by Kieran Mellish, a student at Loughborough University and member of LSU Stage Society."/>
    <n v="500"/>
    <n v="110"/>
    <x v="0"/>
    <x v="1"/>
    <s v="GBP"/>
    <n v="1416081600"/>
    <n v="1413477228"/>
    <b v="0"/>
    <n v="2"/>
    <b v="0"/>
    <s v="theater/plays"/>
    <n v="0.22"/>
    <n v="55"/>
    <x v="8"/>
    <x v="8"/>
    <x v="8"/>
    <s v="plays"/>
    <x v="3866"/>
    <d v="2014-11-15T14:00:00"/>
  </r>
  <r>
    <n v="4054"/>
    <s v="Truth is..&quot;Real Love Ain't Suppose to Hurt&quot;"/>
    <s v="I love you,he said,then he kissed her as her tears fell down.It was my fault but make up will fix it&quot;she replied,then he hit her again!"/>
    <n v="8880"/>
    <n v="0"/>
    <x v="0"/>
    <x v="0"/>
    <s v="USD"/>
    <n v="1475294400"/>
    <n v="1472674285"/>
    <b v="0"/>
    <n v="0"/>
    <b v="0"/>
    <s v="theater/plays"/>
    <n v="0"/>
    <n v="0"/>
    <x v="8"/>
    <x v="8"/>
    <x v="8"/>
    <s v="plays"/>
    <x v="3867"/>
    <d v="2016-09-30T22:00:00"/>
  </r>
  <r>
    <n v="4055"/>
    <s v="'The Tempest' at the Minack Theatre Cornwall, July 2014"/>
    <s v="Moving Stories' 'The Tempest' promises to be vibrant &amp; enchanting, with original music, vivid design &amp; unforgettable performances."/>
    <n v="5000"/>
    <n v="881"/>
    <x v="0"/>
    <x v="1"/>
    <s v="GBP"/>
    <n v="1403192031"/>
    <n v="1400600031"/>
    <b v="0"/>
    <n v="21"/>
    <b v="0"/>
    <s v="theater/plays"/>
    <n v="0.1762"/>
    <n v="41.952380952380949"/>
    <x v="8"/>
    <x v="8"/>
    <x v="8"/>
    <s v="plays"/>
    <x v="3868"/>
    <d v="2014-06-19T09:33:51"/>
  </r>
  <r>
    <n v="4056"/>
    <s v="American Pride"/>
    <s v="American Pride is a play centered on the Poetry of one Iraq War veteran, and follows her journey through war and back home."/>
    <n v="1500"/>
    <n v="795"/>
    <x v="0"/>
    <x v="0"/>
    <s v="USD"/>
    <n v="1467575940"/>
    <n v="1465856639"/>
    <b v="0"/>
    <n v="9"/>
    <b v="0"/>
    <s v="theater/plays"/>
    <n v="0.53"/>
    <n v="88.333333333333329"/>
    <x v="8"/>
    <x v="8"/>
    <x v="8"/>
    <s v="plays"/>
    <x v="3869"/>
    <d v="2016-07-03T13:59:00"/>
  </r>
  <r>
    <n v="4057"/>
    <s v="HOWARD BARKER DOUBLE BILL - Arcola Theatre 2015"/>
    <s v="Exhilarating Double Bill uniting London premiere of THE TWELFTH BATTLE OF ISONZO &amp; thrilling revival of JUDITH: A PARTING FROM THE BODY"/>
    <n v="3500"/>
    <n v="775"/>
    <x v="0"/>
    <x v="1"/>
    <s v="GBP"/>
    <n v="1448492400"/>
    <n v="1446506080"/>
    <b v="0"/>
    <n v="6"/>
    <b v="0"/>
    <s v="theater/plays"/>
    <n v="0.22142857142857142"/>
    <n v="129.16666666666666"/>
    <x v="8"/>
    <x v="8"/>
    <x v="8"/>
    <s v="plays"/>
    <x v="3870"/>
    <d v="2015-11-25T17:00:00"/>
  </r>
  <r>
    <n v="4058"/>
    <s v="Secret of Shahrazad (World Premier)"/>
    <s v="Help reveal the beauty of Islamic culture by launching this new adventure play celebrating Persian music, dance, and lore."/>
    <n v="3750"/>
    <n v="95"/>
    <x v="0"/>
    <x v="0"/>
    <s v="USD"/>
    <n v="1459483140"/>
    <n v="1458178044"/>
    <b v="0"/>
    <n v="4"/>
    <b v="0"/>
    <s v="theater/plays"/>
    <n v="2.5333333333333333E-2"/>
    <n v="23.75"/>
    <x v="8"/>
    <x v="8"/>
    <x v="8"/>
    <s v="plays"/>
    <x v="3871"/>
    <d v="2016-03-31T21:59:00"/>
  </r>
  <r>
    <n v="4059"/>
    <s v="The Million Dollar Shot"/>
    <s v="A very Canadian children's play inspired by the tradition of British pantomimes like Aladdin, and the Nutcracker."/>
    <n v="10000"/>
    <n v="250"/>
    <x v="0"/>
    <x v="2"/>
    <s v="CAD"/>
    <n v="1410836400"/>
    <n v="1408116152"/>
    <b v="0"/>
    <n v="7"/>
    <b v="0"/>
    <s v="theater/plays"/>
    <n v="2.5000000000000001E-2"/>
    <n v="35.714285714285715"/>
    <x v="8"/>
    <x v="8"/>
    <x v="8"/>
    <s v="plays"/>
    <x v="3872"/>
    <d v="2014-09-15T21:00:00"/>
  </r>
  <r>
    <n v="4060"/>
    <s v="Good Evening, I'm Robert Service"/>
    <s v="A funny, poignant play that revives the forgotten life and adventures of great Scottish Canadian, world renowned poet, Robert Service."/>
    <n v="10000"/>
    <n v="285"/>
    <x v="0"/>
    <x v="2"/>
    <s v="CAD"/>
    <n v="1403539200"/>
    <n v="1400604056"/>
    <b v="0"/>
    <n v="5"/>
    <b v="0"/>
    <s v="theater/plays"/>
    <n v="2.8500000000000001E-2"/>
    <n v="57"/>
    <x v="8"/>
    <x v="8"/>
    <x v="8"/>
    <s v="plays"/>
    <x v="3873"/>
    <d v="2014-06-23T10:00:00"/>
  </r>
  <r>
    <n v="4061"/>
    <s v="PRODUCE the Stage Play SKYLAR'S SYNDROME by Gavin Kayner"/>
    <s v="SKYLAR'S SYNDROME is a tremendous psychodrama by master playwright Gavin Kayner!"/>
    <n v="525"/>
    <n v="0"/>
    <x v="0"/>
    <x v="0"/>
    <s v="USD"/>
    <n v="1461205423"/>
    <n v="1456025023"/>
    <b v="0"/>
    <n v="0"/>
    <b v="0"/>
    <s v="theater/plays"/>
    <n v="0"/>
    <n v="0"/>
    <x v="8"/>
    <x v="8"/>
    <x v="8"/>
    <s v="plays"/>
    <x v="3874"/>
    <d v="2016-04-20T20:23:43"/>
  </r>
  <r>
    <n v="4062"/>
    <s v="Motorcycle MacBeth...NOT your grandmother's Shakespeare!"/>
    <s v="Shakespeare's beloved tragedy, MacBeth, staged in the Black Hills of Wyoming during Sturgis '76. Warning! This is no church picnic!"/>
    <n v="20000"/>
    <n v="490"/>
    <x v="0"/>
    <x v="0"/>
    <s v="USD"/>
    <n v="1467481468"/>
    <n v="1464889468"/>
    <b v="0"/>
    <n v="3"/>
    <b v="0"/>
    <s v="theater/plays"/>
    <n v="2.4500000000000001E-2"/>
    <n v="163.33333333333334"/>
    <x v="8"/>
    <x v="8"/>
    <x v="8"/>
    <s v="plays"/>
    <x v="3875"/>
    <d v="2016-07-02T11:44:28"/>
  </r>
  <r>
    <n v="4063"/>
    <s v="Whisper Me Happy Ever After (WMHEA)"/>
    <s v="WMHAE by Julie McNamara, raises awareness of the effects domestic violence has on the mental health of young people who witness it."/>
    <n v="9500"/>
    <n v="135"/>
    <x v="0"/>
    <x v="1"/>
    <s v="GBP"/>
    <n v="1403886084"/>
    <n v="1401294084"/>
    <b v="0"/>
    <n v="9"/>
    <b v="0"/>
    <s v="theater/plays"/>
    <n v="1.4210526315789474E-2"/>
    <n v="15"/>
    <x v="8"/>
    <x v="8"/>
    <x v="8"/>
    <s v="plays"/>
    <x v="3876"/>
    <d v="2014-06-27T10:21:24"/>
  </r>
  <r>
    <n v="4064"/>
    <s v="Help us make &quot;The Odd Couple&quot; a show to remember."/>
    <s v="We are mounting a production of Neil Simon's brilliant comedy, The Odd Couple, and need your help to make it as wonderful as we can."/>
    <n v="2000"/>
    <n v="385"/>
    <x v="0"/>
    <x v="4"/>
    <s v="AUD"/>
    <n v="1430316426"/>
    <n v="1427724426"/>
    <b v="0"/>
    <n v="6"/>
    <b v="0"/>
    <s v="theater/plays"/>
    <n v="0.1925"/>
    <n v="64.166666666666671"/>
    <x v="8"/>
    <x v="8"/>
    <x v="8"/>
    <s v="plays"/>
    <x v="3877"/>
    <d v="2015-04-29T08:07:06"/>
  </r>
  <r>
    <n v="4065"/>
    <s v="A Midsummer's Night's Dream"/>
    <s v="A classical/ fantasy version of midsummers done by professionally trained actors in Tulsa!"/>
    <n v="4000"/>
    <n v="27"/>
    <x v="0"/>
    <x v="0"/>
    <s v="USD"/>
    <n v="1407883811"/>
    <n v="1405291811"/>
    <b v="0"/>
    <n v="4"/>
    <b v="0"/>
    <s v="theater/plays"/>
    <n v="6.7499999999999999E-3"/>
    <n v="6.75"/>
    <x v="8"/>
    <x v="8"/>
    <x v="8"/>
    <s v="plays"/>
    <x v="3878"/>
    <d v="2014-08-12T16:50:11"/>
  </r>
  <r>
    <n v="4066"/>
    <s v="Divine Connection Performing Arts Leadership Program"/>
    <s v="We have created an outstanding mobile Performing Arts Program that has great impact on the social development in multiple communities."/>
    <n v="15000"/>
    <n v="25"/>
    <x v="0"/>
    <x v="0"/>
    <s v="USD"/>
    <n v="1463619388"/>
    <n v="1461027388"/>
    <b v="0"/>
    <n v="1"/>
    <b v="0"/>
    <s v="theater/plays"/>
    <n v="1.6666666666666668E-3"/>
    <n v="25"/>
    <x v="8"/>
    <x v="8"/>
    <x v="8"/>
    <s v="plays"/>
    <x v="3879"/>
    <d v="2016-05-18T18:56:28"/>
  </r>
  <r>
    <n v="4067"/>
    <s v="Help Shakespeare Troupe accept invite to perform in UK!"/>
    <s v="Will Power Troupe is the only US group invited to perform in London's Shakespeare Festival. We need your help to bring the USA to UK!"/>
    <n v="5000"/>
    <n v="3045"/>
    <x v="0"/>
    <x v="0"/>
    <s v="USD"/>
    <n v="1443408550"/>
    <n v="1439952550"/>
    <b v="0"/>
    <n v="17"/>
    <b v="0"/>
    <s v="theater/plays"/>
    <n v="0.60899999999999999"/>
    <n v="179.11764705882354"/>
    <x v="8"/>
    <x v="8"/>
    <x v="8"/>
    <s v="plays"/>
    <x v="3880"/>
    <d v="2015-09-27T20:49:10"/>
  </r>
  <r>
    <n v="4068"/>
    <s v="Produce BELLE DAME SANS MERCI a stage play"/>
    <s v="Be a PRODUCER of the Original stage play BELLE DAME SANS MERCI by Michael Fenlason! :-) :-( !"/>
    <n v="3495"/>
    <n v="34.950000000000003"/>
    <x v="0"/>
    <x v="0"/>
    <s v="USD"/>
    <n v="1484348700"/>
    <n v="1481756855"/>
    <b v="0"/>
    <n v="1"/>
    <b v="0"/>
    <s v="theater/plays"/>
    <n v="0.01"/>
    <n v="34.950000000000003"/>
    <x v="8"/>
    <x v="8"/>
    <x v="8"/>
    <s v="plays"/>
    <x v="3881"/>
    <d v="2017-01-13T17:05:00"/>
  </r>
  <r>
    <n v="4069"/>
    <s v="The Pendulum Swings"/>
    <s v="'The Pendulum Swings' is a three-act dark comedy that sees Frank and Michael await their execution on Death Row."/>
    <n v="1250"/>
    <n v="430"/>
    <x v="0"/>
    <x v="1"/>
    <s v="GBP"/>
    <n v="1425124800"/>
    <n v="1421596356"/>
    <b v="0"/>
    <n v="13"/>
    <b v="0"/>
    <s v="theater/plays"/>
    <n v="0.34399999999999997"/>
    <n v="33.07692307692308"/>
    <x v="8"/>
    <x v="8"/>
    <x v="8"/>
    <s v="plays"/>
    <x v="3882"/>
    <d v="2015-02-28T06:00:00"/>
  </r>
  <r>
    <n v="4070"/>
    <s v="Southern Utah University: V-Day 2015"/>
    <s v="V-Day Southern Utah University 2015 and Second Studio Players presents: The Vagina Monologues"/>
    <n v="1000"/>
    <n v="165"/>
    <x v="0"/>
    <x v="0"/>
    <s v="USD"/>
    <n v="1425178800"/>
    <n v="1422374420"/>
    <b v="0"/>
    <n v="6"/>
    <b v="0"/>
    <s v="theater/plays"/>
    <n v="0.16500000000000001"/>
    <n v="27.5"/>
    <x v="8"/>
    <x v="8"/>
    <x v="8"/>
    <s v="plays"/>
    <x v="3883"/>
    <d v="2015-02-28T21:00:00"/>
  </r>
  <r>
    <n v="4071"/>
    <s v="ATEMPORAL"/>
    <s v="ExÃ¡men final de alumnos del Centro de CapacitaciÃ³n de la ANDA. Son extractos de obras: El JardÃ­n de los CerezoS, Madre Coraje y Casa"/>
    <n v="20000"/>
    <n v="0"/>
    <x v="0"/>
    <x v="18"/>
    <s v="MXN"/>
    <n v="1482779931"/>
    <n v="1480187931"/>
    <b v="0"/>
    <n v="0"/>
    <b v="0"/>
    <s v="theater/plays"/>
    <n v="0"/>
    <n v="0"/>
    <x v="8"/>
    <x v="8"/>
    <x v="8"/>
    <s v="plays"/>
    <x v="3884"/>
    <d v="2016-12-26T13:18:51"/>
  </r>
  <r>
    <n v="4072"/>
    <s v="Oh! What a Lovely War - Salute the Centenary"/>
    <s v="Salute the Centenary with this satirical and moving play. The centenary has national relevance, and we want to mark it in our community"/>
    <n v="1000"/>
    <n v="4"/>
    <x v="0"/>
    <x v="1"/>
    <s v="GBP"/>
    <n v="1408646111"/>
    <n v="1403462111"/>
    <b v="0"/>
    <n v="2"/>
    <b v="0"/>
    <s v="theater/plays"/>
    <n v="4.0000000000000001E-3"/>
    <n v="2"/>
    <x v="8"/>
    <x v="8"/>
    <x v="8"/>
    <s v="plays"/>
    <x v="3885"/>
    <d v="2014-08-21T12:35:11"/>
  </r>
  <r>
    <n v="4073"/>
    <s v="OTHELLO, by William Shakespeare ( FUNDRAISER)"/>
    <s v="OTHELLO, directed by Daniel Echevarria. A tragedy that highlights political corruption and the madness that can come out of love."/>
    <n v="3500"/>
    <n v="37"/>
    <x v="0"/>
    <x v="0"/>
    <s v="USD"/>
    <n v="1431144000"/>
    <n v="1426407426"/>
    <b v="0"/>
    <n v="2"/>
    <b v="0"/>
    <s v="theater/plays"/>
    <n v="1.0571428571428572E-2"/>
    <n v="18.5"/>
    <x v="8"/>
    <x v="8"/>
    <x v="8"/>
    <s v="plays"/>
    <x v="3886"/>
    <d v="2015-05-08T22:00:00"/>
  </r>
  <r>
    <n v="4074"/>
    <s v="The Free Man - the story of Hurr"/>
    <s v="A performance to inspire people, regardless of their faith, to visualise the repentance of Hurr and the forgiveness of Imam Hussain"/>
    <n v="2750"/>
    <n v="735"/>
    <x v="0"/>
    <x v="1"/>
    <s v="GBP"/>
    <n v="1446732975"/>
    <n v="1444137375"/>
    <b v="0"/>
    <n v="21"/>
    <b v="0"/>
    <s v="theater/plays"/>
    <n v="0.26727272727272727"/>
    <n v="35"/>
    <x v="8"/>
    <x v="8"/>
    <x v="8"/>
    <s v="plays"/>
    <x v="3887"/>
    <d v="2015-11-05T08:16:15"/>
  </r>
  <r>
    <n v="4075"/>
    <s v="Julius Caesar - Which side will you choose?"/>
    <s v="Set in the near future, this version of Shakespeare's classic play looks at how events that shook an empire could still happen today."/>
    <n v="2000"/>
    <n v="576"/>
    <x v="0"/>
    <x v="1"/>
    <s v="GBP"/>
    <n v="1404149280"/>
    <n v="1400547969"/>
    <b v="0"/>
    <n v="13"/>
    <b v="0"/>
    <s v="theater/plays"/>
    <n v="0.28799999999999998"/>
    <n v="44.307692307692307"/>
    <x v="8"/>
    <x v="8"/>
    <x v="8"/>
    <s v="plays"/>
    <x v="3888"/>
    <d v="2014-06-30T11:28:00"/>
  </r>
  <r>
    <n v="4076"/>
    <s v="The Walls of Jericho ( A Voice for Warrior Families)"/>
    <s v="A play to raise awareness about the effects of mental illness on a military family in the Cold War area."/>
    <n v="700"/>
    <n v="0"/>
    <x v="0"/>
    <x v="0"/>
    <s v="USD"/>
    <n v="1413921060"/>
    <n v="1411499149"/>
    <b v="0"/>
    <n v="0"/>
    <b v="0"/>
    <s v="theater/plays"/>
    <n v="0"/>
    <n v="0"/>
    <x v="8"/>
    <x v="8"/>
    <x v="8"/>
    <s v="plays"/>
    <x v="3889"/>
    <d v="2014-10-21T13:51:00"/>
  </r>
  <r>
    <n v="4077"/>
    <s v="Citrus Heights Theatre In The Heights"/>
    <s v="We aim to bring creative, innovative, exciting, educational and fun community theater (with a professional attitude) to a new location."/>
    <n v="15000"/>
    <n v="1335"/>
    <x v="0"/>
    <x v="0"/>
    <s v="USD"/>
    <n v="1482339794"/>
    <n v="1479747794"/>
    <b v="0"/>
    <n v="6"/>
    <b v="0"/>
    <s v="theater/plays"/>
    <n v="8.8999999999999996E-2"/>
    <n v="222.5"/>
    <x v="8"/>
    <x v="8"/>
    <x v="8"/>
    <s v="plays"/>
    <x v="3890"/>
    <d v="2016-12-21T11:03:14"/>
  </r>
  <r>
    <n v="4078"/>
    <s v="Theatre Memoire"/>
    <s v="Theatre Memoire are a High Wycombe based theatre company. Performing plays about multi-culturalism and interconectedness."/>
    <n v="250"/>
    <n v="0"/>
    <x v="0"/>
    <x v="1"/>
    <s v="GBP"/>
    <n v="1485543242"/>
    <n v="1482951242"/>
    <b v="0"/>
    <n v="0"/>
    <b v="0"/>
    <s v="theater/plays"/>
    <n v="0"/>
    <n v="0"/>
    <x v="8"/>
    <x v="8"/>
    <x v="8"/>
    <s v="plays"/>
    <x v="3891"/>
    <d v="2017-01-27T12:54:02"/>
  </r>
  <r>
    <n v="4079"/>
    <s v="Professor O'Hannigan's Time Machine (Student Directed)"/>
    <s v="A tale of obsession, science, and lost love! Help the Caddo Magnet Players give this student-written play its debut on a real stage!"/>
    <n v="3000"/>
    <n v="5"/>
    <x v="0"/>
    <x v="0"/>
    <s v="USD"/>
    <n v="1466375521"/>
    <n v="1463783521"/>
    <b v="0"/>
    <n v="1"/>
    <b v="0"/>
    <s v="theater/plays"/>
    <n v="1.6666666666666668E-3"/>
    <n v="5"/>
    <x v="8"/>
    <x v="8"/>
    <x v="8"/>
    <s v="plays"/>
    <x v="3892"/>
    <d v="2016-06-19T16:32:01"/>
  </r>
  <r>
    <n v="4080"/>
    <s v="Uncommonnotions"/>
    <s v="&quot;Uncommonnotion&quot;. is a collections of short humors stories, I want to develop into plays, interest has been shown in this idea."/>
    <n v="3000"/>
    <n v="0"/>
    <x v="0"/>
    <x v="0"/>
    <s v="USD"/>
    <n v="1465930440"/>
    <n v="1463849116"/>
    <b v="0"/>
    <n v="0"/>
    <b v="0"/>
    <s v="theater/plays"/>
    <n v="0"/>
    <n v="0"/>
    <x v="8"/>
    <x v="8"/>
    <x v="8"/>
    <s v="plays"/>
    <x v="3893"/>
    <d v="2016-06-14T12:54:00"/>
  </r>
  <r>
    <n v="4081"/>
    <s v="AU Theatre Wing (Pygmalion Sound and Lighting Fees)"/>
    <s v="AUTheatreWing is a student theatre association fostering the development of the dramatic arts at our university."/>
    <n v="2224"/>
    <n v="350"/>
    <x v="0"/>
    <x v="0"/>
    <s v="USD"/>
    <n v="1425819425"/>
    <n v="1423231025"/>
    <b v="0"/>
    <n v="12"/>
    <b v="0"/>
    <s v="theater/plays"/>
    <n v="0.15737410071942445"/>
    <n v="29.166666666666668"/>
    <x v="8"/>
    <x v="8"/>
    <x v="8"/>
    <s v="plays"/>
    <x v="3894"/>
    <d v="2015-03-08T06:57:05"/>
  </r>
  <r>
    <n v="4082"/>
    <s v="Blazed Donuts: An Orginial One Act"/>
    <s v="A short one act play about an undercover cop posing as a girl scout trying to stop a doughnut shop from selling drug filled doughnuts."/>
    <n v="150"/>
    <n v="3"/>
    <x v="0"/>
    <x v="0"/>
    <s v="USD"/>
    <n v="1447542000"/>
    <n v="1446179553"/>
    <b v="0"/>
    <n v="2"/>
    <b v="0"/>
    <s v="theater/plays"/>
    <n v="0.02"/>
    <n v="1.5"/>
    <x v="8"/>
    <x v="8"/>
    <x v="8"/>
    <s v="plays"/>
    <x v="3895"/>
    <d v="2015-11-14T17:00:00"/>
  </r>
  <r>
    <n v="4083"/>
    <s v="Defendant Maurice Chevalier"/>
    <s v="Condemned to death for Collaboration with the Nazis, popular French Singer &amp; Entertainer Maurice Chevalier tells his side of the story"/>
    <n v="3500"/>
    <n v="759"/>
    <x v="0"/>
    <x v="0"/>
    <s v="USD"/>
    <n v="1452795416"/>
    <n v="1450203416"/>
    <b v="0"/>
    <n v="6"/>
    <b v="0"/>
    <s v="theater/plays"/>
    <n v="0.21685714285714286"/>
    <n v="126.5"/>
    <x v="8"/>
    <x v="8"/>
    <x v="8"/>
    <s v="plays"/>
    <x v="3896"/>
    <d v="2016-01-14T12:16:56"/>
  </r>
  <r>
    <n v="4084"/>
    <s v="WANTS (We Are Not The Same)"/>
    <s v="WANTS deals with diversity in all its various facets._x000a_The drama is set in a futuristic society where no diversity si accepted."/>
    <n v="3000"/>
    <n v="10"/>
    <x v="0"/>
    <x v="16"/>
    <s v="EUR"/>
    <n v="1476008906"/>
    <n v="1473416906"/>
    <b v="0"/>
    <n v="1"/>
    <b v="0"/>
    <s v="theater/plays"/>
    <n v="3.3333333333333335E-3"/>
    <n v="10"/>
    <x v="8"/>
    <x v="8"/>
    <x v="8"/>
    <s v="plays"/>
    <x v="3897"/>
    <d v="2016-10-09T04:28:26"/>
  </r>
  <r>
    <n v="4085"/>
    <s v="Age of Valor: Heritage - The Audio Drama"/>
    <s v="Just like the good old fashioned radio dramas, Heritage will be performed and narrated for you by 16 different talented voice actors."/>
    <n v="3500"/>
    <n v="10"/>
    <x v="0"/>
    <x v="0"/>
    <s v="USD"/>
    <n v="1427169540"/>
    <n v="1424701775"/>
    <b v="0"/>
    <n v="1"/>
    <b v="0"/>
    <s v="theater/plays"/>
    <n v="2.8571428571428571E-3"/>
    <n v="10"/>
    <x v="8"/>
    <x v="8"/>
    <x v="8"/>
    <s v="plays"/>
    <x v="3898"/>
    <d v="2015-03-23T21:59:00"/>
  </r>
  <r>
    <n v="4086"/>
    <s v="Carpe Diem Theater Troupe"/>
    <s v="Our theater troupe needs your help to put on a unique production of Hamlet! Pledge to help young actors learn and refine their skills!"/>
    <n v="1000"/>
    <n v="47"/>
    <x v="0"/>
    <x v="0"/>
    <s v="USD"/>
    <n v="1448078400"/>
    <n v="1445985299"/>
    <b v="0"/>
    <n v="5"/>
    <b v="0"/>
    <s v="theater/plays"/>
    <n v="4.7E-2"/>
    <n v="9.4"/>
    <x v="8"/>
    <x v="8"/>
    <x v="8"/>
    <s v="plays"/>
    <x v="3899"/>
    <d v="2015-11-20T22:00:00"/>
  </r>
  <r>
    <n v="4087"/>
    <s v="Stage Production &quot;The Nail Shop&quot;"/>
    <s v="Comedy Stage Play"/>
    <n v="9600"/>
    <n v="0"/>
    <x v="0"/>
    <x v="0"/>
    <s v="USD"/>
    <n v="1468777786"/>
    <n v="1466185786"/>
    <b v="0"/>
    <n v="0"/>
    <b v="0"/>
    <s v="theater/plays"/>
    <n v="0"/>
    <n v="0"/>
    <x v="8"/>
    <x v="8"/>
    <x v="8"/>
    <s v="plays"/>
    <x v="3900"/>
    <d v="2016-07-17T11:49:46"/>
  </r>
  <r>
    <n v="4088"/>
    <s v="Community Theatre Project-Children's Show (Arthur)"/>
    <s v="Young persons theatre company working in deprived area seeking funding for children's theatrical production."/>
    <n v="2000"/>
    <n v="216"/>
    <x v="0"/>
    <x v="1"/>
    <s v="GBP"/>
    <n v="1421403960"/>
    <n v="1418827324"/>
    <b v="0"/>
    <n v="3"/>
    <b v="0"/>
    <s v="theater/plays"/>
    <n v="0.108"/>
    <n v="72"/>
    <x v="8"/>
    <x v="8"/>
    <x v="8"/>
    <s v="plays"/>
    <x v="3901"/>
    <d v="2015-01-16T04:26:00"/>
  </r>
  <r>
    <n v="4089"/>
    <s v="THE SNAIL: a comedy play at Hollywood Fringe Festival 2015"/>
    <s v="&quot;The Snail&quot; is the story of Andrew, a Transgender, who discovers his identity through the relationship with parents, with peers and sex"/>
    <n v="5000"/>
    <n v="240"/>
    <x v="0"/>
    <x v="0"/>
    <s v="USD"/>
    <n v="1433093700"/>
    <n v="1430242488"/>
    <b v="0"/>
    <n v="8"/>
    <b v="0"/>
    <s v="theater/plays"/>
    <n v="4.8000000000000001E-2"/>
    <n v="30"/>
    <x v="8"/>
    <x v="8"/>
    <x v="8"/>
    <s v="plays"/>
    <x v="3902"/>
    <d v="2015-05-31T11:35:00"/>
  </r>
  <r>
    <n v="4090"/>
    <s v="&quot; Sweet O'l Mama &quot; Theater Production"/>
    <s v="A gripping re-enactment of a true breast cancer survival story, highlighted with inspiration and laughter!"/>
    <n v="1000"/>
    <n v="32"/>
    <x v="0"/>
    <x v="0"/>
    <s v="USD"/>
    <n v="1438959600"/>
    <n v="1437754137"/>
    <b v="0"/>
    <n v="3"/>
    <b v="0"/>
    <s v="theater/plays"/>
    <n v="3.2000000000000001E-2"/>
    <n v="10.666666666666666"/>
    <x v="8"/>
    <x v="8"/>
    <x v="8"/>
    <s v="plays"/>
    <x v="3903"/>
    <d v="2015-08-07T09:00:00"/>
  </r>
  <r>
    <n v="4091"/>
    <s v="The 'Theater of Community' Tour"/>
    <s v="Unique  troupe will bring the wonder &amp; joy of Therapeutic Theater to  youth with severe multiple disabilities, &amp; adults with Alzheimers"/>
    <n v="1600"/>
    <n v="204"/>
    <x v="0"/>
    <x v="0"/>
    <s v="USD"/>
    <n v="1421410151"/>
    <n v="1418818151"/>
    <b v="0"/>
    <n v="8"/>
    <b v="0"/>
    <s v="theater/plays"/>
    <n v="0.1275"/>
    <n v="25.5"/>
    <x v="8"/>
    <x v="8"/>
    <x v="8"/>
    <s v="plays"/>
    <x v="3904"/>
    <d v="2015-01-16T06:09:11"/>
  </r>
  <r>
    <n v="4092"/>
    <s v="A CRY FOR HELP"/>
    <s v="&quot;A Cry for Help is Riveting, Inspiring, and Mesmerizing. You will laugh, cry, and be thinking about your own Cry for Help&quot;"/>
    <n v="110000"/>
    <n v="20"/>
    <x v="0"/>
    <x v="0"/>
    <s v="USD"/>
    <n v="1428205247"/>
    <n v="1423024847"/>
    <b v="0"/>
    <n v="1"/>
    <b v="0"/>
    <s v="theater/plays"/>
    <n v="1.8181818181818181E-4"/>
    <n v="20"/>
    <x v="8"/>
    <x v="8"/>
    <x v="8"/>
    <s v="plays"/>
    <x v="3905"/>
    <d v="2015-04-04T21:40:47"/>
  </r>
  <r>
    <n v="4093"/>
    <s v="The Grouch Who Couldn't Steal Christmas"/>
    <s v="'The Grouch' is the perfect way to brighten up your Christmas. Full of love, laughs and some sheer calculated silliness, don't miss it!"/>
    <n v="2500"/>
    <n v="60"/>
    <x v="0"/>
    <x v="1"/>
    <s v="GBP"/>
    <n v="1440272093"/>
    <n v="1435088093"/>
    <b v="0"/>
    <n v="4"/>
    <b v="0"/>
    <s v="theater/plays"/>
    <n v="2.4E-2"/>
    <n v="15"/>
    <x v="8"/>
    <x v="8"/>
    <x v="8"/>
    <s v="plays"/>
    <x v="3906"/>
    <d v="2015-08-22T13:34:53"/>
  </r>
  <r>
    <n v="4094"/>
    <s v="Live at the Speakeasy with Ryan Anderson"/>
    <s v="Live at the Speakeasy with Ryan Anderson is a local talk show! Showcasing local artist, special guest, and talented bands."/>
    <n v="2000"/>
    <n v="730"/>
    <x v="0"/>
    <x v="0"/>
    <s v="USD"/>
    <n v="1413953940"/>
    <n v="1410141900"/>
    <b v="0"/>
    <n v="8"/>
    <b v="0"/>
    <s v="theater/plays"/>
    <n v="0.36499999999999999"/>
    <n v="91.25"/>
    <x v="8"/>
    <x v="8"/>
    <x v="8"/>
    <s v="plays"/>
    <x v="3907"/>
    <d v="2014-10-21T22:59:00"/>
  </r>
  <r>
    <n v="4095"/>
    <s v="LOPE ENAMORADO"/>
    <s v="Proyecto teatral dirigido por MartÃ­n Acosta que habla y reflexiona sobre el amor y su naturaleza."/>
    <n v="30000"/>
    <n v="800"/>
    <x v="0"/>
    <x v="18"/>
    <s v="MXN"/>
    <n v="1482108350"/>
    <n v="1479516350"/>
    <b v="0"/>
    <n v="1"/>
    <b v="0"/>
    <s v="theater/plays"/>
    <n v="2.6666666666666668E-2"/>
    <n v="800"/>
    <x v="8"/>
    <x v="8"/>
    <x v="8"/>
    <s v="plays"/>
    <x v="3908"/>
    <d v="2016-12-18T18:45:50"/>
  </r>
  <r>
    <n v="4096"/>
    <s v="Theatre for Life, Youth Theatre Company, Southampton UK"/>
    <s v="Theatre for Life believes in unlocking young people's creativity, developing self belief and creating positive opportunities."/>
    <n v="3500"/>
    <n v="400"/>
    <x v="0"/>
    <x v="1"/>
    <s v="GBP"/>
    <n v="1488271860"/>
    <n v="1484484219"/>
    <b v="0"/>
    <n v="5"/>
    <b v="0"/>
    <s v="theater/plays"/>
    <n v="0.11428571428571428"/>
    <n v="80"/>
    <x v="8"/>
    <x v="8"/>
    <x v="8"/>
    <s v="plays"/>
    <x v="3909"/>
    <d v="2017-02-28T02:51:00"/>
  </r>
  <r>
    <n v="4097"/>
    <s v="And There Was War! Major Theatre Production"/>
    <s v="And There Was War is a play, a biblical narrative deeply entrenched in the concepts of the great controversy between Good and Evil!"/>
    <n v="10000"/>
    <n v="0"/>
    <x v="0"/>
    <x v="1"/>
    <s v="GBP"/>
    <n v="1454284500"/>
    <n v="1449431237"/>
    <b v="0"/>
    <n v="0"/>
    <b v="0"/>
    <s v="theater/plays"/>
    <n v="0"/>
    <n v="0"/>
    <x v="8"/>
    <x v="8"/>
    <x v="8"/>
    <s v="plays"/>
    <x v="3910"/>
    <d v="2016-01-31T17:55:00"/>
  </r>
  <r>
    <n v="4098"/>
    <s v="Life is simple"/>
    <s v="Community Youth play, written by and performed by the youth about finding joy in the simple things in life"/>
    <n v="75000"/>
    <n v="0"/>
    <x v="0"/>
    <x v="0"/>
    <s v="USD"/>
    <n v="1465060797"/>
    <n v="1462468797"/>
    <b v="0"/>
    <n v="0"/>
    <b v="0"/>
    <s v="theater/plays"/>
    <n v="0"/>
    <n v="0"/>
    <x v="8"/>
    <x v="8"/>
    <x v="8"/>
    <s v="plays"/>
    <x v="3911"/>
    <d v="2016-06-04T11:19:57"/>
  </r>
  <r>
    <n v="4099"/>
    <s v="L.U.N.A. Theatre Company produces &quot;Steel Magnolias&quot;"/>
    <s v="L.U.N.A. (Love, Understanding, Nurturing, and Awareness) is a non-profit organization dedicated to helping raise awareness for causes."/>
    <n v="4500"/>
    <n v="50"/>
    <x v="0"/>
    <x v="0"/>
    <s v="USD"/>
    <n v="1472847873"/>
    <n v="1468959873"/>
    <b v="0"/>
    <n v="1"/>
    <b v="0"/>
    <s v="theater/plays"/>
    <n v="1.1111111111111112E-2"/>
    <n v="50"/>
    <x v="8"/>
    <x v="8"/>
    <x v="8"/>
    <s v="plays"/>
    <x v="3912"/>
    <d v="2016-09-02T14:24:33"/>
  </r>
  <r>
    <n v="4100"/>
    <s v="America is at the Mall: A Play in Three Acts"/>
    <s v="How does war change a family?  A peek into one family's kitchen as their soldier fights in Iraq."/>
    <n v="270"/>
    <n v="0"/>
    <x v="0"/>
    <x v="0"/>
    <s v="USD"/>
    <n v="1414205990"/>
    <n v="1413341990"/>
    <b v="0"/>
    <n v="0"/>
    <b v="0"/>
    <s v="theater/plays"/>
    <n v="0"/>
    <n v="0"/>
    <x v="8"/>
    <x v="8"/>
    <x v="8"/>
    <s v="plays"/>
    <x v="3913"/>
    <d v="2014-10-24T20:59:50"/>
  </r>
  <r>
    <n v="4101"/>
    <s v="Meet The Claires - Valentine's Day Weekend Comedy Stage Play"/>
    <s v="This is a Comedic Story about a young boy who saw the image of the perfect woman and from that point searched for someone similar"/>
    <n v="600"/>
    <n v="0"/>
    <x v="0"/>
    <x v="0"/>
    <s v="USD"/>
    <n v="1485380482"/>
    <n v="1482788482"/>
    <b v="0"/>
    <n v="0"/>
    <b v="0"/>
    <s v="theater/plays"/>
    <n v="0"/>
    <n v="0"/>
    <x v="8"/>
    <x v="8"/>
    <x v="8"/>
    <s v="plays"/>
    <x v="3914"/>
    <d v="2017-01-25T15:41:22"/>
  </r>
  <r>
    <n v="4102"/>
    <s v="4th Wall Theatre Project"/>
    <s v="Local Community theater to get up and running in the Idaho Falls area. Something new, something different!"/>
    <n v="500"/>
    <n v="137"/>
    <x v="0"/>
    <x v="0"/>
    <s v="USD"/>
    <n v="1463343673"/>
    <n v="1460751673"/>
    <b v="0"/>
    <n v="6"/>
    <b v="0"/>
    <s v="theater/plays"/>
    <n v="0.27400000000000002"/>
    <n v="22.833333333333332"/>
    <x v="8"/>
    <x v="8"/>
    <x v="8"/>
    <s v="plays"/>
    <x v="3915"/>
    <d v="2016-05-15T14:21:13"/>
  </r>
  <r>
    <n v="4103"/>
    <s v="Weather Men"/>
    <s v="Weather Men is a play, written by Nathan Black.  A comedy/drama that explores the question of 'why people stay together?'"/>
    <n v="1000"/>
    <n v="100"/>
    <x v="0"/>
    <x v="0"/>
    <s v="USD"/>
    <n v="1440613920"/>
    <n v="1435953566"/>
    <b v="0"/>
    <n v="6"/>
    <b v="0"/>
    <s v="theater/plays"/>
    <n v="0.1"/>
    <n v="16.666666666666668"/>
    <x v="8"/>
    <x v="8"/>
    <x v="8"/>
    <s v="plays"/>
    <x v="3916"/>
    <d v="2015-08-26T12:32:00"/>
  </r>
  <r>
    <n v="4104"/>
    <s v="PETER PAN - a new play by Ebony Rattle"/>
    <s v="PETER PAN, written by Ebony Rattle, is a new retelling of the classic play by J.M. Barrie about a boy who refused to grow up."/>
    <n v="3000"/>
    <n v="641"/>
    <x v="0"/>
    <x v="4"/>
    <s v="AUD"/>
    <n v="1477550434"/>
    <n v="1474958434"/>
    <b v="0"/>
    <n v="14"/>
    <b v="0"/>
    <s v="theater/plays"/>
    <n v="0.21366666666666667"/>
    <n v="45.785714285714285"/>
    <x v="8"/>
    <x v="8"/>
    <x v="8"/>
    <s v="plays"/>
    <x v="3917"/>
    <d v="2016-10-27T00:40:34"/>
  </r>
  <r>
    <n v="4105"/>
    <s v="Â¡LlÃ©vame!"/>
    <s v="Buscamos finalizar el proceso de producciÃ³n de un espectÃ¡culo de payaso y con Ã©l, activar espacios pÃºblicos para la escena clown."/>
    <n v="33000"/>
    <n v="2300"/>
    <x v="0"/>
    <x v="18"/>
    <s v="MXN"/>
    <n v="1482711309"/>
    <n v="1479860109"/>
    <b v="0"/>
    <n v="6"/>
    <b v="0"/>
    <s v="theater/plays"/>
    <n v="6.9696969696969702E-2"/>
    <n v="383.33333333333331"/>
    <x v="8"/>
    <x v="8"/>
    <x v="8"/>
    <s v="plays"/>
    <x v="3918"/>
    <d v="2016-12-25T18:15:09"/>
  </r>
  <r>
    <n v="4106"/>
    <s v="David Facer, Paradox Magic"/>
    <s v="No magic show has ever integrated theatre arts like this.  World of Paradox is designed for all audiences and is interactive in nature."/>
    <n v="5000"/>
    <n v="3530"/>
    <x v="0"/>
    <x v="0"/>
    <s v="USD"/>
    <n v="1427936400"/>
    <n v="1424221866"/>
    <b v="0"/>
    <n v="33"/>
    <b v="0"/>
    <s v="theater/plays"/>
    <n v="0.70599999999999996"/>
    <n v="106.96969696969697"/>
    <x v="8"/>
    <x v="8"/>
    <x v="8"/>
    <s v="plays"/>
    <x v="3919"/>
    <d v="2015-04-01T19:00:00"/>
  </r>
  <r>
    <n v="4107"/>
    <s v="Sacrifice"/>
    <s v="A new dramatic comedy dealing with a father's unwillingness to let go of his past causes major problems for the future of his daughter."/>
    <n v="2000"/>
    <n v="41"/>
    <x v="0"/>
    <x v="0"/>
    <s v="USD"/>
    <n v="1411596001"/>
    <n v="1409608801"/>
    <b v="0"/>
    <n v="4"/>
    <b v="0"/>
    <s v="theater/plays"/>
    <n v="2.0500000000000001E-2"/>
    <n v="10.25"/>
    <x v="8"/>
    <x v="8"/>
    <x v="8"/>
    <s v="plays"/>
    <x v="3920"/>
    <d v="2014-09-24T16:00:01"/>
  </r>
  <r>
    <n v="4108"/>
    <s v="The Black Woman's Attitude Stage Play"/>
    <s v="We are producing and directing a stage play that will focus on relationships and the stereotypes/truths that prohibit growth."/>
    <n v="3000"/>
    <n v="59"/>
    <x v="0"/>
    <x v="0"/>
    <s v="USD"/>
    <n v="1488517200"/>
    <n v="1485909937"/>
    <b v="0"/>
    <n v="1"/>
    <b v="0"/>
    <s v="theater/plays"/>
    <n v="1.9666666666666666E-2"/>
    <n v="59"/>
    <x v="8"/>
    <x v="8"/>
    <x v="8"/>
    <s v="plays"/>
    <x v="3921"/>
    <d v="2017-03-02T23:00:00"/>
  </r>
  <r>
    <n v="4109"/>
    <s v="Jack the Lad"/>
    <s v="Jack the Lad - a new play that explores how far the boundaries of friendship will stretch when morality and loyalties clash."/>
    <n v="500"/>
    <n v="0"/>
    <x v="0"/>
    <x v="1"/>
    <s v="GBP"/>
    <n v="1448805404"/>
    <n v="1446209804"/>
    <b v="0"/>
    <n v="0"/>
    <b v="0"/>
    <s v="theater/plays"/>
    <n v="0"/>
    <n v="0"/>
    <x v="8"/>
    <x v="8"/>
    <x v="8"/>
    <s v="plays"/>
    <x v="3922"/>
    <d v="2015-11-29T07:56:44"/>
  </r>
  <r>
    <n v="4110"/>
    <s v="Take Tartuffe to Edinburgh Fringe Festival!"/>
    <s v="Set in the height of sex, drugs and rock 'n' roll this production is an exciting new take on Moliere's classic! Performing with SpaceUK"/>
    <n v="300"/>
    <n v="86"/>
    <x v="0"/>
    <x v="1"/>
    <s v="GBP"/>
    <n v="1469113351"/>
    <n v="1463929351"/>
    <b v="0"/>
    <n v="6"/>
    <b v="0"/>
    <s v="theater/plays"/>
    <n v="0.28666666666666668"/>
    <n v="14.333333333333334"/>
    <x v="8"/>
    <x v="8"/>
    <x v="8"/>
    <s v="plays"/>
    <x v="3923"/>
    <d v="2016-07-21T09:02:31"/>
  </r>
  <r>
    <n v="4111"/>
    <s v="REBORN IN LOVE"/>
    <s v="REBORN IN LOVE is the sequel to REBORN FROM ABOVE: A Tale of Eternal Love.  This is part two, of a One-Act play series."/>
    <n v="3000"/>
    <n v="94"/>
    <x v="0"/>
    <x v="0"/>
    <s v="USD"/>
    <n v="1424747740"/>
    <n v="1422155740"/>
    <b v="0"/>
    <n v="6"/>
    <b v="0"/>
    <s v="theater/plays"/>
    <n v="3.1333333333333331E-2"/>
    <n v="15.666666666666666"/>
    <x v="8"/>
    <x v="8"/>
    <x v="8"/>
    <s v="plays"/>
    <x v="3924"/>
    <d v="2015-02-23T21:15:40"/>
  </r>
  <r>
    <n v="4112"/>
    <s v="A Great New Controversial Play - &quot;The Divide&quot;."/>
    <s v="Set in Southern America â€œThe Divideâ€ is a stage play that touches on the issues that are forefront in America and the world."/>
    <n v="2500"/>
    <n v="1"/>
    <x v="0"/>
    <x v="15"/>
    <s v="EUR"/>
    <n v="1456617600"/>
    <n v="1454280186"/>
    <b v="0"/>
    <n v="1"/>
    <b v="0"/>
    <s v="theater/plays"/>
    <n v="4.0000000000000002E-4"/>
    <n v="1"/>
    <x v="8"/>
    <x v="8"/>
    <x v="8"/>
    <s v="plays"/>
    <x v="3925"/>
    <d v="2016-02-27T18:00:00"/>
  </r>
  <r>
    <n v="4113"/>
    <s v="The Toy Box by Anthony H. Wallace"/>
    <s v="A family oriented play about Christians &amp; the sins they live with, portrayed by &quot;puppets and toys&quot; at Queensbury Theater in Houston."/>
    <n v="1500"/>
    <n v="3"/>
    <x v="0"/>
    <x v="0"/>
    <s v="USD"/>
    <n v="1452234840"/>
    <n v="1450619123"/>
    <b v="0"/>
    <n v="3"/>
    <b v="0"/>
    <s v="theater/plays"/>
    <n v="2E-3"/>
    <n v="0"/>
    <x v="8"/>
    <x v="8"/>
    <x v="8"/>
    <s v="plays"/>
    <x v="3926"/>
    <d v="2016-01-08T00:34:00"/>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s v="theater/spaces"/>
    <n v="0.46176470588235297"/>
    <n v="34.130434782608695"/>
    <x v="8"/>
    <x v="8"/>
    <x v="8"/>
    <s v="spaces"/>
    <x v="3927"/>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8"/>
    <x v="8"/>
    <x v="8"/>
    <s v="spaces"/>
    <x v="3928"/>
    <d v="2017-04-05T12:14:37"/>
  </r>
  <r>
    <n v="2703"/>
    <s v="Bisagra Teatro: Foro Multidisciplinario"/>
    <s v="Â¡Tu nuevo espacio cultural multidisciplinario en el centro de Pachuca, Hidalgo"/>
    <n v="40000"/>
    <n v="41500"/>
    <x v="3"/>
    <x v="18"/>
    <s v="MXN"/>
    <n v="1490196830"/>
    <n v="1485016430"/>
    <b v="0"/>
    <n v="45"/>
    <b v="0"/>
    <s v="theater/spaces"/>
    <n v="1.0375000000000001"/>
    <n v="922.22222222222217"/>
    <x v="8"/>
    <x v="8"/>
    <x v="8"/>
    <s v="spaces"/>
    <x v="3929"/>
    <d v="2017-03-22T09: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8"/>
    <x v="8"/>
    <x v="8"/>
    <s v="spaces"/>
    <x v="3930"/>
    <d v="2017-04-05T13:41:54"/>
  </r>
  <r>
    <n v="2705"/>
    <s v="Fischer Theatre Marquee"/>
    <s v="Help light the lights at the historic Fischer Theatre in Danville, IL."/>
    <n v="16500"/>
    <n v="1739"/>
    <x v="3"/>
    <x v="0"/>
    <s v="USD"/>
    <n v="1490389158"/>
    <n v="1486504758"/>
    <b v="0"/>
    <n v="8"/>
    <b v="0"/>
    <s v="theater/spaces"/>
    <n v="0.10539393939393939"/>
    <n v="217.375"/>
    <x v="8"/>
    <x v="8"/>
    <x v="8"/>
    <s v="spaces"/>
    <x v="3931"/>
    <d v="2017-03-24T14:59:18"/>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5"/>
    <n v="149.44486692015209"/>
    <x v="8"/>
    <x v="8"/>
    <x v="8"/>
    <s v="spaces"/>
    <x v="3932"/>
    <d v="2014-10-16T00:59:00"/>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
    <n v="71.237487309644663"/>
    <x v="8"/>
    <x v="8"/>
    <x v="8"/>
    <s v="spaces"/>
    <x v="3933"/>
    <d v="2013-05-27T00:59:00"/>
  </r>
  <r>
    <n v="2708"/>
    <s v="Angel Comedy Club"/>
    <s v="Angel Comedy Club: A permanent home for Londonâ€™s loveliest comedy night - a community comedy club"/>
    <n v="20000"/>
    <n v="46643.07"/>
    <x v="1"/>
    <x v="1"/>
    <s v="GBP"/>
    <n v="1469119526"/>
    <n v="1463935526"/>
    <b v="1"/>
    <n v="1049"/>
    <b v="1"/>
    <s v="theater/spaces"/>
    <n v="2.3321535"/>
    <n v="44.464318398474738"/>
    <x v="8"/>
    <x v="8"/>
    <x v="8"/>
    <s v="spaces"/>
    <x v="3934"/>
    <d v="2016-07-21T10:45:26"/>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6"/>
    <n v="164.94480519480518"/>
    <x v="8"/>
    <x v="8"/>
    <x v="8"/>
    <s v="spaces"/>
    <x v="3935"/>
    <d v="2016-10-03T21:59:00"/>
  </r>
  <r>
    <n v="2710"/>
    <s v="House of Yes"/>
    <s v="Building Brooklyn's own creative venue for circus, theater and events of all types."/>
    <n v="60000"/>
    <n v="92340.21"/>
    <x v="1"/>
    <x v="0"/>
    <s v="USD"/>
    <n v="1407549600"/>
    <n v="1404797428"/>
    <b v="1"/>
    <n v="1088"/>
    <b v="1"/>
    <s v="theater/spaces"/>
    <n v="1.5390035000000002"/>
    <n v="84.871516544117654"/>
    <x v="8"/>
    <x v="8"/>
    <x v="8"/>
    <s v="spaces"/>
    <x v="3936"/>
    <d v="2014-08-08T20:00:00"/>
  </r>
  <r>
    <n v="2711"/>
    <s v="The Red Shoes"/>
    <s v="We're aiming to launch a production involving circus performers, musicians and artists in a new space, creating a night of live art."/>
    <n v="3910"/>
    <n v="3938"/>
    <x v="1"/>
    <x v="1"/>
    <s v="GBP"/>
    <n v="1403301660"/>
    <n v="1400694790"/>
    <b v="1"/>
    <n v="73"/>
    <b v="1"/>
    <s v="theater/spaces"/>
    <n v="1.007161125319693"/>
    <n v="53.945205479452056"/>
    <x v="8"/>
    <x v="8"/>
    <x v="8"/>
    <s v="spaces"/>
    <x v="3937"/>
    <d v="2014-06-20T16:01:00"/>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x v="8"/>
    <x v="8"/>
    <x v="8"/>
    <s v="spaces"/>
    <x v="3938"/>
    <d v="2013-07-13T12:00:00"/>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x v="8"/>
    <x v="8"/>
    <x v="8"/>
    <s v="spaces"/>
    <x v="3939"/>
    <d v="2015-12-24T09:41:24"/>
  </r>
  <r>
    <n v="2714"/>
    <s v="The Crane Theater"/>
    <s v="The Crane will be the new home for independent theater in Northeast Minneapolis"/>
    <n v="25000"/>
    <n v="29089"/>
    <x v="1"/>
    <x v="0"/>
    <s v="USD"/>
    <n v="1476486000"/>
    <n v="1474040596"/>
    <b v="1"/>
    <n v="305"/>
    <b v="1"/>
    <s v="theater/spaces"/>
    <n v="1.1635599999999999"/>
    <n v="95.373770491803285"/>
    <x v="8"/>
    <x v="8"/>
    <x v="8"/>
    <s v="spaces"/>
    <x v="3940"/>
    <d v="2016-10-14T17:00:00"/>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4"/>
    <n v="57.631016333938291"/>
    <x v="8"/>
    <x v="8"/>
    <x v="8"/>
    <s v="spaces"/>
    <x v="3941"/>
    <d v="2016-02-21T03:33:48"/>
  </r>
  <r>
    <n v="2716"/>
    <s v="Berlin's first international, alternative comedy stage!"/>
    <s v="Love comedy? Get involved in creating a dedicated space for alternative comedy in Berlin._x000a__x000a_(Das Video ist untertitelt. Klicke auf CC)"/>
    <n v="10000"/>
    <n v="11998.01"/>
    <x v="1"/>
    <x v="3"/>
    <s v="EUR"/>
    <n v="1444291193"/>
    <n v="1441699193"/>
    <b v="1"/>
    <n v="187"/>
    <b v="1"/>
    <s v="theater/spaces"/>
    <n v="1.1998010000000001"/>
    <n v="64.160481283422456"/>
    <x v="8"/>
    <x v="8"/>
    <x v="8"/>
    <s v="spaces"/>
    <x v="3942"/>
    <d v="2015-10-08T01:59:53"/>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x v="8"/>
    <x v="8"/>
    <x v="8"/>
    <s v="spaces"/>
    <x v="3943"/>
    <d v="2014-12-06T16:57:29"/>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x v="8"/>
    <x v="8"/>
    <x v="8"/>
    <s v="spaces"/>
    <x v="3944"/>
    <d v="2016-05-03T17:00:00"/>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x v="8"/>
    <x v="8"/>
    <x v="8"/>
    <s v="spaces"/>
    <x v="3945"/>
    <d v="2016-04-17T17:44:54"/>
  </r>
  <r>
    <n v="2720"/>
    <s v="The Comedy Project"/>
    <s v="An improv, sketch and experimental comedy and cocktail venue in downtown Grand Rapids, Michigan"/>
    <n v="25000"/>
    <n v="29531"/>
    <x v="1"/>
    <x v="0"/>
    <s v="USD"/>
    <n v="1478866253"/>
    <n v="1476270653"/>
    <b v="0"/>
    <n v="173"/>
    <b v="1"/>
    <s v="theater/spaces"/>
    <n v="1.1812400000000001"/>
    <n v="170.69942196531792"/>
    <x v="8"/>
    <x v="8"/>
    <x v="8"/>
    <s v="spaces"/>
    <x v="3946"/>
    <d v="2016-11-11T06:10:53"/>
  </r>
  <r>
    <n v="2941"/>
    <s v="Help Us Help Artists"/>
    <s v="Ovations wants to buy property to open a variety club to become the 1st minority owned club in Cincy, focusing on artists on the rise."/>
    <n v="25000"/>
    <n v="1"/>
    <x v="0"/>
    <x v="0"/>
    <s v="USD"/>
    <n v="1425250955"/>
    <n v="1422658955"/>
    <b v="0"/>
    <n v="1"/>
    <b v="0"/>
    <s v="theater/spaces"/>
    <n v="4.0000000000000003E-5"/>
    <n v="1"/>
    <x v="8"/>
    <x v="8"/>
    <x v="8"/>
    <s v="spaces"/>
    <x v="3947"/>
    <d v="2015-03-01T17:02:35"/>
  </r>
  <r>
    <n v="2942"/>
    <s v="Penmar Community Arts Society"/>
    <s v="YOUR community theatre:  provide a facility that is usable for presentation of movies, live music, live theatre and community events"/>
    <n v="200000"/>
    <n v="40850"/>
    <x v="0"/>
    <x v="2"/>
    <s v="CAD"/>
    <n v="1450297080"/>
    <n v="1448565459"/>
    <b v="0"/>
    <n v="202"/>
    <b v="0"/>
    <s v="theater/spaces"/>
    <n v="0.20424999999999999"/>
    <n v="202.22772277227722"/>
    <x v="8"/>
    <x v="8"/>
    <x v="8"/>
    <s v="spaces"/>
    <x v="3948"/>
    <d v="2015-12-16T14:18:00"/>
  </r>
  <r>
    <n v="2943"/>
    <s v="BlackSpace: Urban Performance Arts Collective"/>
    <s v="Building a Resource Network and Funding Capacity to support, empower and promote Afrocentric Arts in Metro Columbus"/>
    <n v="3000"/>
    <n v="0"/>
    <x v="0"/>
    <x v="0"/>
    <s v="USD"/>
    <n v="1428894380"/>
    <n v="1426302380"/>
    <b v="0"/>
    <n v="0"/>
    <b v="0"/>
    <s v="theater/spaces"/>
    <n v="0"/>
    <n v="0"/>
    <x v="8"/>
    <x v="8"/>
    <x v="8"/>
    <s v="spaces"/>
    <x v="3949"/>
    <d v="2015-04-12T21:06:20"/>
  </r>
  <r>
    <n v="2944"/>
    <s v="Guardian Theatre, Arts in Education Theatre"/>
    <s v="Our vision: build and operate a Theater Arts Center for south-central Washington state in Goldendale."/>
    <n v="10000"/>
    <n v="100"/>
    <x v="0"/>
    <x v="0"/>
    <s v="USD"/>
    <n v="1433714198"/>
    <n v="1431122198"/>
    <b v="0"/>
    <n v="1"/>
    <b v="0"/>
    <s v="theater/spaces"/>
    <n v="0.01"/>
    <n v="100"/>
    <x v="8"/>
    <x v="8"/>
    <x v="8"/>
    <s v="spaces"/>
    <x v="3950"/>
    <d v="2015-06-07T15:56:38"/>
  </r>
  <r>
    <n v="2945"/>
    <s v="A Midsummer Night's Pub"/>
    <s v="Where people that enjoy theater, or just something new can go to have fun and experience varying types of theater in Albuquerque."/>
    <n v="50000"/>
    <n v="0"/>
    <x v="0"/>
    <x v="0"/>
    <s v="USD"/>
    <n v="1432437660"/>
    <n v="1429845660"/>
    <b v="0"/>
    <n v="0"/>
    <b v="0"/>
    <s v="theater/spaces"/>
    <n v="0"/>
    <n v="0"/>
    <x v="8"/>
    <x v="8"/>
    <x v="8"/>
    <s v="spaces"/>
    <x v="3951"/>
    <d v="2015-05-23T21:21:00"/>
  </r>
  <r>
    <n v="2946"/>
    <s v="Create The Twisted Tree Theatre"/>
    <s v="I have set up a new theatre company, and am looking to raise funds to purchase a venue with a difference to a standard theatre."/>
    <n v="2000"/>
    <n v="2"/>
    <x v="0"/>
    <x v="1"/>
    <s v="GBP"/>
    <n v="1471265092"/>
    <n v="1468673092"/>
    <b v="0"/>
    <n v="2"/>
    <b v="0"/>
    <s v="theater/spaces"/>
    <n v="1E-3"/>
    <n v="1"/>
    <x v="8"/>
    <x v="8"/>
    <x v="8"/>
    <s v="spaces"/>
    <x v="3952"/>
    <d v="2016-08-15T06:44:52"/>
  </r>
  <r>
    <n v="2947"/>
    <s v="'The Float Lodge' - Duluth's First Premiere Float Center"/>
    <s v="Bringing Health, Wellness and Creative Empowerment to an active community in a whole new way... are you ready to 'FLOAT', Duluth?"/>
    <n v="25000"/>
    <n v="1072"/>
    <x v="0"/>
    <x v="0"/>
    <s v="USD"/>
    <n v="1480007460"/>
    <n v="1475760567"/>
    <b v="0"/>
    <n v="13"/>
    <b v="0"/>
    <s v="theater/spaces"/>
    <n v="4.2880000000000001E-2"/>
    <n v="82.461538461538467"/>
    <x v="8"/>
    <x v="8"/>
    <x v="8"/>
    <s v="spaces"/>
    <x v="3953"/>
    <d v="2016-11-24T11:11:00"/>
  </r>
  <r>
    <n v="2948"/>
    <s v="Xenu's Space Opera"/>
    <s v="The Space Opera is an action packed reenactment of Xenu's story, a sacred teaching thats considered a secret of the Scientology church"/>
    <n v="500000"/>
    <n v="24"/>
    <x v="0"/>
    <x v="0"/>
    <s v="USD"/>
    <n v="1433259293"/>
    <n v="1428075293"/>
    <b v="0"/>
    <n v="9"/>
    <b v="0"/>
    <s v="theater/spaces"/>
    <n v="4.8000000000000001E-5"/>
    <n v="2.6666666666666665"/>
    <x v="8"/>
    <x v="8"/>
    <x v="8"/>
    <s v="spaces"/>
    <x v="3954"/>
    <d v="2015-06-02T09:34:53"/>
  </r>
  <r>
    <n v="2949"/>
    <s v="Spiritual Enlightenment Center - Help raise our vibrations!"/>
    <s v="This center will be open to any and all people regardless of their religion.   We will be offering art, music, empowerment, and more!"/>
    <n v="1000"/>
    <n v="25"/>
    <x v="0"/>
    <x v="0"/>
    <s v="USD"/>
    <n v="1447965917"/>
    <n v="1445370317"/>
    <b v="0"/>
    <n v="2"/>
    <b v="0"/>
    <s v="theater/spaces"/>
    <n v="2.5000000000000001E-2"/>
    <n v="12.5"/>
    <x v="8"/>
    <x v="8"/>
    <x v="8"/>
    <s v="spaces"/>
    <x v="3955"/>
    <d v="2015-11-19T14:45:17"/>
  </r>
  <r>
    <n v="2950"/>
    <s v="Tahoe Children's Museum with Exploratorium Inside"/>
    <s v="Help www.KidZoneMuseum.org grow to serve children 1-18 with science, engineering, arts and PLAY especially low-income families."/>
    <n v="5000000"/>
    <n v="0"/>
    <x v="0"/>
    <x v="0"/>
    <s v="USD"/>
    <n v="1453538752"/>
    <n v="1450946752"/>
    <b v="0"/>
    <n v="0"/>
    <b v="0"/>
    <s v="theater/spaces"/>
    <n v="0"/>
    <n v="0"/>
    <x v="8"/>
    <x v="8"/>
    <x v="8"/>
    <s v="spaces"/>
    <x v="3956"/>
    <d v="2016-01-23T02:45:52"/>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9E-2"/>
    <n v="18.896551724137932"/>
    <x v="8"/>
    <x v="8"/>
    <x v="8"/>
    <s v="spaces"/>
    <x v="3957"/>
    <d v="2014-10-05T13:16:13"/>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2E-2"/>
    <n v="200.625"/>
    <x v="8"/>
    <x v="8"/>
    <x v="8"/>
    <s v="spaces"/>
    <x v="3958"/>
    <d v="2016-10-16T22:00:00"/>
  </r>
  <r>
    <n v="2953"/>
    <s v="Pueblo Underground Theater (Canceled)"/>
    <s v="I want to purchase the former Bread Of Life Church and convert it into a multipurpose theater space for local talent."/>
    <n v="400000"/>
    <n v="605"/>
    <x v="2"/>
    <x v="0"/>
    <s v="USD"/>
    <n v="1444330821"/>
    <n v="1441738821"/>
    <b v="0"/>
    <n v="3"/>
    <b v="0"/>
    <s v="theater/spaces"/>
    <n v="1.5125E-3"/>
    <n v="201.66666666666666"/>
    <x v="8"/>
    <x v="8"/>
    <x v="8"/>
    <s v="spaces"/>
    <x v="3959"/>
    <d v="2015-10-08T13:00:21"/>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n v="0"/>
    <x v="8"/>
    <x v="8"/>
    <x v="8"/>
    <s v="spaces"/>
    <x v="3960"/>
    <d v="2017-03-16T07:00:03"/>
  </r>
  <r>
    <n v="2955"/>
    <s v="A Stage for Stage Door Theater Company (Canceled)"/>
    <s v="Stage Door Theater needs a stage for its current and future productions. Can you help?"/>
    <n v="1200"/>
    <n v="715"/>
    <x v="2"/>
    <x v="0"/>
    <s v="USD"/>
    <n v="1434476849"/>
    <n v="1431884849"/>
    <b v="0"/>
    <n v="11"/>
    <b v="0"/>
    <s v="theater/spaces"/>
    <n v="0.59583333333333333"/>
    <n v="65"/>
    <x v="8"/>
    <x v="8"/>
    <x v="8"/>
    <s v="spaces"/>
    <x v="3961"/>
    <d v="2015-06-16T11:47:29"/>
  </r>
  <r>
    <n v="2956"/>
    <s v="A Happy Home for Hagan's House of Horrors (Canceled)"/>
    <s v="Family-owned and community-operated haunted Halloween attraction in Bladensburg, OH, needs your help to grow bigger!"/>
    <n v="7900"/>
    <n v="1322"/>
    <x v="2"/>
    <x v="0"/>
    <s v="USD"/>
    <n v="1462402850"/>
    <n v="1459810850"/>
    <b v="0"/>
    <n v="20"/>
    <b v="0"/>
    <s v="theater/spaces"/>
    <n v="0.16734177215189874"/>
    <n v="66.099999999999994"/>
    <x v="8"/>
    <x v="8"/>
    <x v="8"/>
    <s v="spaces"/>
    <x v="3962"/>
    <d v="2016-05-04T17:00:50"/>
  </r>
  <r>
    <n v="2957"/>
    <s v="BAMA Theatre Headset Campaign (Canceled)"/>
    <s v="Theatre in Tuscaloosa, AL built in the 1930s.  The headsets seem about that old. They are almost unusable."/>
    <n v="15000"/>
    <n v="280"/>
    <x v="2"/>
    <x v="0"/>
    <s v="USD"/>
    <n v="1427498172"/>
    <n v="1422317772"/>
    <b v="0"/>
    <n v="3"/>
    <b v="0"/>
    <s v="theater/spaces"/>
    <n v="1.8666666666666668E-2"/>
    <n v="93.333333333333329"/>
    <x v="8"/>
    <x v="8"/>
    <x v="8"/>
    <s v="spaces"/>
    <x v="3963"/>
    <d v="2015-03-27T17:16:12"/>
  </r>
  <r>
    <n v="2958"/>
    <s v="Uprising Theater (Canceled)"/>
    <s v="Chicago Based Theater Company and Venue Dedicated to Social Justice and Mainstreaming the Palestinian Narrative"/>
    <n v="80000"/>
    <n v="0"/>
    <x v="2"/>
    <x v="0"/>
    <s v="USD"/>
    <n v="1462729317"/>
    <n v="1457548917"/>
    <b v="0"/>
    <n v="0"/>
    <b v="0"/>
    <s v="theater/spaces"/>
    <n v="0"/>
    <n v="0"/>
    <x v="8"/>
    <x v="8"/>
    <x v="8"/>
    <s v="spaces"/>
    <x v="3964"/>
    <d v="2016-05-08T11:41:57"/>
  </r>
  <r>
    <n v="2959"/>
    <s v="The Bath Theatre Bus (Canceled)"/>
    <s v="A magical, unique, theatre bus which aims to inspire the creative communities around Bath and create unique performance opportunities."/>
    <n v="10000"/>
    <n v="0"/>
    <x v="2"/>
    <x v="1"/>
    <s v="GBP"/>
    <n v="1465258325"/>
    <n v="1462666325"/>
    <b v="0"/>
    <n v="0"/>
    <b v="0"/>
    <s v="theater/spaces"/>
    <n v="0"/>
    <n v="0"/>
    <x v="8"/>
    <x v="8"/>
    <x v="8"/>
    <s v="spaces"/>
    <x v="3965"/>
    <d v="2016-06-06T18:12:05"/>
  </r>
  <r>
    <n v="2960"/>
    <s v="Lynnewood Hall Restoration (Canceled)"/>
    <s v="Built in the late 1800's, this 70K sq. feet estate has fallen into disrepair.  Seeking to buy and convert to useful space"/>
    <n v="30000000"/>
    <n v="0"/>
    <x v="2"/>
    <x v="0"/>
    <s v="USD"/>
    <n v="1410459023"/>
    <n v="1407867023"/>
    <b v="0"/>
    <n v="0"/>
    <b v="0"/>
    <s v="theater/spaces"/>
    <n v="0"/>
    <n v="0"/>
    <x v="8"/>
    <x v="8"/>
    <x v="8"/>
    <s v="spaces"/>
    <x v="3966"/>
    <d v="2014-09-11T12:10:23"/>
  </r>
  <r>
    <n v="2981"/>
    <s v="Creation of the Dublin Circus Centre"/>
    <s v="We are fundraising to create a Dublin based circus training centre for public and professionals to learn, upskill, perform and teach."/>
    <n v="4000"/>
    <n v="5157"/>
    <x v="1"/>
    <x v="15"/>
    <s v="EUR"/>
    <n v="1443014756"/>
    <n v="1439126756"/>
    <b v="1"/>
    <n v="97"/>
    <b v="1"/>
    <s v="theater/spaces"/>
    <n v="1.28925"/>
    <n v="53.164948453608247"/>
    <x v="8"/>
    <x v="8"/>
    <x v="8"/>
    <s v="spaces"/>
    <x v="3967"/>
    <d v="2015-09-23T07:25:56"/>
  </r>
  <r>
    <n v="2982"/>
    <s v="Railway Playhouse: Setting up a community arts space"/>
    <s v="Renovating this historical landmark, into an arts venue and theatre space for the community."/>
    <n v="5000"/>
    <n v="5103"/>
    <x v="1"/>
    <x v="1"/>
    <s v="GBP"/>
    <n v="1455208143"/>
    <n v="1452616143"/>
    <b v="1"/>
    <n v="59"/>
    <b v="1"/>
    <s v="theater/spaces"/>
    <n v="1.0206"/>
    <n v="86.491525423728817"/>
    <x v="8"/>
    <x v="8"/>
    <x v="8"/>
    <s v="spaces"/>
    <x v="3968"/>
    <d v="2016-02-11T10:29:03"/>
  </r>
  <r>
    <n v="2983"/>
    <s v="Build the House of Dad's!"/>
    <s v="Dad's Garage Theatre Company needs your help buying our new, forever home by hitting our $150,000 STRETCH GOAL!"/>
    <n v="116000"/>
    <n v="169985.91"/>
    <x v="1"/>
    <x v="0"/>
    <s v="USD"/>
    <n v="1415722236"/>
    <n v="1410534636"/>
    <b v="1"/>
    <n v="1095"/>
    <b v="1"/>
    <s v="theater/spaces"/>
    <n v="1.465395775862069"/>
    <n v="155.23827397260274"/>
    <x v="8"/>
    <x v="8"/>
    <x v="8"/>
    <s v="spaces"/>
    <x v="3969"/>
    <d v="2014-11-11T10:10:36"/>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x v="8"/>
    <x v="8"/>
    <x v="8"/>
    <s v="spaces"/>
    <x v="3970"/>
    <d v="2016-08-24T00:41:21"/>
  </r>
  <r>
    <n v="2985"/>
    <s v="React Aerial Studio"/>
    <s v="From the moment we flew in to the world of The Circus, we have dreamed of opening our own studio. Help us get our dream off the ground!"/>
    <n v="10000"/>
    <n v="12165"/>
    <x v="1"/>
    <x v="12"/>
    <s v="NZD"/>
    <n v="1477886400"/>
    <n v="1476228128"/>
    <b v="0"/>
    <n v="111"/>
    <b v="1"/>
    <s v="theater/spaces"/>
    <n v="1.2164999999999999"/>
    <n v="109.5945945945946"/>
    <x v="8"/>
    <x v="8"/>
    <x v="8"/>
    <s v="spaces"/>
    <x v="3971"/>
    <d v="2016-10-30T22:00:00"/>
  </r>
  <r>
    <n v="2986"/>
    <s v="Higher Education"/>
    <s v="Support the circus arts and help our aerial students work with more height. With your support, we will install beams at 19ft!"/>
    <n v="2400"/>
    <n v="2532"/>
    <x v="1"/>
    <x v="1"/>
    <s v="GBP"/>
    <n v="1462100406"/>
    <n v="1456920006"/>
    <b v="0"/>
    <n v="56"/>
    <b v="1"/>
    <s v="theater/spaces"/>
    <n v="1.0549999999999999"/>
    <n v="45.214285714285715"/>
    <x v="8"/>
    <x v="8"/>
    <x v="8"/>
    <s v="spaces"/>
    <x v="3972"/>
    <d v="2016-05-01T05:00:06"/>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0000000001"/>
    <n v="104.15169811320754"/>
    <x v="8"/>
    <x v="8"/>
    <x v="8"/>
    <s v="spaces"/>
    <x v="3973"/>
    <d v="2016-10-12T18:00:00"/>
  </r>
  <r>
    <n v="2988"/>
    <s v="Curtain up at the Shoebox Theatre!"/>
    <s v="Since October 2015 the Shoebox Theatre has become a hub of creativity - The next step in our journey is to hang stage curtains!"/>
    <n v="1000"/>
    <n v="1000"/>
    <x v="1"/>
    <x v="1"/>
    <s v="GBP"/>
    <n v="1466412081"/>
    <n v="1463820081"/>
    <b v="0"/>
    <n v="28"/>
    <b v="1"/>
    <s v="theater/spaces"/>
    <n v="1"/>
    <n v="35.714285714285715"/>
    <x v="8"/>
    <x v="8"/>
    <x v="8"/>
    <s v="spaces"/>
    <x v="3974"/>
    <d v="2016-06-20T02:41:21"/>
  </r>
  <r>
    <n v="2989"/>
    <s v="Let's Light Up The Gem!"/>
    <s v="Bring the movies back to Bethel, Maine."/>
    <n v="20000"/>
    <n v="35307"/>
    <x v="1"/>
    <x v="0"/>
    <s v="USD"/>
    <n v="1450673940"/>
    <n v="1448756962"/>
    <b v="0"/>
    <n v="364"/>
    <b v="1"/>
    <s v="theater/spaces"/>
    <n v="1.76535"/>
    <n v="96.997252747252745"/>
    <x v="8"/>
    <x v="8"/>
    <x v="8"/>
    <s v="spaces"/>
    <x v="3975"/>
    <d v="2015-12-20T22:59:00"/>
  </r>
  <r>
    <n v="2990"/>
    <s v="The Gloria Theatre Project"/>
    <s v="We are a non-profit revitalizing the Gloria Theatre - our gift to the community - and we need your help #arts #community #theater"/>
    <n v="10000"/>
    <n v="10000"/>
    <x v="1"/>
    <x v="0"/>
    <s v="USD"/>
    <n v="1452174420"/>
    <n v="1449150420"/>
    <b v="0"/>
    <n v="27"/>
    <b v="1"/>
    <s v="theater/spaces"/>
    <n v="1"/>
    <n v="370.37037037037038"/>
    <x v="8"/>
    <x v="8"/>
    <x v="8"/>
    <s v="spaces"/>
    <x v="3976"/>
    <d v="2016-01-07T07:47:00"/>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x v="8"/>
    <x v="8"/>
    <x v="8"/>
    <s v="spaces"/>
    <x v="3977"/>
    <d v="2017-01-27T14:05:30"/>
  </r>
  <r>
    <n v="2992"/>
    <s v="Th'underGrounds"/>
    <s v="Creating a non-profit CAFE &amp; VILLAGE COMMONS in SE Portland, in service to Neighbors, Kids, Artists &amp; the Underserved"/>
    <n v="3000"/>
    <n v="3135"/>
    <x v="1"/>
    <x v="0"/>
    <s v="USD"/>
    <n v="1476037510"/>
    <n v="1473445510"/>
    <b v="0"/>
    <n v="64"/>
    <b v="1"/>
    <s v="theater/spaces"/>
    <n v="1.0449999999999999"/>
    <n v="48.984375"/>
    <x v="8"/>
    <x v="8"/>
    <x v="8"/>
    <s v="spaces"/>
    <x v="3978"/>
    <d v="2016-10-09T12:25:10"/>
  </r>
  <r>
    <n v="2993"/>
    <s v="TRUE WEST: Think, Dog! Productions"/>
    <s v="Help us build the Kitchen from Hell!"/>
    <n v="1000"/>
    <n v="1003"/>
    <x v="1"/>
    <x v="0"/>
    <s v="USD"/>
    <n v="1455998867"/>
    <n v="1453406867"/>
    <b v="0"/>
    <n v="22"/>
    <b v="1"/>
    <s v="theater/spaces"/>
    <n v="1.0029999999999999"/>
    <n v="45.590909090909093"/>
    <x v="8"/>
    <x v="8"/>
    <x v="8"/>
    <s v="spaces"/>
    <x v="3979"/>
    <d v="2016-02-20T14:07:47"/>
  </r>
  <r>
    <n v="2994"/>
    <s v="St. Michael Boat Parties - Halloween and Beyond!"/>
    <s v="Help the hosts of the infamous St. Michael sustain and create epic boat parties through Halloween and into 2015"/>
    <n v="300"/>
    <n v="1373.24"/>
    <x v="1"/>
    <x v="1"/>
    <s v="GBP"/>
    <n v="1412335772"/>
    <n v="1409743772"/>
    <b v="0"/>
    <n v="59"/>
    <b v="1"/>
    <s v="theater/spaces"/>
    <n v="4.577466666666667"/>
    <n v="23.275254237288134"/>
    <x v="8"/>
    <x v="8"/>
    <x v="8"/>
    <s v="spaces"/>
    <x v="3980"/>
    <d v="2014-10-03T05:29:32"/>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x v="8"/>
    <x v="8"/>
    <x v="8"/>
    <s v="spaces"/>
    <x v="3981"/>
    <d v="2017-01-19T09:57:51"/>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x v="8"/>
    <x v="8"/>
    <x v="8"/>
    <s v="spaces"/>
    <x v="3982"/>
    <d v="2015-05-26T15:54:00"/>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1"/>
    <n v="90.2"/>
    <x v="8"/>
    <x v="8"/>
    <x v="8"/>
    <s v="spaces"/>
    <x v="3983"/>
    <d v="2017-02-26T22:59:00"/>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899999999999"/>
    <n v="118.97113163972287"/>
    <x v="8"/>
    <x v="8"/>
    <x v="8"/>
    <s v="spaces"/>
    <x v="3984"/>
    <d v="2014-06-15T22:25:00"/>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x v="8"/>
    <x v="8"/>
    <x v="8"/>
    <s v="spaces"/>
    <x v="3985"/>
    <d v="2017-02-28T20:00:00"/>
  </r>
  <r>
    <n v="3000"/>
    <s v="Voices From The Future"/>
    <s v="A benefit show featuring musicians, dancers &amp; poets all under age 30 to raise money in support of LGBTQ rights and programs."/>
    <n v="500"/>
    <n v="500"/>
    <x v="1"/>
    <x v="0"/>
    <s v="USD"/>
    <n v="1485885600"/>
    <n v="1484682670"/>
    <b v="0"/>
    <n v="8"/>
    <b v="1"/>
    <s v="theater/spaces"/>
    <n v="1"/>
    <n v="62.5"/>
    <x v="8"/>
    <x v="8"/>
    <x v="8"/>
    <s v="spaces"/>
    <x v="3986"/>
    <d v="2017-01-31T12:00:00"/>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6"/>
    <n v="131.37719999999999"/>
    <x v="8"/>
    <x v="8"/>
    <x v="8"/>
    <s v="spaces"/>
    <x v="3987"/>
    <d v="2016-07-13T15:29:42"/>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x v="8"/>
    <x v="8"/>
    <x v="8"/>
    <s v="spaces"/>
    <x v="3988"/>
    <d v="2012-12-26T14:04:12"/>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x v="8"/>
    <x v="8"/>
    <x v="8"/>
    <s v="spaces"/>
    <x v="3989"/>
    <d v="2016-02-29T23:59:00"/>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x v="8"/>
    <x v="8"/>
    <x v="8"/>
    <s v="spaces"/>
    <x v="3990"/>
    <d v="2014-11-15T16:08:44"/>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x v="8"/>
    <x v="8"/>
    <x v="8"/>
    <s v="spaces"/>
    <x v="3991"/>
    <d v="2014-10-06T10:11:45"/>
  </r>
  <r>
    <n v="3006"/>
    <s v="ONTARIO STREET THEATRE in Port Hope."/>
    <s v="We're an affordable theatre and rental space that can be molded into anything by anyone."/>
    <n v="8000"/>
    <n v="8620"/>
    <x v="1"/>
    <x v="2"/>
    <s v="CAD"/>
    <n v="1418580591"/>
    <n v="1415988591"/>
    <b v="0"/>
    <n v="97"/>
    <b v="1"/>
    <s v="theater/spaces"/>
    <n v="1.0774999999999999"/>
    <n v="88.865979381443296"/>
    <x v="8"/>
    <x v="8"/>
    <x v="8"/>
    <s v="spaces"/>
    <x v="3992"/>
    <d v="2014-12-14T12:09:51"/>
  </r>
  <r>
    <n v="3007"/>
    <s v="Bethlem"/>
    <s v="Consuite for 2015 CoreCon.  An adventure into insanity."/>
    <n v="600"/>
    <n v="1080"/>
    <x v="1"/>
    <x v="0"/>
    <s v="USD"/>
    <n v="1429938683"/>
    <n v="1428124283"/>
    <b v="0"/>
    <n v="20"/>
    <b v="1"/>
    <s v="theater/spaces"/>
    <n v="1.8"/>
    <n v="54"/>
    <x v="8"/>
    <x v="8"/>
    <x v="8"/>
    <s v="spaces"/>
    <x v="3993"/>
    <d v="2015-04-24T23:11:23"/>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x v="8"/>
    <x v="8"/>
    <x v="8"/>
    <s v="spaces"/>
    <x v="3994"/>
    <d v="2016-01-20T23:05:19"/>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x v="8"/>
    <x v="8"/>
    <x v="8"/>
    <s v="spaces"/>
    <x v="3995"/>
    <d v="2014-11-26T08:40:40"/>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x v="8"/>
    <x v="8"/>
    <x v="8"/>
    <s v="spaces"/>
    <x v="3996"/>
    <d v="2015-02-21T13:58:39"/>
  </r>
  <r>
    <n v="3011"/>
    <s v="Katharsis Teatro en Navidad"/>
    <s v="Necesitamos tu ayuda para poder llevar la magia del teatro universitario al Teatro Lagrada de Madrid el 23 de diciembre :)"/>
    <n v="300"/>
    <n v="371"/>
    <x v="1"/>
    <x v="6"/>
    <s v="EUR"/>
    <n v="1450911540"/>
    <n v="1448536516"/>
    <b v="0"/>
    <n v="25"/>
    <b v="1"/>
    <s v="theater/spaces"/>
    <n v="1.2366666666666666"/>
    <n v="14.84"/>
    <x v="8"/>
    <x v="8"/>
    <x v="8"/>
    <s v="spaces"/>
    <x v="3997"/>
    <d v="2015-12-23T16:59:00"/>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x v="8"/>
    <x v="8"/>
    <x v="8"/>
    <s v="spaces"/>
    <x v="3998"/>
    <d v="2015-02-10T10:52:10"/>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000000000001"/>
    <n v="146.69158878504672"/>
    <x v="8"/>
    <x v="8"/>
    <x v="8"/>
    <s v="spaces"/>
    <x v="3999"/>
    <d v="2015-06-21T14:04:09"/>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x v="8"/>
    <x v="8"/>
    <x v="8"/>
    <s v="spaces"/>
    <x v="4000"/>
    <d v="2014-11-04T23:00:00"/>
  </r>
  <r>
    <n v="3015"/>
    <s v="A Sign for 34 West"/>
    <s v="We're turning an old yogurt shop into a live theater in downtown Charleston.   Please help us hang our sign!"/>
    <n v="3400"/>
    <n v="3508"/>
    <x v="1"/>
    <x v="0"/>
    <s v="USD"/>
    <n v="1402459200"/>
    <n v="1401125238"/>
    <b v="0"/>
    <n v="40"/>
    <b v="1"/>
    <s v="theater/spaces"/>
    <n v="1.0317647058823529"/>
    <n v="87.7"/>
    <x v="8"/>
    <x v="8"/>
    <x v="8"/>
    <s v="spaces"/>
    <x v="4001"/>
    <d v="2014-06-10T22:00:00"/>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x v="8"/>
    <x v="8"/>
    <x v="8"/>
    <s v="spaces"/>
    <x v="4002"/>
    <d v="2014-07-18T07:09:12"/>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9"/>
    <n v="146.44654088050314"/>
    <x v="8"/>
    <x v="8"/>
    <x v="8"/>
    <s v="spaces"/>
    <x v="4003"/>
    <d v="2014-08-20T14:24:03"/>
  </r>
  <r>
    <n v="3018"/>
    <s v="Why Theatre"/>
    <s v="Le projet vise la crÃ©ation dâ€™un lieu de rÃ©sidence, recherche et formation dÃ©diÃ© Ã  l'art vivant, l'image et la narration."/>
    <n v="4200"/>
    <n v="4230"/>
    <x v="1"/>
    <x v="11"/>
    <s v="EUR"/>
    <n v="1437429600"/>
    <n v="1433747376"/>
    <b v="0"/>
    <n v="41"/>
    <b v="1"/>
    <s v="theater/spaces"/>
    <n v="1.0071428571428571"/>
    <n v="103.17073170731707"/>
    <x v="8"/>
    <x v="8"/>
    <x v="8"/>
    <s v="spaces"/>
    <x v="4004"/>
    <d v="2015-07-20T16:00:00"/>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3"/>
    <n v="80.464601769911511"/>
    <x v="8"/>
    <x v="8"/>
    <x v="8"/>
    <s v="spaces"/>
    <x v="4005"/>
    <d v="2014-05-26T21:00:00"/>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x v="8"/>
    <x v="8"/>
    <x v="8"/>
    <s v="spaces"/>
    <x v="4006"/>
    <d v="2015-08-14T14:18:53"/>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x v="8"/>
    <x v="8"/>
    <x v="8"/>
    <s v="spaces"/>
    <x v="4007"/>
    <d v="2016-11-21T23:59:00"/>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7999999999999"/>
    <n v="162.70967741935485"/>
    <x v="8"/>
    <x v="8"/>
    <x v="8"/>
    <s v="spaces"/>
    <x v="4008"/>
    <d v="2016-08-27T16:53:29"/>
  </r>
  <r>
    <n v="3023"/>
    <s v="The Night Watch"/>
    <s v="Antonia Goddard Productions in association with Jethro Compton Productions presents THE NIGHT WATCH, an exciting new historical drama."/>
    <n v="700"/>
    <n v="721"/>
    <x v="1"/>
    <x v="1"/>
    <s v="GBP"/>
    <n v="1434039186"/>
    <n v="1430151186"/>
    <b v="0"/>
    <n v="6"/>
    <b v="1"/>
    <s v="theater/spaces"/>
    <n v="1.03"/>
    <n v="120.16666666666667"/>
    <x v="8"/>
    <x v="8"/>
    <x v="8"/>
    <s v="spaces"/>
    <x v="4009"/>
    <d v="2015-06-11T10:13:06"/>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1999999999999"/>
    <n v="67.697802197802204"/>
    <x v="8"/>
    <x v="8"/>
    <x v="8"/>
    <s v="spaces"/>
    <x v="4010"/>
    <d v="2012-10-06T17:51:15"/>
  </r>
  <r>
    <n v="3025"/>
    <s v="The Other Room â€“ Cardiffâ€™s First Pub Theatre"/>
    <s v="Be part of building Cardiff's first pub theatre, located right in the city centre. Launching January 2015."/>
    <n v="2500"/>
    <n v="7555"/>
    <x v="1"/>
    <x v="1"/>
    <s v="GBP"/>
    <n v="1401465600"/>
    <n v="1399032813"/>
    <b v="0"/>
    <n v="145"/>
    <b v="1"/>
    <s v="theater/spaces"/>
    <n v="3.0219999999999998"/>
    <n v="52.103448275862071"/>
    <x v="8"/>
    <x v="8"/>
    <x v="8"/>
    <s v="spaces"/>
    <x v="4011"/>
    <d v="2014-05-30T10:00:00"/>
  </r>
  <r>
    <n v="3026"/>
    <s v="The Bohemian Balcony - A Creative Space For All"/>
    <s v="The Bohemian Balcony is a innovate multi-arts venue created by the people for the community. A platform for our arts to grow and shine."/>
    <n v="900"/>
    <n v="1290"/>
    <x v="1"/>
    <x v="1"/>
    <s v="GBP"/>
    <n v="1488538892"/>
    <n v="1487329292"/>
    <b v="0"/>
    <n v="25"/>
    <b v="1"/>
    <s v="theater/spaces"/>
    <n v="1.4333333333333333"/>
    <n v="51.6"/>
    <x v="8"/>
    <x v="8"/>
    <x v="8"/>
    <s v="spaces"/>
    <x v="4012"/>
    <d v="2017-03-03T05:01:32"/>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x v="8"/>
    <x v="8"/>
    <x v="8"/>
    <s v="spaces"/>
    <x v="4013"/>
    <d v="2015-03-20T09:54:11"/>
  </r>
  <r>
    <n v="3028"/>
    <s v="A Home for Vegas Theatre Hub"/>
    <s v="We have a space! Help us fill it with a stage, chairs, gear and audiences' laughter!"/>
    <n v="5000"/>
    <n v="8401"/>
    <x v="1"/>
    <x v="0"/>
    <s v="USD"/>
    <n v="1471242025"/>
    <n v="1468650025"/>
    <b v="0"/>
    <n v="99"/>
    <b v="1"/>
    <s v="theater/spaces"/>
    <n v="1.6801999999999999"/>
    <n v="84.858585858585855"/>
    <x v="8"/>
    <x v="8"/>
    <x v="8"/>
    <s v="spaces"/>
    <x v="4014"/>
    <d v="2016-08-15T00:20:25"/>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7"/>
    <n v="94.548850574712645"/>
    <x v="8"/>
    <x v="8"/>
    <x v="8"/>
    <s v="spaces"/>
    <x v="4015"/>
    <d v="2014-11-17T22:35:00"/>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29"/>
    <n v="45.536585365853661"/>
    <x v="8"/>
    <x v="8"/>
    <x v="8"/>
    <s v="spaces"/>
    <x v="4016"/>
    <d v="2015-09-16T11:56:11"/>
  </r>
  <r>
    <n v="3031"/>
    <s v="Blue Thyme Nights"/>
    <s v="Blue Thyme Nights is the production of Am I Blue by Beth Henley &amp; Thymus Vulgaris by Lanford  Wilson._x000a__x000a_Artwork by Charlotte Ager"/>
    <n v="1500"/>
    <n v="1500"/>
    <x v="1"/>
    <x v="0"/>
    <s v="USD"/>
    <n v="1476479447"/>
    <n v="1471295447"/>
    <b v="0"/>
    <n v="29"/>
    <b v="1"/>
    <s v="theater/spaces"/>
    <n v="1"/>
    <n v="51.724137931034484"/>
    <x v="8"/>
    <x v="8"/>
    <x v="8"/>
    <s v="spaces"/>
    <x v="4017"/>
    <d v="2016-10-14T15:10:47"/>
  </r>
  <r>
    <n v="3032"/>
    <s v="Silent Valley : A Haunting"/>
    <s v="One night only, not-for-profit, neighborhood haunted attraction that will scare your mask off! Coming this Halloween."/>
    <n v="1000"/>
    <n v="1272"/>
    <x v="1"/>
    <x v="0"/>
    <s v="USD"/>
    <n v="1441933459"/>
    <n v="1439341459"/>
    <b v="0"/>
    <n v="25"/>
    <b v="1"/>
    <s v="theater/spaces"/>
    <n v="1.272"/>
    <n v="50.88"/>
    <x v="8"/>
    <x v="8"/>
    <x v="8"/>
    <s v="spaces"/>
    <x v="4018"/>
    <d v="2015-09-10T19:04:19"/>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4"/>
    <n v="191.13043478260869"/>
    <x v="8"/>
    <x v="8"/>
    <x v="8"/>
    <s v="spaces"/>
    <x v="4019"/>
    <d v="2016-08-17T20:38:45"/>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x v="8"/>
    <x v="8"/>
    <x v="8"/>
    <s v="spaces"/>
    <x v="4020"/>
    <d v="2016-10-31T21:59:00"/>
  </r>
  <r>
    <n v="3035"/>
    <s v="The Coalition Theater"/>
    <s v="Help create a permanent home for live comedy shows and classes in Downtown RVA."/>
    <n v="25000"/>
    <n v="27196.71"/>
    <x v="1"/>
    <x v="0"/>
    <s v="USD"/>
    <n v="1367674009"/>
    <n v="1365082009"/>
    <b v="0"/>
    <n v="307"/>
    <b v="1"/>
    <s v="theater/spaces"/>
    <n v="1.0878684000000001"/>
    <n v="88.588631921824103"/>
    <x v="8"/>
    <x v="8"/>
    <x v="8"/>
    <s v="spaces"/>
    <x v="4021"/>
    <d v="2013-05-04T07:26:49"/>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x v="8"/>
    <x v="8"/>
    <x v="8"/>
    <s v="spaces"/>
    <x v="4022"/>
    <d v="2013-08-16T05:59:00"/>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1"/>
    <n v="33.3125"/>
    <x v="8"/>
    <x v="8"/>
    <x v="8"/>
    <s v="spaces"/>
    <x v="4023"/>
    <d v="2010-10-01T22:59:00"/>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x v="8"/>
    <x v="8"/>
    <x v="8"/>
    <s v="spaces"/>
    <x v="4024"/>
    <d v="2016-03-04T00:03:17"/>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9"/>
    <n v="92.130423728813554"/>
    <x v="8"/>
    <x v="8"/>
    <x v="8"/>
    <s v="spaces"/>
    <x v="4025"/>
    <d v="2013-12-29T01:59:00"/>
  </r>
  <r>
    <n v="3040"/>
    <s v="Jayhawk Makeover"/>
    <s v="48 hours of deck screws, dry wall, hard hats and needed renovation to help the Jayhawk rise from the ashes."/>
    <n v="3000"/>
    <n v="3225"/>
    <x v="1"/>
    <x v="0"/>
    <s v="USD"/>
    <n v="1435359600"/>
    <n v="1434999621"/>
    <b v="0"/>
    <n v="42"/>
    <b v="1"/>
    <s v="theater/spaces"/>
    <n v="1.075"/>
    <n v="76.785714285714292"/>
    <x v="8"/>
    <x v="8"/>
    <x v="8"/>
    <s v="spaces"/>
    <x v="4026"/>
    <d v="2015-06-26T17:00:00"/>
  </r>
  <r>
    <n v="3041"/>
    <s v="Lend a Hand in Our Home"/>
    <s v="Privet! Hello! Bon Jour! We are the Arlekin Players Theatre and we need a home."/>
    <n v="8300"/>
    <n v="9170"/>
    <x v="1"/>
    <x v="0"/>
    <s v="USD"/>
    <n v="1453323048"/>
    <n v="1450731048"/>
    <b v="0"/>
    <n v="95"/>
    <b v="1"/>
    <s v="theater/spaces"/>
    <n v="1.1048192771084338"/>
    <n v="96.526315789473685"/>
    <x v="8"/>
    <x v="8"/>
    <x v="8"/>
    <s v="spaces"/>
    <x v="4027"/>
    <d v="2016-01-20T14:50:48"/>
  </r>
  <r>
    <n v="3042"/>
    <s v="HOPE MILL THEATRE - CHAIR FUND"/>
    <s v="Hope Mill Theatre is a brand new Fringe Theatre in the heart of Manchester city - bringing a diverse programme of entertainment!"/>
    <n v="1500"/>
    <n v="1920"/>
    <x v="1"/>
    <x v="1"/>
    <s v="GBP"/>
    <n v="1444149047"/>
    <n v="1441557047"/>
    <b v="0"/>
    <n v="37"/>
    <b v="1"/>
    <s v="theater/spaces"/>
    <n v="1.28"/>
    <n v="51.891891891891895"/>
    <x v="8"/>
    <x v="8"/>
    <x v="8"/>
    <s v="spaces"/>
    <x v="4028"/>
    <d v="2015-10-06T10:30:47"/>
  </r>
  <r>
    <n v="3043"/>
    <s v="Like This Post (The Post at 750)"/>
    <s v="Introducing The Post at 750! Join us in the creation of Vancouver's most exciting new cultural space in the heart of downtown."/>
    <n v="15000"/>
    <n v="16501"/>
    <x v="1"/>
    <x v="2"/>
    <s v="CAD"/>
    <n v="1429152600"/>
    <n v="1426815699"/>
    <b v="0"/>
    <n v="128"/>
    <b v="1"/>
    <s v="theater/spaces"/>
    <n v="1.1000666666666667"/>
    <n v="128.9140625"/>
    <x v="8"/>
    <x v="8"/>
    <x v="8"/>
    <s v="spaces"/>
    <x v="4029"/>
    <d v="2015-04-15T20:50:00"/>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x v="8"/>
    <x v="8"/>
    <x v="8"/>
    <s v="spaces"/>
    <x v="4030"/>
    <d v="2016-02-02T11:26:38"/>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2"/>
    <n v="82.941562500000003"/>
    <x v="8"/>
    <x v="8"/>
    <x v="8"/>
    <s v="spaces"/>
    <x v="4031"/>
    <d v="2014-08-21T21:44:15"/>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9"/>
    <n v="259.94827586206895"/>
    <x v="8"/>
    <x v="8"/>
    <x v="8"/>
    <s v="spaces"/>
    <x v="4032"/>
    <d v="2014-09-09T22:52:00"/>
  </r>
  <r>
    <n v="3047"/>
    <s v="Acting V Senior Showcase"/>
    <s v="Hi! We're the Graduating Seniors Acting V Seniors at Temple University! Welcome to our Kick starter Page!"/>
    <n v="500"/>
    <n v="745"/>
    <x v="1"/>
    <x v="0"/>
    <s v="USD"/>
    <n v="1461762960"/>
    <n v="1457999054"/>
    <b v="0"/>
    <n v="20"/>
    <b v="1"/>
    <s v="theater/spaces"/>
    <n v="1.49"/>
    <n v="37.25"/>
    <x v="8"/>
    <x v="8"/>
    <x v="8"/>
    <s v="spaces"/>
    <x v="4033"/>
    <d v="2016-04-27T07:16:00"/>
  </r>
  <r>
    <n v="3048"/>
    <s v="December Match Campaign"/>
    <s v="By matching donations up to $5000, Jack Kesler and Maurice Richards have challenged YOU to help Urbanite outfit their brand new space."/>
    <n v="5000"/>
    <n v="8320"/>
    <x v="1"/>
    <x v="0"/>
    <s v="USD"/>
    <n v="1420060920"/>
    <n v="1417556262"/>
    <b v="0"/>
    <n v="47"/>
    <b v="1"/>
    <s v="theater/spaces"/>
    <n v="1.6639999999999999"/>
    <n v="177.02127659574469"/>
    <x v="8"/>
    <x v="8"/>
    <x v="8"/>
    <s v="spaces"/>
    <x v="4034"/>
    <d v="2014-12-31T15:22:00"/>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x v="8"/>
    <x v="8"/>
    <x v="8"/>
    <s v="spaces"/>
    <x v="4035"/>
    <d v="2015-06-13T18:20:55"/>
  </r>
  <r>
    <n v="3050"/>
    <s v="The Black Pearl Consuite at CoreCon VIII: On Ancient Seas"/>
    <s v="Help fund The Black Pearl Consuite at CoreCon VIII: On Ancient Seas!"/>
    <n v="600"/>
    <n v="636"/>
    <x v="1"/>
    <x v="0"/>
    <s v="USD"/>
    <n v="1462420960"/>
    <n v="1459828960"/>
    <b v="0"/>
    <n v="9"/>
    <b v="1"/>
    <s v="theater/spaces"/>
    <n v="1.06"/>
    <n v="70.666666666666671"/>
    <x v="8"/>
    <x v="8"/>
    <x v="8"/>
    <s v="spaces"/>
    <x v="4036"/>
    <d v="2016-05-04T22:02:40"/>
  </r>
  <r>
    <n v="3051"/>
    <s v="Jon Udry's ABC Tour"/>
    <s v="The ABC tour: 26 comedy-juggling shows in 26 different venues - chosen by YOU - each beginning with a different letter of the alphabet."/>
    <n v="3500"/>
    <n v="827"/>
    <x v="0"/>
    <x v="1"/>
    <s v="GBP"/>
    <n v="1486547945"/>
    <n v="1483955945"/>
    <b v="1"/>
    <n v="35"/>
    <b v="0"/>
    <s v="theater/spaces"/>
    <n v="0.23628571428571429"/>
    <n v="23.62857142857143"/>
    <x v="8"/>
    <x v="8"/>
    <x v="8"/>
    <s v="spaces"/>
    <x v="4037"/>
    <d v="2017-02-08T03:59:05"/>
  </r>
  <r>
    <n v="3052"/>
    <s v="Funding for a new theater facility in Walker Minnesota"/>
    <s v="To let the arts continue in Walker Minnesota We need a performing arts space and art gallery"/>
    <n v="50000"/>
    <n v="75"/>
    <x v="0"/>
    <x v="0"/>
    <s v="USD"/>
    <n v="1432828740"/>
    <n v="1430237094"/>
    <b v="0"/>
    <n v="2"/>
    <b v="0"/>
    <s v="theater/spaces"/>
    <n v="1.5E-3"/>
    <n v="37.5"/>
    <x v="8"/>
    <x v="8"/>
    <x v="8"/>
    <s v="spaces"/>
    <x v="4038"/>
    <d v="2015-05-28T09:59:00"/>
  </r>
  <r>
    <n v="3053"/>
    <s v="Showroom"/>
    <s v="Showroom is a multi-disciplinary space providing unorthodox concerts, events &amp; a platform creatives can express their creative vision"/>
    <n v="10000"/>
    <n v="40"/>
    <x v="0"/>
    <x v="0"/>
    <s v="USD"/>
    <n v="1412222340"/>
    <n v="1407781013"/>
    <b v="0"/>
    <n v="3"/>
    <b v="0"/>
    <s v="theater/spaces"/>
    <n v="4.0000000000000001E-3"/>
    <n v="13.333333333333334"/>
    <x v="8"/>
    <x v="8"/>
    <x v="8"/>
    <s v="spaces"/>
    <x v="4039"/>
    <d v="2014-10-01T21:59:00"/>
  </r>
  <r>
    <n v="3054"/>
    <s v="Shady Slaughters Productions Haunted attraction"/>
    <s v="A &quot;haunted house&quot; that benefits the community by helping local college students with volunteer hours and helping out local charities."/>
    <n v="300"/>
    <n v="0"/>
    <x v="0"/>
    <x v="0"/>
    <s v="USD"/>
    <n v="1425258240"/>
    <n v="1422043154"/>
    <b v="0"/>
    <n v="0"/>
    <b v="0"/>
    <s v="theater/spaces"/>
    <n v="0"/>
    <n v="0"/>
    <x v="8"/>
    <x v="8"/>
    <x v="8"/>
    <s v="spaces"/>
    <x v="4040"/>
    <d v="2015-03-01T19:04:00"/>
  </r>
  <r>
    <n v="3055"/>
    <s v="Bungers surfing Museum"/>
    <s v="I have been in the Surfing business since 1962 have a collection of surfing memorabilia I would like to open a surfing museum"/>
    <n v="20000"/>
    <n v="1"/>
    <x v="0"/>
    <x v="0"/>
    <s v="USD"/>
    <n v="1420844390"/>
    <n v="1415660390"/>
    <b v="0"/>
    <n v="1"/>
    <b v="0"/>
    <s v="theater/spaces"/>
    <n v="5.0000000000000002E-5"/>
    <n v="1"/>
    <x v="8"/>
    <x v="8"/>
    <x v="8"/>
    <s v="spaces"/>
    <x v="4041"/>
    <d v="2015-01-09T16:59:50"/>
  </r>
  <r>
    <n v="3056"/>
    <s v="Palace Flophouse Theater"/>
    <s v="Looking to establish a communal space for art shows, bands, farmer's markets, environmental education, and traditional skills."/>
    <n v="25000"/>
    <n v="0"/>
    <x v="0"/>
    <x v="0"/>
    <s v="USD"/>
    <n v="1412003784"/>
    <n v="1406819784"/>
    <b v="0"/>
    <n v="0"/>
    <b v="0"/>
    <s v="theater/spaces"/>
    <n v="0"/>
    <n v="0"/>
    <x v="8"/>
    <x v="8"/>
    <x v="8"/>
    <s v="spaces"/>
    <x v="4042"/>
    <d v="2014-09-29T09:16:24"/>
  </r>
  <r>
    <n v="3057"/>
    <s v="1 World Educational Theme Parks"/>
    <s v="A series of 6 educational theme parks. This project is to fund the plans and 3D designs required to build the first park."/>
    <n v="50000"/>
    <n v="0"/>
    <x v="0"/>
    <x v="1"/>
    <s v="GBP"/>
    <n v="1459694211"/>
    <n v="1457105811"/>
    <b v="0"/>
    <n v="0"/>
    <b v="0"/>
    <s v="theater/spaces"/>
    <n v="0"/>
    <n v="0"/>
    <x v="8"/>
    <x v="8"/>
    <x v="8"/>
    <s v="spaces"/>
    <x v="4043"/>
    <d v="2016-04-03T08:36:51"/>
  </r>
  <r>
    <n v="3058"/>
    <s v="OPEN THE OLD &quot;RIGON&quot; THEATER"/>
    <s v="Restoration of a theatre to make an educational center for youngs and a place to socialize for everybody through the power of art."/>
    <n v="18000"/>
    <n v="3"/>
    <x v="0"/>
    <x v="16"/>
    <s v="EUR"/>
    <n v="1463734740"/>
    <n v="1459414740"/>
    <b v="0"/>
    <n v="3"/>
    <b v="0"/>
    <s v="theater/spaces"/>
    <n v="1.6666666666666666E-4"/>
    <n v="1"/>
    <x v="8"/>
    <x v="8"/>
    <x v="8"/>
    <s v="spaces"/>
    <x v="4044"/>
    <d v="2016-05-20T02:59:00"/>
  </r>
  <r>
    <n v="3059"/>
    <s v="Let There Be Light! (and you get to name a ghost too!)"/>
    <s v="We, as a theatre, are 50 years old and our lights and building are even older so we are looking to update and revamp our lights."/>
    <n v="15000"/>
    <n v="451"/>
    <x v="0"/>
    <x v="0"/>
    <s v="USD"/>
    <n v="1407536846"/>
    <n v="1404944846"/>
    <b v="0"/>
    <n v="11"/>
    <b v="0"/>
    <s v="theater/spaces"/>
    <n v="3.0066666666666665E-2"/>
    <n v="41"/>
    <x v="8"/>
    <x v="8"/>
    <x v="8"/>
    <s v="spaces"/>
    <x v="4045"/>
    <d v="2014-08-08T16:27:26"/>
  </r>
  <r>
    <n v="3060"/>
    <s v="Save the Roxy Theatre in Bremerton WA"/>
    <s v="Save the historic Roxy theatre in Bremerton WA from being repurposed as office space."/>
    <n v="220000"/>
    <n v="335"/>
    <x v="0"/>
    <x v="0"/>
    <s v="USD"/>
    <n v="1443422134"/>
    <n v="1440830134"/>
    <b v="0"/>
    <n v="6"/>
    <b v="0"/>
    <s v="theater/spaces"/>
    <n v="1.5227272727272728E-3"/>
    <n v="55.833333333333336"/>
    <x v="8"/>
    <x v="8"/>
    <x v="8"/>
    <s v="spaces"/>
    <x v="4046"/>
    <d v="2015-09-28T00:35:34"/>
  </r>
  <r>
    <n v="3061"/>
    <s v="Help Save Parkway Cinemas!"/>
    <s v="Save a historic Local theater."/>
    <n v="1000000"/>
    <n v="0"/>
    <x v="0"/>
    <x v="0"/>
    <s v="USD"/>
    <n v="1407955748"/>
    <n v="1405363748"/>
    <b v="0"/>
    <n v="0"/>
    <b v="0"/>
    <s v="theater/spaces"/>
    <n v="0"/>
    <n v="0"/>
    <x v="8"/>
    <x v="8"/>
    <x v="8"/>
    <s v="spaces"/>
    <x v="4047"/>
    <d v="2014-08-13T12:49:08"/>
  </r>
  <r>
    <n v="3062"/>
    <s v="The Comedy Catch Relocation to the Choo Choo"/>
    <s v="In our 30th year we are relocating to the world famous Choo Choo on The South Side. We will be remodeling the old Station House."/>
    <n v="10000"/>
    <n v="6684"/>
    <x v="0"/>
    <x v="0"/>
    <s v="USD"/>
    <n v="1443636000"/>
    <n v="1441111892"/>
    <b v="0"/>
    <n v="67"/>
    <b v="0"/>
    <s v="theater/spaces"/>
    <n v="0.66839999999999999"/>
    <n v="99.761194029850742"/>
    <x v="8"/>
    <x v="8"/>
    <x v="8"/>
    <s v="spaces"/>
    <x v="4048"/>
    <d v="2015-09-30T12:00:00"/>
  </r>
  <r>
    <n v="3063"/>
    <s v="Spec Haus"/>
    <s v="Members of the local Miami music scene are putting together a venue/creative space in Kendall!"/>
    <n v="3000"/>
    <n v="587"/>
    <x v="0"/>
    <x v="0"/>
    <s v="USD"/>
    <n v="1477174138"/>
    <n v="1474150138"/>
    <b v="0"/>
    <n v="23"/>
    <b v="0"/>
    <s v="theater/spaces"/>
    <n v="0.19566666666666666"/>
    <n v="25.521739130434781"/>
    <x v="8"/>
    <x v="8"/>
    <x v="8"/>
    <s v="spaces"/>
    <x v="4049"/>
    <d v="2016-10-22T16:08:58"/>
  </r>
  <r>
    <n v="3064"/>
    <s v="Kickstart the Crossroads Community"/>
    <s v="An epicenter for connection, creation and expression of the community."/>
    <n v="75000"/>
    <n v="8471"/>
    <x v="0"/>
    <x v="0"/>
    <s v="USD"/>
    <n v="1448175540"/>
    <n v="1445483246"/>
    <b v="0"/>
    <n v="72"/>
    <b v="0"/>
    <s v="theater/spaces"/>
    <n v="0.11294666666666667"/>
    <n v="117.65277777777777"/>
    <x v="8"/>
    <x v="8"/>
    <x v="8"/>
    <s v="spaces"/>
    <x v="4050"/>
    <d v="2015-11-22T00:59:00"/>
  </r>
  <r>
    <n v="3065"/>
    <s v="The Castle Project"/>
    <s v="A castle themed events center with large and small spaces to support a variety of arts i.e. performing, visual, music, theater, dance"/>
    <n v="25000"/>
    <n v="10"/>
    <x v="0"/>
    <x v="0"/>
    <s v="USD"/>
    <n v="1406683172"/>
    <n v="1404523172"/>
    <b v="0"/>
    <n v="2"/>
    <b v="0"/>
    <s v="theater/spaces"/>
    <n v="4.0000000000000002E-4"/>
    <n v="5"/>
    <x v="8"/>
    <x v="8"/>
    <x v="8"/>
    <s v="spaces"/>
    <x v="4051"/>
    <d v="2014-07-29T19:19:32"/>
  </r>
  <r>
    <n v="3066"/>
    <s v="Gold Coast Wake Park"/>
    <s v="Our mission is to offer an innovative family watersports attraction that is fun, safe, economical and a leader in its field."/>
    <n v="350000"/>
    <n v="41950"/>
    <x v="0"/>
    <x v="4"/>
    <s v="AUD"/>
    <n v="1468128537"/>
    <n v="1465536537"/>
    <b v="0"/>
    <n v="15"/>
    <b v="0"/>
    <s v="theater/spaces"/>
    <n v="0.11985714285714286"/>
    <n v="2796.6666666666665"/>
    <x v="8"/>
    <x v="8"/>
    <x v="8"/>
    <s v="spaces"/>
    <x v="4052"/>
    <d v="2016-07-09T23:28:57"/>
  </r>
  <r>
    <n v="3067"/>
    <s v="Fabulous Foyer - where? At the Court Theatre in Christchurch"/>
    <s v="Host a special event in your home, collect donations and turn containers in the foyer to a comfortable welcoming place to sit &amp; chat!"/>
    <n v="8000"/>
    <n v="200"/>
    <x v="0"/>
    <x v="12"/>
    <s v="NZD"/>
    <n v="1441837879"/>
    <n v="1439245879"/>
    <b v="0"/>
    <n v="1"/>
    <b v="0"/>
    <s v="theater/spaces"/>
    <n v="2.5000000000000001E-2"/>
    <n v="200"/>
    <x v="8"/>
    <x v="8"/>
    <x v="8"/>
    <s v="spaces"/>
    <x v="4053"/>
    <d v="2015-09-09T16:31:19"/>
  </r>
  <r>
    <n v="3068"/>
    <s v="Theaters in the Loop - Hearing Loop Installation Project"/>
    <s v="Hearing loops will be installed in theaters to give hearing loss sufferers with cochlear implants and hearing aids much needed access."/>
    <n v="250000"/>
    <n v="175"/>
    <x v="0"/>
    <x v="0"/>
    <s v="USD"/>
    <n v="1445013352"/>
    <n v="1442421352"/>
    <b v="0"/>
    <n v="2"/>
    <b v="0"/>
    <s v="theater/spaces"/>
    <n v="6.9999999999999999E-4"/>
    <n v="87.5"/>
    <x v="8"/>
    <x v="8"/>
    <x v="8"/>
    <s v="spaces"/>
    <x v="4054"/>
    <d v="2015-10-16T10:35:52"/>
  </r>
  <r>
    <n v="3069"/>
    <s v="&quot;Seven Zero Eight STL&quot; Burlesque, Restaurant, Pub and More!"/>
    <s v="708 STL is ONE of a kind! The Best Burlesque &amp; Vaudeville, plus singing/dancing waitresses, high end comfort food &amp; GREAT craft beer!"/>
    <n v="1000"/>
    <n v="141"/>
    <x v="0"/>
    <x v="0"/>
    <s v="USD"/>
    <n v="1418587234"/>
    <n v="1415995234"/>
    <b v="0"/>
    <n v="7"/>
    <b v="0"/>
    <s v="theater/spaces"/>
    <n v="0.14099999999999999"/>
    <n v="20.142857142857142"/>
    <x v="8"/>
    <x v="8"/>
    <x v="8"/>
    <s v="spaces"/>
    <x v="4055"/>
    <d v="2014-12-14T14:00:34"/>
  </r>
  <r>
    <n v="3070"/>
    <s v="Purpose Built Liverpool Comedy Club, Restaurant &amp; Bar"/>
    <s v="Liverpool's 1st purpose built 7 night a week comedy club, bar &amp; restaurant with live music &amp; much more"/>
    <n v="10000"/>
    <n v="334"/>
    <x v="0"/>
    <x v="1"/>
    <s v="GBP"/>
    <n v="1481132169"/>
    <n v="1479317769"/>
    <b v="0"/>
    <n v="16"/>
    <b v="0"/>
    <s v="theater/spaces"/>
    <n v="3.3399999999999999E-2"/>
    <n v="20.875"/>
    <x v="8"/>
    <x v="8"/>
    <x v="8"/>
    <s v="spaces"/>
    <x v="4056"/>
    <d v="2016-12-07T11:36:09"/>
  </r>
  <r>
    <n v="3071"/>
    <s v="The Echo Theatre 2015"/>
    <s v="Anyone can create. They just need a place and an opportunity. The Echo Theatre (Provo) provides that opportunity."/>
    <n v="12000"/>
    <n v="7173"/>
    <x v="0"/>
    <x v="0"/>
    <s v="USD"/>
    <n v="1429595940"/>
    <n v="1428082481"/>
    <b v="0"/>
    <n v="117"/>
    <b v="0"/>
    <s v="theater/spaces"/>
    <n v="0.59775"/>
    <n v="61.307692307692307"/>
    <x v="8"/>
    <x v="8"/>
    <x v="8"/>
    <s v="spaces"/>
    <x v="4057"/>
    <d v="2015-04-20T23:59:00"/>
  </r>
  <r>
    <n v="3072"/>
    <s v="Crosswalk Theatre - Starting Capital"/>
    <s v="Crosswalk Theatre Company - Network Directory promotes all stage talent. Increasing your odds to connect to the right hiring person."/>
    <n v="12000"/>
    <n v="2"/>
    <x v="0"/>
    <x v="0"/>
    <s v="USD"/>
    <n v="1477791960"/>
    <n v="1476549262"/>
    <b v="0"/>
    <n v="2"/>
    <b v="0"/>
    <s v="theater/spaces"/>
    <n v="1.6666666666666666E-4"/>
    <n v="1"/>
    <x v="8"/>
    <x v="8"/>
    <x v="8"/>
    <s v="spaces"/>
    <x v="4058"/>
    <d v="2016-10-29T19:46:00"/>
  </r>
  <r>
    <n v="3073"/>
    <s v="Performing and Visual Arts Center, Rochester, NY"/>
    <s v="Conversion of a long dormant synagogue into a Performing and Visual Arts Center, revitalizing Rochester's inner city."/>
    <n v="2800000"/>
    <n v="645"/>
    <x v="0"/>
    <x v="0"/>
    <s v="USD"/>
    <n v="1434309540"/>
    <n v="1429287900"/>
    <b v="0"/>
    <n v="7"/>
    <b v="0"/>
    <s v="theater/spaces"/>
    <n v="2.3035714285714285E-4"/>
    <n v="92.142857142857139"/>
    <x v="8"/>
    <x v="8"/>
    <x v="8"/>
    <s v="spaces"/>
    <x v="4059"/>
    <d v="2015-06-14T13:19:00"/>
  </r>
  <r>
    <n v="3074"/>
    <s v="ThÃ©Ã¢tre d'automates &quot;culture de vie&quot;"/>
    <s v="CrÃ©ation d'un thÃ©Ã¢tre de marionnettes automatisÃ©es et informatisÃ©es portant sur la nature et l'Ã©cologie._x000a_&quot;La symphonie du monde&quot;"/>
    <n v="25000"/>
    <n v="22"/>
    <x v="0"/>
    <x v="11"/>
    <s v="EUR"/>
    <n v="1457617359"/>
    <n v="1455025359"/>
    <b v="0"/>
    <n v="3"/>
    <b v="0"/>
    <s v="theater/spaces"/>
    <n v="8.8000000000000003E-4"/>
    <n v="7.333333333333333"/>
    <x v="8"/>
    <x v="8"/>
    <x v="8"/>
    <s v="spaces"/>
    <x v="4060"/>
    <d v="2016-03-10T07:42:39"/>
  </r>
  <r>
    <n v="3075"/>
    <s v="The Little MAGIC Theatre"/>
    <s v="Magic Morgan &amp; Liliana are raising funds to expand their famed traveling magic show to a theater of magic."/>
    <n v="15000"/>
    <n v="1296"/>
    <x v="0"/>
    <x v="0"/>
    <s v="USD"/>
    <n v="1471573640"/>
    <n v="1467253640"/>
    <b v="0"/>
    <n v="20"/>
    <b v="0"/>
    <s v="theater/spaces"/>
    <n v="8.6400000000000005E-2"/>
    <n v="64.8"/>
    <x v="8"/>
    <x v="8"/>
    <x v="8"/>
    <s v="spaces"/>
    <x v="4061"/>
    <d v="2016-08-18T20:27:20"/>
  </r>
  <r>
    <n v="3076"/>
    <s v="10,000 Hours"/>
    <s v="Helping female comedians get in their 10,000 Hours of practice!"/>
    <n v="10000"/>
    <n v="1506"/>
    <x v="0"/>
    <x v="0"/>
    <s v="USD"/>
    <n v="1444405123"/>
    <n v="1439221123"/>
    <b v="0"/>
    <n v="50"/>
    <b v="0"/>
    <s v="theater/spaces"/>
    <n v="0.15060000000000001"/>
    <n v="30.12"/>
    <x v="8"/>
    <x v="8"/>
    <x v="8"/>
    <s v="spaces"/>
    <x v="4062"/>
    <d v="2015-10-09T09:38:43"/>
  </r>
  <r>
    <n v="3077"/>
    <s v="Brothers in Arms Building Better Lives Workshop For Men"/>
    <s v="I've created a live workshop for men who cannot afford it, giving them an opportunity to have healing, peace &amp; love in their lives."/>
    <n v="22000"/>
    <n v="105"/>
    <x v="0"/>
    <x v="2"/>
    <s v="CAD"/>
    <n v="1488495478"/>
    <n v="1485903478"/>
    <b v="0"/>
    <n v="2"/>
    <b v="0"/>
    <s v="theater/spaces"/>
    <n v="4.7727272727272731E-3"/>
    <n v="52.5"/>
    <x v="8"/>
    <x v="8"/>
    <x v="8"/>
    <s v="spaces"/>
    <x v="4063"/>
    <d v="2017-03-02T16:57:58"/>
  </r>
  <r>
    <n v="3078"/>
    <s v="Make The Historic Dungeness Schoolhouse Stage ADA Accessible"/>
    <s v="Help replace a broken chairlift with a vertical lift making all forms of arts and education accessible on our historical antique stage."/>
    <n v="60000"/>
    <n v="71"/>
    <x v="0"/>
    <x v="0"/>
    <s v="USD"/>
    <n v="1424920795"/>
    <n v="1422328795"/>
    <b v="0"/>
    <n v="3"/>
    <b v="0"/>
    <s v="theater/spaces"/>
    <n v="1.1833333333333333E-3"/>
    <n v="23.666666666666668"/>
    <x v="8"/>
    <x v="8"/>
    <x v="8"/>
    <s v="spaces"/>
    <x v="4064"/>
    <d v="2015-02-25T21:19:55"/>
  </r>
  <r>
    <n v="3079"/>
    <s v="Join us in creating a new Hell on Earth!"/>
    <s v="We desire to purchase a portion of Hell, in Michigan just outside of Detroit, to create a world-class performance art space.  Join us."/>
    <n v="1333666"/>
    <n v="11226"/>
    <x v="0"/>
    <x v="0"/>
    <s v="USD"/>
    <n v="1427040435"/>
    <n v="1424452035"/>
    <b v="0"/>
    <n v="27"/>
    <b v="0"/>
    <s v="theater/spaces"/>
    <n v="8.4173998587352451E-3"/>
    <n v="415.77777777777777"/>
    <x v="8"/>
    <x v="8"/>
    <x v="8"/>
    <s v="spaces"/>
    <x v="4065"/>
    <d v="2015-03-22T10:07:15"/>
  </r>
  <r>
    <n v="3080"/>
    <s v="Global Community Theater One."/>
    <s v="Sustainable, fire-proof, carbon-negative, and all-season recreation of the Globe Theater made famous by Shakespeare, with gardens."/>
    <n v="2000000"/>
    <n v="376"/>
    <x v="0"/>
    <x v="0"/>
    <s v="USD"/>
    <n v="1419644444"/>
    <n v="1414456844"/>
    <b v="0"/>
    <n v="7"/>
    <b v="0"/>
    <s v="theater/spaces"/>
    <n v="1.8799999999999999E-4"/>
    <n v="53.714285714285715"/>
    <x v="8"/>
    <x v="8"/>
    <x v="8"/>
    <s v="spaces"/>
    <x v="4066"/>
    <d v="2014-12-26T19:40:44"/>
  </r>
  <r>
    <n v="3081"/>
    <s v="Help! World Tour ~ A Theatrical Revival of Hope"/>
    <s v="Help! is a full scale mobile theatrical musical bringing a Gospel revival through a story of love and hope to communities world wide."/>
    <n v="1000000"/>
    <n v="2103"/>
    <x v="0"/>
    <x v="0"/>
    <s v="USD"/>
    <n v="1442722891"/>
    <n v="1440130891"/>
    <b v="0"/>
    <n v="5"/>
    <b v="0"/>
    <s v="theater/spaces"/>
    <n v="2.1029999999999998E-3"/>
    <n v="420.6"/>
    <x v="8"/>
    <x v="8"/>
    <x v="8"/>
    <s v="spaces"/>
    <x v="4067"/>
    <d v="2015-09-19T22:21:31"/>
  </r>
  <r>
    <n v="3082"/>
    <s v="Magical Workshop, Magic/Hobby Store"/>
    <s v="Help expand the time of everyones favorite magic store!  It currently limited to 3 days a week. If not for you, then the children!"/>
    <n v="9000"/>
    <n v="0"/>
    <x v="0"/>
    <x v="0"/>
    <s v="USD"/>
    <n v="1447628946"/>
    <n v="1445033346"/>
    <b v="0"/>
    <n v="0"/>
    <b v="0"/>
    <s v="theater/spaces"/>
    <n v="0"/>
    <n v="0"/>
    <x v="8"/>
    <x v="8"/>
    <x v="8"/>
    <s v="spaces"/>
    <x v="4068"/>
    <d v="2015-11-15T17:09:06"/>
  </r>
  <r>
    <n v="3083"/>
    <s v="Crystal City Haunted Undergound"/>
    <s v="Crystal City Underground is a New &amp; Unique_x000a_indoor recreational facility, using an old silica sand mine,_x000a_we are the Haunted Maze"/>
    <n v="20000"/>
    <n v="56"/>
    <x v="0"/>
    <x v="0"/>
    <s v="USD"/>
    <n v="1409547600"/>
    <n v="1406986278"/>
    <b v="0"/>
    <n v="3"/>
    <b v="0"/>
    <s v="theater/spaces"/>
    <n v="2.8E-3"/>
    <n v="18.666666666666668"/>
    <x v="8"/>
    <x v="8"/>
    <x v="8"/>
    <s v="spaces"/>
    <x v="4069"/>
    <d v="2014-08-31T23:00:00"/>
  </r>
  <r>
    <n v="3084"/>
    <s v="URGENT: Help Us Replace Our Ramp!"/>
    <s v="18-yr-old handicap-access ramp collapsed, must replace. Help fund &amp; ensure everyone access to our 35-seat non-profit community theater!"/>
    <n v="4059"/>
    <n v="470"/>
    <x v="0"/>
    <x v="0"/>
    <s v="USD"/>
    <n v="1430851680"/>
    <n v="1428340931"/>
    <b v="0"/>
    <n v="6"/>
    <b v="0"/>
    <s v="theater/spaces"/>
    <n v="0.11579206701157921"/>
    <n v="78.333333333333329"/>
    <x v="8"/>
    <x v="8"/>
    <x v="8"/>
    <s v="spaces"/>
    <x v="4070"/>
    <d v="2015-05-05T12:48:00"/>
  </r>
  <r>
    <n v="3085"/>
    <s v="Paper Tank Theater Music Madness Party"/>
    <s v="Get behind a new music venue in our city by helping with equipment! We're pre-selling tickets to our party and offering other perks."/>
    <n v="25000"/>
    <n v="610"/>
    <x v="0"/>
    <x v="0"/>
    <s v="USD"/>
    <n v="1443561159"/>
    <n v="1440969159"/>
    <b v="0"/>
    <n v="9"/>
    <b v="0"/>
    <s v="theater/spaces"/>
    <n v="2.4400000000000002E-2"/>
    <n v="67.777777777777771"/>
    <x v="8"/>
    <x v="8"/>
    <x v="8"/>
    <s v="spaces"/>
    <x v="4071"/>
    <d v="2015-09-29T15:12:39"/>
  </r>
  <r>
    <n v="3086"/>
    <s v="&quot;Un parco di Risate&quot; - open air theatre to save TKC"/>
    <s v="A memorable theatre experience in the middle of Genoa's old town. Summer is coming and we have no intention to stop making you laugh."/>
    <n v="20000"/>
    <n v="50"/>
    <x v="0"/>
    <x v="16"/>
    <s v="EUR"/>
    <n v="1439827559"/>
    <n v="1434643559"/>
    <b v="0"/>
    <n v="3"/>
    <b v="0"/>
    <s v="theater/spaces"/>
    <n v="2.5000000000000001E-3"/>
    <n v="16.666666666666668"/>
    <x v="8"/>
    <x v="8"/>
    <x v="8"/>
    <s v="spaces"/>
    <x v="4072"/>
    <d v="2015-08-17T10:05:59"/>
  </r>
  <r>
    <n v="3087"/>
    <s v="Read/Rehearse/Workshop Plays at Austin Playwrights Studio"/>
    <s v="Austin's &quot;Full Service Rehearsal Space&quot;, APS is a comfortable, convenient place for the theater community to develop scripted plays."/>
    <n v="20000"/>
    <n v="125"/>
    <x v="0"/>
    <x v="0"/>
    <s v="USD"/>
    <n v="1482294990"/>
    <n v="1477107390"/>
    <b v="0"/>
    <n v="2"/>
    <b v="0"/>
    <s v="theater/spaces"/>
    <n v="6.2500000000000003E-3"/>
    <n v="62.5"/>
    <x v="8"/>
    <x v="8"/>
    <x v="8"/>
    <s v="spaces"/>
    <x v="4073"/>
    <d v="2016-12-20T22:36:30"/>
  </r>
  <r>
    <n v="3088"/>
    <s v="Destination Small Town &quot;Visitor Center&quot; To The Midwest"/>
    <s v="We believe it's time to open a visitor's center that highlights the small towns of the upper Midwest."/>
    <n v="65000"/>
    <n v="126"/>
    <x v="0"/>
    <x v="0"/>
    <s v="USD"/>
    <n v="1420724460"/>
    <n v="1418046247"/>
    <b v="0"/>
    <n v="3"/>
    <b v="0"/>
    <s v="theater/spaces"/>
    <n v="1.9384615384615384E-3"/>
    <n v="42"/>
    <x v="8"/>
    <x v="8"/>
    <x v="8"/>
    <s v="spaces"/>
    <x v="4074"/>
    <d v="2015-01-08T07:41:00"/>
  </r>
  <r>
    <n v="3089"/>
    <s v="The ClubHouse: A Community-Focused Sports &amp; Culture Space"/>
    <s v="A community space in Somerville, MA to celebrate the beautiful intersection of sports and creativity."/>
    <n v="25000"/>
    <n v="5854"/>
    <x v="0"/>
    <x v="0"/>
    <s v="USD"/>
    <n v="1468029540"/>
    <n v="1465304483"/>
    <b v="0"/>
    <n v="45"/>
    <b v="0"/>
    <s v="theater/spaces"/>
    <n v="0.23416000000000001"/>
    <n v="130.0888888888889"/>
    <x v="8"/>
    <x v="8"/>
    <x v="8"/>
    <s v="spaces"/>
    <x v="4075"/>
    <d v="2016-07-08T19:59:00"/>
  </r>
  <r>
    <n v="3090"/>
    <s v="Save the Stage"/>
    <s v="To create a space by restoring a historic church in Burlington, Ky where community theater, dance and music and art can be performed."/>
    <n v="225000"/>
    <n v="11432"/>
    <x v="0"/>
    <x v="0"/>
    <s v="USD"/>
    <n v="1430505545"/>
    <n v="1425325145"/>
    <b v="0"/>
    <n v="9"/>
    <b v="0"/>
    <s v="theater/spaces"/>
    <n v="5.080888888888889E-2"/>
    <n v="1270.2222222222222"/>
    <x v="8"/>
    <x v="8"/>
    <x v="8"/>
    <s v="spaces"/>
    <x v="4076"/>
    <d v="2015-05-01T12:39:05"/>
  </r>
  <r>
    <n v="3091"/>
    <s v="Bustduck Theatre"/>
    <s v="Roanoke, Virginia's first long-form improv theatre company. Producing improv and scripted theatre, with a dynamic training program."/>
    <n v="5000"/>
    <n v="796"/>
    <x v="0"/>
    <x v="0"/>
    <s v="USD"/>
    <n v="1471214743"/>
    <n v="1468622743"/>
    <b v="0"/>
    <n v="9"/>
    <b v="0"/>
    <s v="theater/spaces"/>
    <n v="0.15920000000000001"/>
    <n v="88.444444444444443"/>
    <x v="8"/>
    <x v="8"/>
    <x v="8"/>
    <s v="spaces"/>
    <x v="4077"/>
    <d v="2016-08-14T16:45:43"/>
  </r>
  <r>
    <n v="3092"/>
    <s v="A home for the arts on the Upper East Side/Yorkville"/>
    <s v="Our goal is to purchase a theater on the Upper East Side of Manhattan that will act as a home for four theater companies."/>
    <n v="100000"/>
    <n v="1183.19"/>
    <x v="0"/>
    <x v="0"/>
    <s v="USD"/>
    <n v="1444946400"/>
    <n v="1441723912"/>
    <b v="0"/>
    <n v="21"/>
    <b v="0"/>
    <s v="theater/spaces"/>
    <n v="1.1831900000000001E-2"/>
    <n v="56.342380952380957"/>
    <x v="8"/>
    <x v="8"/>
    <x v="8"/>
    <s v="spaces"/>
    <x v="4078"/>
    <d v="2015-10-15T16:00:00"/>
  </r>
  <r>
    <n v="3093"/>
    <s v="Theatre of the Black Butterfly's POOL (NO WATER)"/>
    <s v="Jump in the deep end of the provocative and darkly humourous, POOL (NO WATER)...to be performed in a Pool!  Directed by Gordon McCall."/>
    <n v="4000"/>
    <n v="910"/>
    <x v="0"/>
    <x v="2"/>
    <s v="CAD"/>
    <n v="1401595140"/>
    <n v="1398980941"/>
    <b v="0"/>
    <n v="17"/>
    <b v="0"/>
    <s v="theater/spaces"/>
    <n v="0.22750000000000001"/>
    <n v="53.529411764705884"/>
    <x v="8"/>
    <x v="8"/>
    <x v="8"/>
    <s v="spaces"/>
    <x v="4079"/>
    <d v="2014-05-31T21:59:00"/>
  </r>
  <r>
    <n v="3094"/>
    <s v="Nothing Up My Sleeves Tour: Summer 2016"/>
    <s v="This is a Kickstarter to help with the start up costs for Illusionist, Chris Lengyel's Summer 2016 Tour!"/>
    <n v="100000"/>
    <n v="25"/>
    <x v="0"/>
    <x v="0"/>
    <s v="USD"/>
    <n v="1442775956"/>
    <n v="1437591956"/>
    <b v="0"/>
    <n v="1"/>
    <b v="0"/>
    <s v="theater/spaces"/>
    <n v="2.5000000000000001E-4"/>
    <n v="25"/>
    <x v="8"/>
    <x v="8"/>
    <x v="8"/>
    <s v="spaces"/>
    <x v="4080"/>
    <d v="2015-09-20T13:05:56"/>
  </r>
  <r>
    <n v="3095"/>
    <s v="The Old Howard Theatre Company"/>
    <s v="We are a small theatre company looking to provide world class theatre to the working class in the Greater New York area."/>
    <n v="14920"/>
    <n v="50"/>
    <x v="0"/>
    <x v="0"/>
    <s v="USD"/>
    <n v="1470011780"/>
    <n v="1464827780"/>
    <b v="0"/>
    <n v="1"/>
    <b v="0"/>
    <s v="theater/spaces"/>
    <n v="3.351206434316354E-3"/>
    <n v="50"/>
    <x v="8"/>
    <x v="8"/>
    <x v="8"/>
    <s v="spaces"/>
    <x v="4081"/>
    <d v="2016-07-31T18:36:20"/>
  </r>
  <r>
    <n v="3096"/>
    <s v="LaPorte Institute for Dramatic and Creative Arts"/>
    <s v="To create a learning center for acting and all art types including anything that expresses the emotion of the human spirit."/>
    <n v="20000"/>
    <n v="795"/>
    <x v="0"/>
    <x v="0"/>
    <s v="USD"/>
    <n v="1432151326"/>
    <n v="1429559326"/>
    <b v="0"/>
    <n v="14"/>
    <b v="0"/>
    <s v="theater/spaces"/>
    <n v="3.9750000000000001E-2"/>
    <n v="56.785714285714285"/>
    <x v="8"/>
    <x v="8"/>
    <x v="8"/>
    <s v="spaces"/>
    <x v="4082"/>
    <d v="2015-05-20T13:48:46"/>
  </r>
  <r>
    <n v="3097"/>
    <s v="Help launch The Bunker: London's newest Off-West End theatre"/>
    <s v="The Bunker makes theatre with purpose: We provide ambitious artists a home in which to share their work with adventurous audiences."/>
    <n v="10000"/>
    <n v="1715"/>
    <x v="0"/>
    <x v="1"/>
    <s v="GBP"/>
    <n v="1475848800"/>
    <n v="1474027501"/>
    <b v="0"/>
    <n v="42"/>
    <b v="0"/>
    <s v="theater/spaces"/>
    <n v="0.17150000000000001"/>
    <n v="40.833333333333336"/>
    <x v="8"/>
    <x v="8"/>
    <x v="8"/>
    <s v="spaces"/>
    <x v="4083"/>
    <d v="2016-10-07T08:00:00"/>
  </r>
  <r>
    <n v="3098"/>
    <s v="The Enchanted Cottage"/>
    <s v="A magical space, full of fairytale favorites, designed to make each individual have a unique experience; children's dreams made real."/>
    <n v="48725"/>
    <n v="1758"/>
    <x v="0"/>
    <x v="0"/>
    <s v="USD"/>
    <n v="1454890620"/>
    <n v="1450724449"/>
    <b v="0"/>
    <n v="27"/>
    <b v="0"/>
    <s v="theater/spaces"/>
    <n v="3.608004104669061E-2"/>
    <n v="65.111111111111114"/>
    <x v="8"/>
    <x v="8"/>
    <x v="8"/>
    <s v="spaces"/>
    <x v="4084"/>
    <d v="2016-02-07T18:17:00"/>
  </r>
  <r>
    <n v="3099"/>
    <s v="Screening for Unapologetically Black the Movie"/>
    <s v="I would like to screen this documentary at CSU at their Black Studies Dept. Looking to fly panelist in. Hoping to screen nationwide. &lt;3"/>
    <n v="2000"/>
    <n v="278"/>
    <x v="0"/>
    <x v="0"/>
    <s v="USD"/>
    <n v="1455251591"/>
    <n v="1452659591"/>
    <b v="0"/>
    <n v="5"/>
    <b v="0"/>
    <s v="theater/spaces"/>
    <n v="0.13900000000000001"/>
    <n v="55.6"/>
    <x v="8"/>
    <x v="8"/>
    <x v="8"/>
    <s v="spaces"/>
    <x v="4085"/>
    <d v="2016-02-11T22:33:11"/>
  </r>
  <r>
    <n v="3100"/>
    <s v="Build Our Ampitheater - Build Franklin County, MO!"/>
    <s v="Friends for Change, a group of girls between the ages of 12 and 18 are building an outdoor Amphitheater as a gift to our community!"/>
    <n v="12000"/>
    <n v="1827"/>
    <x v="0"/>
    <x v="0"/>
    <s v="USD"/>
    <n v="1413816975"/>
    <n v="1411224975"/>
    <b v="0"/>
    <n v="13"/>
    <b v="0"/>
    <s v="theater/spaces"/>
    <n v="0.15225"/>
    <n v="140.53846153846155"/>
    <x v="8"/>
    <x v="8"/>
    <x v="8"/>
    <s v="spaces"/>
    <x v="4086"/>
    <d v="2014-10-20T08:56:15"/>
  </r>
  <r>
    <n v="3101"/>
    <s v="Mots Ã‰crits"/>
    <s v="LabellisÃ© 14-18, Mots Ã‰crits est un projet itinÃ©rant de lectures Ã  voix haute par des amateurs, mises en espace par une comÃ©dienne."/>
    <n v="2500"/>
    <n v="300"/>
    <x v="0"/>
    <x v="11"/>
    <s v="EUR"/>
    <n v="1437033360"/>
    <n v="1434445937"/>
    <b v="0"/>
    <n v="12"/>
    <b v="0"/>
    <s v="theater/spaces"/>
    <n v="0.12"/>
    <n v="25"/>
    <x v="8"/>
    <x v="8"/>
    <x v="8"/>
    <s v="spaces"/>
    <x v="4087"/>
    <d v="2015-07-16T01:56:00"/>
  </r>
  <r>
    <n v="3102"/>
    <s v="Theatre Bath Bus"/>
    <s v="Imagine being able to take a performance anywhere! Meet the Theatre Bath Bus - a magical performance space where anything is possible."/>
    <n v="16000"/>
    <n v="6258"/>
    <x v="0"/>
    <x v="1"/>
    <s v="GBP"/>
    <n v="1471939818"/>
    <n v="1467619818"/>
    <b v="0"/>
    <n v="90"/>
    <b v="0"/>
    <s v="theater/spaces"/>
    <n v="0.391125"/>
    <n v="69.533333333333331"/>
    <x v="8"/>
    <x v="8"/>
    <x v="8"/>
    <s v="spaces"/>
    <x v="4088"/>
    <d v="2016-08-23T02:10:18"/>
  </r>
  <r>
    <n v="3103"/>
    <s v="Professional Venue for local artists!!"/>
    <s v="Creating a place for local artists to perform, at substantially less cost for them"/>
    <n v="4100"/>
    <n v="11"/>
    <x v="0"/>
    <x v="0"/>
    <s v="USD"/>
    <n v="1434080706"/>
    <n v="1428896706"/>
    <b v="0"/>
    <n v="2"/>
    <b v="0"/>
    <s v="theater/spaces"/>
    <n v="2.6829268292682929E-3"/>
    <n v="5.5"/>
    <x v="8"/>
    <x v="8"/>
    <x v="8"/>
    <s v="spaces"/>
    <x v="4089"/>
    <d v="2015-06-11T21:45:06"/>
  </r>
  <r>
    <n v="3104"/>
    <s v="CQ EAP Performing Arts 'THE LOFT'"/>
    <s v="The Loft is CQEAP's latest studio. Located in Rockhampton's CBD we'll be running performing arts workshops for 5yrs to adults."/>
    <n v="4000"/>
    <n v="1185"/>
    <x v="0"/>
    <x v="4"/>
    <s v="AUD"/>
    <n v="1422928800"/>
    <n v="1420235311"/>
    <b v="0"/>
    <n v="5"/>
    <b v="0"/>
    <s v="theater/spaces"/>
    <n v="0.29625000000000001"/>
    <n v="237"/>
    <x v="8"/>
    <x v="8"/>
    <x v="8"/>
    <s v="spaces"/>
    <x v="4090"/>
    <d v="2015-02-02T20:00:00"/>
  </r>
  <r>
    <n v="3105"/>
    <s v="Paddock School Theater Improvement"/>
    <s v="My hope is to raise $5845 and replace old stained and mismatched border curtains, cyclorama curtain, and backdrop."/>
    <n v="5845"/>
    <n v="2476"/>
    <x v="0"/>
    <x v="0"/>
    <s v="USD"/>
    <n v="1413694800"/>
    <n v="1408986916"/>
    <b v="0"/>
    <n v="31"/>
    <b v="0"/>
    <s v="theater/spaces"/>
    <n v="0.4236099230111206"/>
    <n v="79.870967741935488"/>
    <x v="8"/>
    <x v="8"/>
    <x v="8"/>
    <s v="spaces"/>
    <x v="4091"/>
    <d v="2014-10-18T23:00:00"/>
  </r>
  <r>
    <n v="3106"/>
    <s v="Wild Men at the Bristol Cathedral"/>
    <s v="Help fund the exciting first collaboration between Hotel Echo and Bristol Cathedral: WILD MEN, a show commemorating those lost in WW1."/>
    <n v="1000"/>
    <n v="41"/>
    <x v="0"/>
    <x v="1"/>
    <s v="GBP"/>
    <n v="1442440800"/>
    <n v="1440497876"/>
    <b v="0"/>
    <n v="4"/>
    <b v="0"/>
    <s v="theater/spaces"/>
    <n v="4.1000000000000002E-2"/>
    <n v="10.25"/>
    <x v="8"/>
    <x v="8"/>
    <x v="8"/>
    <s v="spaces"/>
    <x v="4092"/>
    <d v="2015-09-16T16:00:00"/>
  </r>
  <r>
    <n v="3107"/>
    <s v="Creating Cabaret"/>
    <s v="When opportunity knocks, we answer!  Help expand the ravishingly talented troupe into a new and exciting market and venue!"/>
    <n v="40000"/>
    <n v="7905"/>
    <x v="0"/>
    <x v="0"/>
    <s v="USD"/>
    <n v="1431372751"/>
    <n v="1430767951"/>
    <b v="0"/>
    <n v="29"/>
    <b v="0"/>
    <s v="theater/spaces"/>
    <n v="0.197625"/>
    <n v="272.58620689655174"/>
    <x v="8"/>
    <x v="8"/>
    <x v="8"/>
    <s v="spaces"/>
    <x v="4093"/>
    <d v="2015-05-11T13:32:31"/>
  </r>
  <r>
    <n v="3108"/>
    <s v="Funding a home for our Children's Theater"/>
    <s v="We need a permanent home for the theater!"/>
    <n v="50000"/>
    <n v="26"/>
    <x v="0"/>
    <x v="0"/>
    <s v="USD"/>
    <n v="1430234394"/>
    <n v="1425053994"/>
    <b v="0"/>
    <n v="2"/>
    <b v="0"/>
    <s v="theater/spaces"/>
    <n v="5.1999999999999995E-4"/>
    <n v="13"/>
    <x v="8"/>
    <x v="8"/>
    <x v="8"/>
    <s v="spaces"/>
    <x v="4094"/>
    <d v="2015-04-28T09:19:54"/>
  </r>
  <r>
    <n v="3109"/>
    <s v="Saving Americana: The Sidney Auto Vue Drive-In needs digital"/>
    <s v="Help us exceed our goal to convert the Sidney Auto Vue Drive-In from 35mm to digital. This will cost upwards of $75,000. Thank you!"/>
    <n v="26500"/>
    <n v="6633"/>
    <x v="0"/>
    <x v="0"/>
    <s v="USD"/>
    <n v="1409194810"/>
    <n v="1406170810"/>
    <b v="0"/>
    <n v="114"/>
    <b v="0"/>
    <s v="theater/spaces"/>
    <n v="0.25030188679245285"/>
    <n v="58.184210526315788"/>
    <x v="8"/>
    <x v="8"/>
    <x v="8"/>
    <s v="spaces"/>
    <x v="4095"/>
    <d v="2014-08-27T21:00:10"/>
  </r>
  <r>
    <n v="3110"/>
    <s v="Hip Justice Catmunity Center"/>
    <s v="Cat People Unite! It's time we get a space of our own to relax, socialize and learn! Join the Catmunity!"/>
    <n v="25000"/>
    <n v="10"/>
    <x v="0"/>
    <x v="0"/>
    <s v="USD"/>
    <n v="1487465119"/>
    <n v="1484009119"/>
    <b v="0"/>
    <n v="1"/>
    <b v="0"/>
    <s v="theater/spaces"/>
    <n v="4.0000000000000002E-4"/>
    <n v="10"/>
    <x v="8"/>
    <x v="8"/>
    <x v="8"/>
    <s v="spaces"/>
    <x v="4096"/>
    <d v="2017-02-18T18:45:19"/>
  </r>
  <r>
    <n v="3111"/>
    <s v="All Puppet Players Need a Home"/>
    <s v="Help All Puppet Players perform it's 2015 season in a beautiful 200 seat theater for an entire year."/>
    <n v="20000"/>
    <n v="5328"/>
    <x v="0"/>
    <x v="0"/>
    <s v="USD"/>
    <n v="1412432220"/>
    <n v="1409753820"/>
    <b v="0"/>
    <n v="76"/>
    <b v="0"/>
    <s v="theater/spaces"/>
    <n v="0.26640000000000003"/>
    <n v="70.10526315789474"/>
    <x v="8"/>
    <x v="8"/>
    <x v="8"/>
    <s v="spaces"/>
    <x v="4097"/>
    <d v="2014-10-04T08:17:00"/>
  </r>
  <r>
    <n v="3112"/>
    <s v="Kids Zone start up"/>
    <s v="Children only have a short period of time to live care free, play hard, get dirty, I want to help every child in my Town play everyday."/>
    <n v="11000"/>
    <n v="521"/>
    <x v="0"/>
    <x v="0"/>
    <s v="USD"/>
    <n v="1477968934"/>
    <n v="1472784934"/>
    <b v="0"/>
    <n v="9"/>
    <b v="0"/>
    <s v="theater/spaces"/>
    <n v="4.7363636363636365E-2"/>
    <n v="57.888888888888886"/>
    <x v="8"/>
    <x v="8"/>
    <x v="8"/>
    <s v="spaces"/>
    <x v="4098"/>
    <d v="2016-10-31T20:55:34"/>
  </r>
  <r>
    <n v="3113"/>
    <s v="The Shamrock Drafthouse Theater"/>
    <s v="An arts and craft beer theater showcasing local talent, locally crafted beer and providing performance and rehearsal space."/>
    <n v="109225"/>
    <n v="4635"/>
    <x v="0"/>
    <x v="0"/>
    <s v="USD"/>
    <n v="1429291982"/>
    <n v="1426699982"/>
    <b v="0"/>
    <n v="37"/>
    <b v="0"/>
    <s v="theater/spaces"/>
    <n v="4.2435339894712751E-2"/>
    <n v="125.27027027027027"/>
    <x v="8"/>
    <x v="8"/>
    <x v="8"/>
    <s v="spaces"/>
    <x v="4099"/>
    <d v="2015-04-17T11:33:02"/>
  </r>
  <r>
    <n v="3114"/>
    <s v="Urban Nightmares - A Scary Adventure in Southwest Oklahoma"/>
    <s v="A scary place to bring your friends. Interactive so that the people that were scared before get to scare others later. A diner on site."/>
    <n v="75000"/>
    <n v="0"/>
    <x v="0"/>
    <x v="0"/>
    <s v="USD"/>
    <n v="1411312250"/>
    <n v="1406128250"/>
    <b v="0"/>
    <n v="0"/>
    <b v="0"/>
    <s v="theater/spaces"/>
    <n v="0"/>
    <n v="0"/>
    <x v="8"/>
    <x v="8"/>
    <x v="8"/>
    <s v="spaces"/>
    <x v="4100"/>
    <d v="2014-09-21T09:10:50"/>
  </r>
  <r>
    <n v="3115"/>
    <s v="spoken word pop-up:"/>
    <s v="We are creating a mobile community devoted to the spreading and sharing of spoken word and other kinds of storytelling."/>
    <n v="10000"/>
    <n v="300"/>
    <x v="0"/>
    <x v="5"/>
    <s v="SEK"/>
    <n v="1465123427"/>
    <n v="1462531427"/>
    <b v="0"/>
    <n v="1"/>
    <b v="0"/>
    <s v="theater/spaces"/>
    <n v="0.03"/>
    <n v="300"/>
    <x v="8"/>
    <x v="8"/>
    <x v="8"/>
    <s v="spaces"/>
    <x v="4101"/>
    <d v="2016-06-05T04:43:47"/>
  </r>
  <r>
    <n v="3116"/>
    <s v="CoreCon Asylum"/>
    <s v="Creating a consuite for CoreCon. A focus on the insanity of asylums and early medical practices from history."/>
    <n v="750"/>
    <n v="430"/>
    <x v="0"/>
    <x v="0"/>
    <s v="USD"/>
    <n v="1427890925"/>
    <n v="1426681325"/>
    <b v="0"/>
    <n v="10"/>
    <b v="0"/>
    <s v="theater/spaces"/>
    <n v="0.57333333333333336"/>
    <n v="43"/>
    <x v="8"/>
    <x v="8"/>
    <x v="8"/>
    <s v="spaces"/>
    <x v="4102"/>
    <d v="2015-04-01T06:22:05"/>
  </r>
  <r>
    <n v="3117"/>
    <s v="Cowes and The Sea"/>
    <s v="Performing Arts workshops, for young people aged 5 -16, exploring how the sea has shaped Cowes as a settlement."/>
    <n v="1000"/>
    <n v="1"/>
    <x v="0"/>
    <x v="1"/>
    <s v="GBP"/>
    <n v="1464354720"/>
    <n v="1463648360"/>
    <b v="0"/>
    <n v="1"/>
    <b v="0"/>
    <s v="theater/spaces"/>
    <n v="1E-3"/>
    <n v="1"/>
    <x v="8"/>
    <x v="8"/>
    <x v="8"/>
    <s v="spaces"/>
    <x v="4103"/>
    <d v="2016-05-27T07:12:00"/>
  </r>
  <r>
    <n v="3118"/>
    <s v="Garden Eden, theatre, meeting, culture, music, art"/>
    <s v="a magical place for all kind of people, like a fairytaile in all colours"/>
    <n v="500000"/>
    <n v="1550"/>
    <x v="0"/>
    <x v="5"/>
    <s v="SEK"/>
    <n v="1467473723"/>
    <n v="1465832123"/>
    <b v="0"/>
    <n v="2"/>
    <b v="0"/>
    <s v="theater/spaces"/>
    <n v="3.0999999999999999E-3"/>
    <n v="775"/>
    <x v="8"/>
    <x v="8"/>
    <x v="8"/>
    <s v="spaces"/>
    <x v="4104"/>
    <d v="2016-07-02T09:35:23"/>
  </r>
  <r>
    <n v="3119"/>
    <s v="&quot;Buffalo Info.&quot; Directions-Events-Places Of Interest-History"/>
    <s v="An Information center downTOWN Buffalo...find directions to places of interest, events, eateries, lodging, maps, postcards and books."/>
    <n v="10000"/>
    <n v="5"/>
    <x v="0"/>
    <x v="0"/>
    <s v="USD"/>
    <n v="1427414732"/>
    <n v="1424826332"/>
    <b v="0"/>
    <n v="1"/>
    <b v="0"/>
    <s v="theater/spaces"/>
    <n v="5.0000000000000001E-4"/>
    <n v="5"/>
    <x v="8"/>
    <x v="8"/>
    <x v="8"/>
    <s v="spaces"/>
    <x v="4105"/>
    <d v="2015-03-26T18:05:32"/>
  </r>
  <r>
    <n v="3120"/>
    <s v="Subtropisch zwemparadijs Tropicana"/>
    <s v="Wij willen Tropicana het subtropisch zwemparadijs van Rotterdam op een nieuwe locatie gaan bouwen."/>
    <n v="1300000"/>
    <n v="128"/>
    <x v="0"/>
    <x v="7"/>
    <s v="EUR"/>
    <n v="1462484196"/>
    <n v="1457303796"/>
    <b v="0"/>
    <n v="10"/>
    <b v="0"/>
    <s v="theater/spaces"/>
    <n v="9.8461538461538464E-5"/>
    <n v="12.8"/>
    <x v="8"/>
    <x v="8"/>
    <x v="8"/>
    <s v="spaces"/>
    <x v="4106"/>
    <d v="2016-05-05T15:36:36"/>
  </r>
  <r>
    <n v="3121"/>
    <s v="Ant Farm Theatre Project (Canceled)"/>
    <s v="I going to build a theatre for a local ant farm so that Ants can put on their theatre productions."/>
    <n v="1500"/>
    <n v="10"/>
    <x v="2"/>
    <x v="2"/>
    <s v="CAD"/>
    <n v="1411748335"/>
    <n v="1406564335"/>
    <b v="0"/>
    <n v="1"/>
    <b v="0"/>
    <s v="theater/spaces"/>
    <n v="6.6666666666666671E-3"/>
    <n v="10"/>
    <x v="8"/>
    <x v="8"/>
    <x v="8"/>
    <s v="spaces"/>
    <x v="4107"/>
    <d v="2014-09-26T10:18:55"/>
  </r>
  <r>
    <n v="3122"/>
    <s v="be back soon (Canceled)"/>
    <s v="cancelled until further notice"/>
    <n v="199"/>
    <n v="116"/>
    <x v="2"/>
    <x v="0"/>
    <s v="USD"/>
    <n v="1478733732"/>
    <n v="1478298132"/>
    <b v="0"/>
    <n v="2"/>
    <b v="0"/>
    <s v="theater/spaces"/>
    <n v="0.58291457286432158"/>
    <n v="58"/>
    <x v="8"/>
    <x v="8"/>
    <x v="8"/>
    <s v="spaces"/>
    <x v="4108"/>
    <d v="2016-11-09T17:22:12"/>
  </r>
  <r>
    <n v="3123"/>
    <s v="Save the Larchmont Playhouse! (Canceled)"/>
    <s v="The Larchmont Playhouse is threatened! Help save the theater by becoming a Preservation Member of The Larchmont Playhouse."/>
    <n v="125000"/>
    <n v="85192"/>
    <x v="2"/>
    <x v="0"/>
    <s v="USD"/>
    <n v="1468108198"/>
    <n v="1465516198"/>
    <b v="0"/>
    <n v="348"/>
    <b v="0"/>
    <s v="theater/spaces"/>
    <n v="0.68153600000000003"/>
    <n v="244.80459770114942"/>
    <x v="8"/>
    <x v="8"/>
    <x v="8"/>
    <s v="spaces"/>
    <x v="4109"/>
    <d v="2016-07-09T17:49:58"/>
  </r>
  <r>
    <n v="3124"/>
    <s v="Theater &amp; Arts &amp; Day Care (Canceled)"/>
    <s v="A place where kids/ teens' dreams come true, and one finds there home without sparkly red shoes!"/>
    <n v="800000"/>
    <n v="26"/>
    <x v="2"/>
    <x v="0"/>
    <s v="USD"/>
    <n v="1422902601"/>
    <n v="1417718601"/>
    <b v="0"/>
    <n v="4"/>
    <b v="0"/>
    <s v="theater/spaces"/>
    <n v="3.2499999999999997E-5"/>
    <n v="6.5"/>
    <x v="8"/>
    <x v="8"/>
    <x v="8"/>
    <s v="spaces"/>
    <x v="4110"/>
    <d v="2015-02-02T12:43:21"/>
  </r>
  <r>
    <n v="3125"/>
    <s v="N/A (Canceled)"/>
    <s v="N/A"/>
    <n v="1500000"/>
    <n v="0"/>
    <x v="2"/>
    <x v="0"/>
    <s v="USD"/>
    <n v="1452142672"/>
    <n v="1449550672"/>
    <b v="0"/>
    <n v="0"/>
    <b v="0"/>
    <s v="theater/spaces"/>
    <n v="0"/>
    <n v="0"/>
    <x v="8"/>
    <x v="8"/>
    <x v="8"/>
    <s v="spaces"/>
    <x v="4111"/>
    <d v="2016-01-06T22:57:52"/>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599999999999998E-2"/>
    <n v="61.176470588235297"/>
    <x v="8"/>
    <x v="8"/>
    <x v="8"/>
    <s v="spaces"/>
    <x v="4112"/>
    <d v="2016-03-27T17:26:02"/>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n v="0"/>
    <x v="8"/>
    <x v="8"/>
    <x v="8"/>
    <s v="spaces"/>
    <x v="4113"/>
    <d v="2015-03-01T1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6AD61E-304F-DB42-9B15-943A15885F25}"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pivotFields count="22">
    <pivotField showAll="0"/>
    <pivotField showAll="0"/>
    <pivotField showAll="0"/>
    <pivotField showAll="0"/>
    <pivotField showAll="0"/>
    <pivotField axis="axisCol" dataField="1" showAll="0">
      <items count="6">
        <item x="1"/>
        <item x="2"/>
        <item x="3"/>
        <item x="0"/>
        <item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items count="4">
        <item h="1" x="0"/>
        <item n="Staff Picks" x="1"/>
        <item h="1" x="2"/>
        <item t="default"/>
      </items>
    </pivotField>
    <pivotField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items count="4">
        <item h="1" x="1"/>
        <item x="0"/>
        <item h="1" x="2"/>
        <item t="default"/>
      </items>
    </pivotField>
    <pivotField showAll="0"/>
    <pivotField showAll="0"/>
    <pivotField showAll="0"/>
    <pivotField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 showAll="0"/>
    <pivotField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D11844-0D2D-A644-B727-5977B04021EB}"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pivotField showAll="0"/>
    <pivotField showAll="0"/>
    <pivotField showAll="0"/>
    <pivotField showAll="0"/>
    <pivotField axis="axisCol" dataField="1" showAll="0">
      <items count="5">
        <item x="2"/>
        <item x="0"/>
        <item h="1" x="3"/>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1"/>
        <item x="2"/>
        <item x="3"/>
        <item x="4"/>
        <item x="5"/>
        <item x="6"/>
        <item x="7"/>
        <item x="8"/>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2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C723B77-D61B-1B43-AFC8-4381118459EB}" sourceName="country">
  <pivotTables>
    <pivotTable tabId="7" name="PivotTable3"/>
  </pivotTables>
  <data>
    <tabular pivotCacheId="41380851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5F0BEE-5AE2-FA43-8205-9476B00BF80E}" sourceName="Category">
  <pivotTables>
    <pivotTable tabId="7" name="PivotTable3"/>
  </pivotTables>
  <data>
    <tabular pivotCacheId="413808519">
      <items count="10">
        <i x="0" s="1"/>
        <i x="7" s="1"/>
        <i x="6" s="1"/>
        <i x="5" s="1"/>
        <i x="4" s="1"/>
        <i x="8" s="1"/>
        <i x="3" s="1"/>
        <i x="2" s="1"/>
        <i x="1"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CB09AEF-489E-E24B-A640-49B9FE4A30DF}" sourceName="country">
  <pivotTables>
    <pivotTable tabId="4" name="PivotTable6"/>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9F95A15-AEC9-BE47-8C44-A41C47A3949C}" sourceName="Category">
  <pivotTables>
    <pivotTable tabId="6" name="PivotTable2"/>
  </pivotTables>
  <data>
    <tabular pivotCacheId="210463861">
      <items count="9">
        <i x="0" s="1"/>
        <i x="1" s="1"/>
        <i x="2" s="1"/>
        <i x="3" s="1"/>
        <i x="4" s="1"/>
        <i x="5" s="1"/>
        <i x="6" s="1"/>
        <i x="7"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E58B9FF-C84E-2546-86A0-E2DE4CE59454}" sourceName="Years">
  <pivotTables>
    <pivotTable tabId="6" name="PivotTable2"/>
  </pivotTables>
  <data>
    <tabular pivotCacheId="21046386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F393286-89B4-FB40-8325-1BAB69E2EC65}"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48C9B2C-584B-5F47-8213-BE94BF9C4188}" cache="Slicer_country1" caption="country" startItem="8" rowHeight="230716"/>
  <slicer name="Category" xr10:uid="{7541E5C1-B4B8-0D45-B0AA-3C03AB3C34E4}"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5E05F40-4B51-AA43-8868-14FBC6696B76}" cache="Slicer_Category1" caption="Category" startItem="1" rowHeight="230716"/>
  <slicer name="Years" xr10:uid="{E66E0089-3910-D241-9D14-3530C0EE4565}"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D326CB-4B6C-5D43-9F4F-6209BFDF6776}" name="Table1" displayName="Table1" ref="A1:H13" totalsRowShown="0">
  <autoFilter ref="A1:H13" xr:uid="{56EAF43E-0CC5-F548-8F64-1DA2578BCB6B}"/>
  <tableColumns count="8">
    <tableColumn id="1" xr3:uid="{BEFBE955-59BE-E54A-AB59-2E2D73DF76BB}" name="Goal"/>
    <tableColumn id="2" xr3:uid="{2668B1EE-ACC7-DF49-BA5C-ED16C0187B8B}" name="Number Successful"/>
    <tableColumn id="3" xr3:uid="{837B121E-5212-FE43-AD3A-E4687EBA13DB}" name="Number Failed"/>
    <tableColumn id="4" xr3:uid="{5B12F333-0A9B-8A48-84FD-7654FD65DEE4}" name="Number Canceled"/>
    <tableColumn id="5" xr3:uid="{C9A6F815-5B84-DA43-80FA-3BE27513A4C9}" name="Total Projects">
      <calculatedColumnFormula>SUM(B2:D2)</calculatedColumnFormula>
    </tableColumn>
    <tableColumn id="6" xr3:uid="{9911CD08-9316-3B46-94F5-DCD51D33D332}" name="Percentage Successful" dataDxfId="2" dataCellStyle="Percent">
      <calculatedColumnFormula>(B2/E2)</calculatedColumnFormula>
    </tableColumn>
    <tableColumn id="7" xr3:uid="{B9CF0F4D-FF45-9948-9246-640F5F9B453B}" name="Percentage Failed" dataDxfId="1" dataCellStyle="Percent">
      <calculatedColumnFormula>(C2/E2)</calculatedColumnFormula>
    </tableColumn>
    <tableColumn id="8" xr3:uid="{28C71241-1CF5-A845-AF63-CB47B5562FB1}" name="Percentage Canceled" dataDxfId="0" dataCellStyle="Percent">
      <calculatedColumnFormula>D2/E2</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70" zoomScaleNormal="70" zoomScalePageLayoutView="60" workbookViewId="0">
      <selection activeCell="H7" sqref="H7"/>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1640625" style="6" customWidth="1"/>
    <col min="16" max="18" width="18.83203125" customWidth="1"/>
    <col min="19" max="20" width="40.83203125" style="13"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8308</v>
      </c>
      <c r="R1" s="5" t="s">
        <v>8326</v>
      </c>
      <c r="S1" s="1" t="s">
        <v>8332</v>
      </c>
      <c r="T1" s="1" t="s">
        <v>8333</v>
      </c>
    </row>
    <row r="2" spans="1:20" ht="48">
      <c r="A2">
        <v>0</v>
      </c>
      <c r="B2" s="3" t="s">
        <v>2</v>
      </c>
      <c r="C2" s="3" t="s">
        <v>4111</v>
      </c>
      <c r="D2">
        <v>8500</v>
      </c>
      <c r="E2">
        <v>11633</v>
      </c>
      <c r="F2" t="s">
        <v>8219</v>
      </c>
      <c r="G2" t="s">
        <v>8224</v>
      </c>
      <c r="H2" t="s">
        <v>8246</v>
      </c>
      <c r="I2">
        <v>1437620400</v>
      </c>
      <c r="J2">
        <v>1434931811</v>
      </c>
      <c r="K2" t="b">
        <v>0</v>
      </c>
      <c r="L2">
        <v>182</v>
      </c>
      <c r="M2" t="b">
        <v>1</v>
      </c>
      <c r="N2" t="s">
        <v>8265</v>
      </c>
      <c r="O2" s="10">
        <f>((E2/D2))</f>
        <v>1.3685882352941177</v>
      </c>
      <c r="P2" s="7">
        <f>(E2/L2)</f>
        <v>63.917582417582416</v>
      </c>
      <c r="Q2" s="7" t="str">
        <f>LEFT($N2,FIND("/",N2)-1)</f>
        <v>film &amp; video</v>
      </c>
      <c r="R2" s="7" t="str">
        <f>RIGHT($N3,FIND("/",$N3)-3)</f>
        <v>television</v>
      </c>
      <c r="S2" s="12">
        <f>(((J2/60)/60)/24)+DATE(1970,1,1)+(-6/24)</f>
        <v>42176.757071759261</v>
      </c>
      <c r="T2" s="12">
        <f>(((I2/60)/60)/24)+DATE(1970,1,1)+(-6/24)</f>
        <v>42207.875</v>
      </c>
    </row>
    <row r="3" spans="1:20" ht="32">
      <c r="A3">
        <v>1</v>
      </c>
      <c r="B3" s="3" t="s">
        <v>3</v>
      </c>
      <c r="C3" s="3" t="s">
        <v>4112</v>
      </c>
      <c r="D3">
        <v>10275</v>
      </c>
      <c r="E3">
        <v>14653</v>
      </c>
      <c r="F3" t="s">
        <v>8219</v>
      </c>
      <c r="G3" t="s">
        <v>8224</v>
      </c>
      <c r="H3" t="s">
        <v>8246</v>
      </c>
      <c r="I3">
        <v>1488464683</v>
      </c>
      <c r="J3">
        <v>1485872683</v>
      </c>
      <c r="K3" t="b">
        <v>0</v>
      </c>
      <c r="L3">
        <v>79</v>
      </c>
      <c r="M3" t="b">
        <v>1</v>
      </c>
      <c r="N3" t="s">
        <v>8265</v>
      </c>
      <c r="O3" s="10">
        <f>((E3/D3))</f>
        <v>1.4260827250608272</v>
      </c>
      <c r="P3" s="7">
        <f>(E3/L3)</f>
        <v>185.48101265822785</v>
      </c>
      <c r="Q3" s="7" t="str">
        <f>LEFT($N3,FIND("/",N3)-1)</f>
        <v>film &amp; video</v>
      </c>
      <c r="R3" s="7" t="str">
        <f>RIGHT($N4,FIND("/",$N4)-3)</f>
        <v>television</v>
      </c>
      <c r="S3" s="12">
        <f>(((J3/60)/60)/24)+DATE(1970,1,1)+(-6/24)</f>
        <v>42766.350497685184</v>
      </c>
      <c r="T3" s="12">
        <f>(((I3/60)/60)/24)+DATE(1970,1,1)+(-6/24)</f>
        <v>42796.350497685184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s="10">
        <f>((E4/D4))</f>
        <v>1.05</v>
      </c>
      <c r="P4" s="7">
        <f>(E4/L4)</f>
        <v>15</v>
      </c>
      <c r="Q4" s="7" t="str">
        <f>LEFT($N4,FIND("/",N4)-1)</f>
        <v>film &amp; video</v>
      </c>
      <c r="R4" s="7" t="str">
        <f>RIGHT($N5,FIND("/",$N5)-3)</f>
        <v>television</v>
      </c>
      <c r="S4" s="12">
        <f>(((J4/60)/60)/24)+DATE(1970,1,1)+(-6/24)</f>
        <v>42405.452349537038</v>
      </c>
      <c r="T4" s="12">
        <f>(((I4/60)/60)/24)+DATE(1970,1,1)+(-6/24)</f>
        <v>42415.452349537038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s="10">
        <f>((E5/D5))</f>
        <v>1.0389999999999999</v>
      </c>
      <c r="P5" s="7">
        <f>(E5/L5)</f>
        <v>69.266666666666666</v>
      </c>
      <c r="Q5" s="7" t="str">
        <f>LEFT($N5,FIND("/",N5)-1)</f>
        <v>film &amp; video</v>
      </c>
      <c r="R5" s="7" t="str">
        <f>RIGHT($N6,FIND("/",$N6)-3)</f>
        <v>television</v>
      </c>
      <c r="S5" s="12">
        <f>(((J5/60)/60)/24)+DATE(1970,1,1)+(-6/24)</f>
        <v>41828.265127314815</v>
      </c>
      <c r="T5" s="12">
        <f>(((I5/60)/60)/24)+DATE(1970,1,1)+(-6/24)</f>
        <v>41858.265127314815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s="10">
        <f>((E6/D6))</f>
        <v>1.2299154545454545</v>
      </c>
      <c r="P6" s="7">
        <f>(E6/L6)</f>
        <v>190.55028169014085</v>
      </c>
      <c r="Q6" s="7" t="str">
        <f>LEFT($N6,FIND("/",N6)-1)</f>
        <v>film &amp; video</v>
      </c>
      <c r="R6" s="7" t="str">
        <f>RIGHT($N7,FIND("/",$N7)-3)</f>
        <v>television</v>
      </c>
      <c r="S6" s="12">
        <f>(((J6/60)/60)/24)+DATE(1970,1,1)+(-6/24)</f>
        <v>42327.584247685183</v>
      </c>
      <c r="T6" s="12">
        <f>(((I6/60)/60)/24)+DATE(1970,1,1)+(-6/24)</f>
        <v>42357.584247685183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s="10">
        <f>((E7/D7))</f>
        <v>1.0977744436109027</v>
      </c>
      <c r="P7" s="7">
        <f>(E7/L7)</f>
        <v>93.40425531914893</v>
      </c>
      <c r="Q7" s="7" t="str">
        <f>LEFT($N7,FIND("/",N7)-1)</f>
        <v>film &amp; video</v>
      </c>
      <c r="R7" s="7" t="str">
        <f>RIGHT($N8,FIND("/",$N8)-3)</f>
        <v>television</v>
      </c>
      <c r="S7" s="12">
        <f>(((J7/60)/60)/24)+DATE(1970,1,1)+(-6/24)</f>
        <v>42563.682951388888</v>
      </c>
      <c r="T7" s="12">
        <f>(((I7/60)/60)/24)+DATE(1970,1,1)+(-6/24)</f>
        <v>42579.982638888891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s="10">
        <f>((E8/D8))</f>
        <v>1.064875</v>
      </c>
      <c r="P8" s="7">
        <f>(E8/L8)</f>
        <v>146.87931034482759</v>
      </c>
      <c r="Q8" s="7" t="str">
        <f>LEFT($N8,FIND("/",N8)-1)</f>
        <v>film &amp; video</v>
      </c>
      <c r="R8" s="7" t="str">
        <f>RIGHT($N9,FIND("/",$N9)-3)</f>
        <v>television</v>
      </c>
      <c r="S8" s="12">
        <f>(((J8/60)/60)/24)+DATE(1970,1,1)+(-6/24)</f>
        <v>41793.822337962964</v>
      </c>
      <c r="T8" s="12">
        <f>(((I8/60)/60)/24)+DATE(1970,1,1)+(-6/24)</f>
        <v>41803.822337962964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s="10">
        <f>((E9/D9))</f>
        <v>1.0122222222222221</v>
      </c>
      <c r="P9" s="7">
        <f>(E9/L9)</f>
        <v>159.82456140350877</v>
      </c>
      <c r="Q9" s="7" t="str">
        <f>LEFT($N9,FIND("/",N9)-1)</f>
        <v>film &amp; video</v>
      </c>
      <c r="R9" s="7" t="str">
        <f>RIGHT($N10,FIND("/",$N10)-3)</f>
        <v>television</v>
      </c>
      <c r="S9" s="12">
        <f>(((J9/60)/60)/24)+DATE(1970,1,1)+(-6/24)</f>
        <v>42515.797071759262</v>
      </c>
      <c r="T9" s="12">
        <f>(((I9/60)/60)/24)+DATE(1970,1,1)+(-6/24)</f>
        <v>42555.797071759262</v>
      </c>
    </row>
    <row r="10" spans="1:20" ht="17">
      <c r="A10">
        <v>8</v>
      </c>
      <c r="B10" s="3" t="s">
        <v>10</v>
      </c>
      <c r="C10" s="3" t="s">
        <v>4119</v>
      </c>
      <c r="D10">
        <v>3500</v>
      </c>
      <c r="E10">
        <v>3501.52</v>
      </c>
      <c r="F10" t="s">
        <v>8219</v>
      </c>
      <c r="G10" t="s">
        <v>8224</v>
      </c>
      <c r="H10" t="s">
        <v>8246</v>
      </c>
      <c r="I10">
        <v>1460754000</v>
      </c>
      <c r="J10">
        <v>1460155212</v>
      </c>
      <c r="K10" t="b">
        <v>0</v>
      </c>
      <c r="L10">
        <v>12</v>
      </c>
      <c r="M10" t="b">
        <v>1</v>
      </c>
      <c r="N10" t="s">
        <v>8265</v>
      </c>
      <c r="O10" s="10">
        <f>((E10/D10))</f>
        <v>1.0004342857142856</v>
      </c>
      <c r="P10" s="7">
        <f>(E10/L10)</f>
        <v>291.79333333333335</v>
      </c>
      <c r="Q10" s="7" t="str">
        <f>LEFT($N10,FIND("/",N10)-1)</f>
        <v>film &amp; video</v>
      </c>
      <c r="R10" s="7" t="str">
        <f>RIGHT($N11,FIND("/",$N11)-3)</f>
        <v>television</v>
      </c>
      <c r="S10" s="12">
        <f>(((J10/60)/60)/24)+DATE(1970,1,1)+(-6/24)</f>
        <v>42468.69458333333</v>
      </c>
      <c r="T10" s="12">
        <f>(((I10/60)/60)/24)+DATE(1970,1,1)+(-6/24)</f>
        <v>42475.625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10">
        <f>((E11/D11))</f>
        <v>1.2599800000000001</v>
      </c>
      <c r="P11" s="7">
        <f>(E11/L11)</f>
        <v>31.499500000000001</v>
      </c>
      <c r="Q11" s="7" t="str">
        <f>LEFT($N11,FIND("/",N11)-1)</f>
        <v>film &amp; video</v>
      </c>
      <c r="R11" s="7" t="str">
        <f>RIGHT($N12,FIND("/",$N12)-3)</f>
        <v>television</v>
      </c>
      <c r="S11" s="12">
        <f>(((J11/60)/60)/24)+DATE(1970,1,1)+(-6/24)</f>
        <v>42446.853518518517</v>
      </c>
      <c r="T11" s="12">
        <f>(((I11/60)/60)/24)+DATE(1970,1,1)+(-6/24)</f>
        <v>42476.853518518517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10">
        <f>((E12/D12))</f>
        <v>1.0049999999999999</v>
      </c>
      <c r="P12" s="7">
        <f>(E12/L12)</f>
        <v>158.68421052631578</v>
      </c>
      <c r="Q12" s="7" t="str">
        <f>LEFT($N12,FIND("/",N12)-1)</f>
        <v>film &amp; video</v>
      </c>
      <c r="R12" s="7" t="str">
        <f>RIGHT($N13,FIND("/",$N13)-3)</f>
        <v>television</v>
      </c>
      <c r="S12" s="12">
        <f>(((J12/60)/60)/24)+DATE(1970,1,1)+(-6/24)</f>
        <v>41779.818043981482</v>
      </c>
      <c r="T12" s="12">
        <f>(((I12/60)/60)/24)+DATE(1970,1,1)+(-6/24)</f>
        <v>41814.818043981482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10">
        <f>((E13/D13))</f>
        <v>1.2050000000000001</v>
      </c>
      <c r="P13" s="7">
        <f>(E13/L13)</f>
        <v>80.333333333333329</v>
      </c>
      <c r="Q13" s="7" t="str">
        <f>LEFT($N13,FIND("/",N13)-1)</f>
        <v>film &amp; video</v>
      </c>
      <c r="R13" s="7" t="str">
        <f>RIGHT($N14,FIND("/",$N14)-3)</f>
        <v>television</v>
      </c>
      <c r="S13" s="12">
        <f>(((J13/60)/60)/24)+DATE(1970,1,1)+(-6/24)</f>
        <v>42572.528495370367</v>
      </c>
      <c r="T13" s="12">
        <f>(((I13/60)/60)/24)+DATE(1970,1,1)+(-6/24)</f>
        <v>42603.875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10">
        <f>((E14/D14))</f>
        <v>1.6529333333333334</v>
      </c>
      <c r="P14" s="7">
        <f>(E14/L14)</f>
        <v>59.961305925030231</v>
      </c>
      <c r="Q14" s="7" t="str">
        <f>LEFT($N14,FIND("/",N14)-1)</f>
        <v>film &amp; video</v>
      </c>
      <c r="R14" s="7" t="str">
        <f>RIGHT($N15,FIND("/",$N15)-3)</f>
        <v>television</v>
      </c>
      <c r="S14" s="12">
        <f>(((J14/60)/60)/24)+DATE(1970,1,1)+(-6/24)</f>
        <v>41791.463252314818</v>
      </c>
      <c r="T14" s="12">
        <f>(((I14/60)/60)/24)+DATE(1970,1,1)+(-6/24)</f>
        <v>41835.875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10">
        <f>((E15/D15))</f>
        <v>1.5997142857142856</v>
      </c>
      <c r="P15" s="7">
        <f>(E15/L15)</f>
        <v>109.78431372549019</v>
      </c>
      <c r="Q15" s="7" t="str">
        <f>LEFT($N15,FIND("/",N15)-1)</f>
        <v>film &amp; video</v>
      </c>
      <c r="R15" s="7" t="str">
        <f>RIGHT($N16,FIND("/",$N16)-3)</f>
        <v>television</v>
      </c>
      <c r="S15" s="12">
        <f>(((J15/60)/60)/24)+DATE(1970,1,1)+(-6/24)</f>
        <v>42508.427187499998</v>
      </c>
      <c r="T15" s="12">
        <f>(((I15/60)/60)/24)+DATE(1970,1,1)+(-6/24)</f>
        <v>42544.602083333331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10">
        <f>((E16/D16))</f>
        <v>1.0093333333333334</v>
      </c>
      <c r="P16" s="7">
        <f>(E16/L16)</f>
        <v>147.70731707317074</v>
      </c>
      <c r="Q16" s="7" t="str">
        <f>LEFT($N16,FIND("/",N16)-1)</f>
        <v>film &amp; video</v>
      </c>
      <c r="R16" s="7" t="str">
        <f>RIGHT($N17,FIND("/",$N17)-3)</f>
        <v>television</v>
      </c>
      <c r="S16" s="12">
        <f>(((J16/60)/60)/24)+DATE(1970,1,1)+(-6/24)</f>
        <v>41807.77648148148</v>
      </c>
      <c r="T16" s="12">
        <f>(((I16/60)/60)/24)+DATE(1970,1,1)+(-6/24)</f>
        <v>41833.332638888889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10">
        <f>((E17/D17))</f>
        <v>1.0660000000000001</v>
      </c>
      <c r="P17" s="7">
        <f>(E17/L17)</f>
        <v>21.755102040816325</v>
      </c>
      <c r="Q17" s="7" t="str">
        <f>LEFT($N17,FIND("/",N17)-1)</f>
        <v>film &amp; video</v>
      </c>
      <c r="R17" s="7" t="str">
        <f>RIGHT($N18,FIND("/",$N18)-3)</f>
        <v>television</v>
      </c>
      <c r="S17" s="12">
        <f>(((J17/60)/60)/24)+DATE(1970,1,1)+(-6/24)</f>
        <v>42256.141875000001</v>
      </c>
      <c r="T17" s="12">
        <f>(((I17/60)/60)/24)+DATE(1970,1,1)+(-6/24)</f>
        <v>42274.593055555553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10">
        <f>((E18/D18))</f>
        <v>1.0024166666666667</v>
      </c>
      <c r="P18" s="7">
        <f>(E18/L18)</f>
        <v>171.84285714285716</v>
      </c>
      <c r="Q18" s="7" t="str">
        <f>LEFT($N18,FIND("/",N18)-1)</f>
        <v>film &amp; video</v>
      </c>
      <c r="R18" s="7" t="str">
        <f>RIGHT($N19,FIND("/",$N19)-3)</f>
        <v>television</v>
      </c>
      <c r="S18" s="12">
        <f>(((J18/60)/60)/24)+DATE(1970,1,1)+(-6/24)</f>
        <v>41760.546423611115</v>
      </c>
      <c r="T18" s="12">
        <f>(((I18/60)/60)/24)+DATE(1970,1,1)+(-6/24)</f>
        <v>41805.979166666664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10">
        <f>((E19/D19))</f>
        <v>1.0066666666666666</v>
      </c>
      <c r="P19" s="7">
        <f>(E19/L19)</f>
        <v>41.944444444444443</v>
      </c>
      <c r="Q19" s="7" t="str">
        <f>LEFT($N19,FIND("/",N19)-1)</f>
        <v>film &amp; video</v>
      </c>
      <c r="R19" s="7" t="str">
        <f>RIGHT($N20,FIND("/",$N20)-3)</f>
        <v>television</v>
      </c>
      <c r="S19" s="12">
        <f>(((J19/60)/60)/24)+DATE(1970,1,1)+(-6/24)</f>
        <v>41917.481736111113</v>
      </c>
      <c r="T19" s="12">
        <f>(((I19/60)/60)/24)+DATE(1970,1,1)+(-6/24)</f>
        <v>41947.523402777777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10">
        <f>((E20/D20))</f>
        <v>1.0632110000000001</v>
      </c>
      <c r="P20" s="7">
        <f>(E20/L20)</f>
        <v>93.264122807017543</v>
      </c>
      <c r="Q20" s="7" t="str">
        <f>LEFT($N20,FIND("/",N20)-1)</f>
        <v>film &amp; video</v>
      </c>
      <c r="R20" s="7" t="str">
        <f>RIGHT($N21,FIND("/",$N21)-3)</f>
        <v>television</v>
      </c>
      <c r="S20" s="12">
        <f>(((J20/60)/60)/24)+DATE(1970,1,1)+(-6/24)</f>
        <v>41869.292314814818</v>
      </c>
      <c r="T20" s="12">
        <f>(((I20/60)/60)/24)+DATE(1970,1,1)+(-6/24)</f>
        <v>41899.292314814818</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10">
        <f>((E21/D21))</f>
        <v>1.4529411764705882</v>
      </c>
      <c r="P21" s="7">
        <f>(E21/L21)</f>
        <v>56.136363636363633</v>
      </c>
      <c r="Q21" s="7" t="str">
        <f>LEFT($N21,FIND("/",N21)-1)</f>
        <v>film &amp; video</v>
      </c>
      <c r="R21" s="7" t="str">
        <f>RIGHT($N22,FIND("/",$N22)-3)</f>
        <v>television</v>
      </c>
      <c r="S21" s="12">
        <f>(((J21/60)/60)/24)+DATE(1970,1,1)+(-6/24)</f>
        <v>42175.566365740742</v>
      </c>
      <c r="T21" s="12">
        <f>(((I21/60)/60)/24)+DATE(1970,1,1)+(-6/24)</f>
        <v>42205.566365740742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10">
        <f>((E22/D22))</f>
        <v>1.002</v>
      </c>
      <c r="P22" s="7">
        <f>(E22/L22)</f>
        <v>80.16</v>
      </c>
      <c r="Q22" s="7" t="str">
        <f>LEFT($N22,FIND("/",N22)-1)</f>
        <v>film &amp; video</v>
      </c>
      <c r="R22" s="7" t="str">
        <f>RIGHT($N23,FIND("/",$N23)-3)</f>
        <v>television</v>
      </c>
      <c r="S22" s="12">
        <f>(((J22/60)/60)/24)+DATE(1970,1,1)+(-6/24)</f>
        <v>42200.508240740746</v>
      </c>
      <c r="T22" s="12">
        <f>(((I22/60)/60)/24)+DATE(1970,1,1)+(-6/24)</f>
        <v>42260.508240740746</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10">
        <f>((E23/D23))</f>
        <v>1.0913513513513513</v>
      </c>
      <c r="P23" s="7">
        <f>(E23/L23)</f>
        <v>199.9009900990099</v>
      </c>
      <c r="Q23" s="7" t="str">
        <f>LEFT($N23,FIND("/",N23)-1)</f>
        <v>film &amp; video</v>
      </c>
      <c r="R23" s="7" t="str">
        <f>RIGHT($N24,FIND("/",$N24)-3)</f>
        <v>television</v>
      </c>
      <c r="S23" s="12">
        <f>(((J23/60)/60)/24)+DATE(1970,1,1)+(-6/24)</f>
        <v>41878.377187500002</v>
      </c>
      <c r="T23" s="12">
        <f>(((I23/60)/60)/24)+DATE(1970,1,1)+(-6/24)</f>
        <v>41908.377187500002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10">
        <f>((E24/D24))</f>
        <v>1.1714285714285715</v>
      </c>
      <c r="P24" s="7">
        <f>(E24/L24)</f>
        <v>51.25</v>
      </c>
      <c r="Q24" s="7" t="str">
        <f>LEFT($N24,FIND("/",N24)-1)</f>
        <v>film &amp; video</v>
      </c>
      <c r="R24" s="7" t="str">
        <f>RIGHT($N25,FIND("/",$N25)-3)</f>
        <v>television</v>
      </c>
      <c r="S24" s="12">
        <f>(((J24/60)/60)/24)+DATE(1970,1,1)+(-6/24)</f>
        <v>41989.66134259259</v>
      </c>
      <c r="T24" s="12">
        <f>(((I24/60)/60)/24)+DATE(1970,1,1)+(-6/24)</f>
        <v>42005.082638888889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10">
        <f>((E25/D25))</f>
        <v>1.1850000000000001</v>
      </c>
      <c r="P25" s="7">
        <f>(E25/L25)</f>
        <v>103.04347826086956</v>
      </c>
      <c r="Q25" s="7" t="str">
        <f>LEFT($N25,FIND("/",N25)-1)</f>
        <v>film &amp; video</v>
      </c>
      <c r="R25" s="7" t="str">
        <f>RIGHT($N26,FIND("/",$N26)-3)</f>
        <v>television</v>
      </c>
      <c r="S25" s="12">
        <f>(((J25/60)/60)/24)+DATE(1970,1,1)+(-6/24)</f>
        <v>42097.528946759259</v>
      </c>
      <c r="T25" s="12">
        <f>(((I25/60)/60)/24)+DATE(1970,1,1)+(-6/24)</f>
        <v>42124.388888888891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10">
        <f>((E26/D26))</f>
        <v>1.0880768571428572</v>
      </c>
      <c r="P26" s="7">
        <f>(E26/L26)</f>
        <v>66.346149825783982</v>
      </c>
      <c r="Q26" s="7" t="str">
        <f>LEFT($N26,FIND("/",N26)-1)</f>
        <v>film &amp; video</v>
      </c>
      <c r="R26" s="7" t="str">
        <f>RIGHT($N27,FIND("/",$N27)-3)</f>
        <v>television</v>
      </c>
      <c r="S26" s="12">
        <f>(((J26/60)/60)/24)+DATE(1970,1,1)+(-6/24)</f>
        <v>42229.570173611108</v>
      </c>
      <c r="T26" s="12">
        <f>(((I26/60)/60)/24)+DATE(1970,1,1)+(-6/24)</f>
        <v>42262.568750000006</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10">
        <f>((E27/D27))</f>
        <v>1.3333333333333333</v>
      </c>
      <c r="P27" s="7">
        <f>(E27/L27)</f>
        <v>57.142857142857146</v>
      </c>
      <c r="Q27" s="7" t="str">
        <f>LEFT($N27,FIND("/",N27)-1)</f>
        <v>film &amp; video</v>
      </c>
      <c r="R27" s="7" t="str">
        <f>RIGHT($N28,FIND("/",$N28)-3)</f>
        <v>television</v>
      </c>
      <c r="S27" s="12">
        <f>(((J27/60)/60)/24)+DATE(1970,1,1)+(-6/24)</f>
        <v>42317.775011574078</v>
      </c>
      <c r="T27" s="12">
        <f>(((I27/60)/60)/24)+DATE(1970,1,1)+(-6/24)</f>
        <v>42377.775011574078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10">
        <f>((E28/D28))</f>
        <v>1.552</v>
      </c>
      <c r="P28" s="7">
        <f>(E28/L28)</f>
        <v>102.10526315789474</v>
      </c>
      <c r="Q28" s="7" t="str">
        <f>LEFT($N28,FIND("/",N28)-1)</f>
        <v>film &amp; video</v>
      </c>
      <c r="R28" s="7" t="str">
        <f>RIGHT($N29,FIND("/",$N29)-3)</f>
        <v>television</v>
      </c>
      <c r="S28" s="12">
        <f>(((J28/60)/60)/24)+DATE(1970,1,1)+(-6/24)</f>
        <v>41828.265555555554</v>
      </c>
      <c r="T28" s="12">
        <f>(((I28/60)/60)/24)+DATE(1970,1,1)+(-6/24)</f>
        <v>41868.265555555554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10">
        <f>((E29/D29))</f>
        <v>1.1172500000000001</v>
      </c>
      <c r="P29" s="7">
        <f>(E29/L29)</f>
        <v>148.96666666666667</v>
      </c>
      <c r="Q29" s="7" t="str">
        <f>LEFT($N29,FIND("/",N29)-1)</f>
        <v>film &amp; video</v>
      </c>
      <c r="R29" s="7" t="str">
        <f>RIGHT($N30,FIND("/",$N30)-3)</f>
        <v>television</v>
      </c>
      <c r="S29" s="12">
        <f>(((J29/60)/60)/24)+DATE(1970,1,1)+(-6/24)</f>
        <v>41928.914733796293</v>
      </c>
      <c r="T29" s="12">
        <f>(((I29/60)/60)/24)+DATE(1970,1,1)+(-6/24)</f>
        <v>41958.956400462965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10">
        <f>((E30/D30))</f>
        <v>1.0035000000000001</v>
      </c>
      <c r="P30" s="7">
        <f>(E30/L30)</f>
        <v>169.6056338028169</v>
      </c>
      <c r="Q30" s="7" t="str">
        <f>LEFT($N30,FIND("/",N30)-1)</f>
        <v>film &amp; video</v>
      </c>
      <c r="R30" s="7" t="str">
        <f>RIGHT($N31,FIND("/",$N31)-3)</f>
        <v>television</v>
      </c>
      <c r="S30" s="12">
        <f>(((J30/60)/60)/24)+DATE(1970,1,1)+(-6/24)</f>
        <v>42324.71393518518</v>
      </c>
      <c r="T30" s="12">
        <f>(((I30/60)/60)/24)+DATE(1970,1,1)+(-6/24)</f>
        <v>42354.71393518518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10">
        <f>((E31/D31))</f>
        <v>1.2333333333333334</v>
      </c>
      <c r="P31" s="7">
        <f>(E31/L31)</f>
        <v>31.623931623931625</v>
      </c>
      <c r="Q31" s="7" t="str">
        <f>LEFT($N31,FIND("/",N31)-1)</f>
        <v>film &amp; video</v>
      </c>
      <c r="R31" s="7" t="str">
        <f>RIGHT($N32,FIND("/",$N32)-3)</f>
        <v>television</v>
      </c>
      <c r="S31" s="12">
        <f>(((J31/60)/60)/24)+DATE(1970,1,1)+(-6/24)</f>
        <v>41812.42324074074</v>
      </c>
      <c r="T31" s="12">
        <f>(((I31/60)/60)/24)+DATE(1970,1,1)+(-6/24)</f>
        <v>41842.42324074074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10">
        <f>((E32/D32))</f>
        <v>1.0129975</v>
      </c>
      <c r="P32" s="7">
        <f>(E32/L32)</f>
        <v>76.45264150943396</v>
      </c>
      <c r="Q32" s="7" t="str">
        <f>LEFT($N32,FIND("/",N32)-1)</f>
        <v>film &amp; video</v>
      </c>
      <c r="R32" s="7" t="str">
        <f>RIGHT($N33,FIND("/",$N33)-3)</f>
        <v>television</v>
      </c>
      <c r="S32" s="12">
        <f>(((J32/60)/60)/24)+DATE(1970,1,1)+(-6/24)</f>
        <v>41842.042997685188</v>
      </c>
      <c r="T32" s="12">
        <f>(((I32/60)/60)/24)+DATE(1970,1,1)+(-6/24)</f>
        <v>41872.042997685188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10">
        <f>((E33/D33))</f>
        <v>1</v>
      </c>
      <c r="P33" s="7">
        <f>(E33/L33)</f>
        <v>13</v>
      </c>
      <c r="Q33" s="7" t="str">
        <f>LEFT($N33,FIND("/",N33)-1)</f>
        <v>film &amp; video</v>
      </c>
      <c r="R33" s="7" t="str">
        <f>RIGHT($N34,FIND("/",$N34)-3)</f>
        <v>television</v>
      </c>
      <c r="S33" s="12">
        <f>(((J33/60)/60)/24)+DATE(1970,1,1)+(-6/24)</f>
        <v>42376.54206018518</v>
      </c>
      <c r="T33" s="12">
        <f>(((I33/60)/60)/24)+DATE(1970,1,1)+(-6/24)</f>
        <v>42394.54206018518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10">
        <f>((E34/D34))</f>
        <v>1.0024604569420035</v>
      </c>
      <c r="P34" s="7">
        <f>(E34/L34)</f>
        <v>320.44943820224717</v>
      </c>
      <c r="Q34" s="7" t="str">
        <f>LEFT($N34,FIND("/",N34)-1)</f>
        <v>film &amp; video</v>
      </c>
      <c r="R34" s="7" t="str">
        <f>RIGHT($N35,FIND("/",$N35)-3)</f>
        <v>television</v>
      </c>
      <c r="S34" s="12">
        <f>(((J34/60)/60)/24)+DATE(1970,1,1)+(-6/24)</f>
        <v>42461.377511574072</v>
      </c>
      <c r="T34" s="12">
        <f>(((I34/60)/60)/24)+DATE(1970,1,1)+(-6/24)</f>
        <v>42502.915972222225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10">
        <f>((E35/D35))</f>
        <v>1.0209523809523811</v>
      </c>
      <c r="P35" s="7">
        <f>(E35/L35)</f>
        <v>83.75</v>
      </c>
      <c r="Q35" s="7" t="str">
        <f>LEFT($N35,FIND("/",N35)-1)</f>
        <v>film &amp; video</v>
      </c>
      <c r="R35" s="7" t="str">
        <f>RIGHT($N36,FIND("/",$N36)-3)</f>
        <v>television</v>
      </c>
      <c r="S35" s="12">
        <f>(((J35/60)/60)/24)+DATE(1970,1,1)+(-6/24)</f>
        <v>42286.410891203705</v>
      </c>
      <c r="T35" s="12">
        <f>(((I35/60)/60)/24)+DATE(1970,1,1)+(-6/24)</f>
        <v>42316.452557870376</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10">
        <f>((E36/D36))</f>
        <v>1.3046153846153845</v>
      </c>
      <c r="P36" s="7">
        <f>(E36/L36)</f>
        <v>49.882352941176471</v>
      </c>
      <c r="Q36" s="7" t="str">
        <f>LEFT($N36,FIND("/",N36)-1)</f>
        <v>film &amp; video</v>
      </c>
      <c r="R36" s="7" t="str">
        <f>RIGHT($N37,FIND("/",$N37)-3)</f>
        <v>television</v>
      </c>
      <c r="S36" s="12">
        <f>(((J36/60)/60)/24)+DATE(1970,1,1)+(-6/24)</f>
        <v>41841.071770833332</v>
      </c>
      <c r="T36" s="12">
        <f>(((I36/60)/60)/24)+DATE(1970,1,1)+(-6/24)</f>
        <v>41856.071770833332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10">
        <f>((E37/D37))</f>
        <v>1.665</v>
      </c>
      <c r="P37" s="7">
        <f>(E37/L37)</f>
        <v>59.464285714285715</v>
      </c>
      <c r="Q37" s="7" t="str">
        <f>LEFT($N37,FIND("/",N37)-1)</f>
        <v>film &amp; video</v>
      </c>
      <c r="R37" s="7" t="str">
        <f>RIGHT($N38,FIND("/",$N38)-3)</f>
        <v>television</v>
      </c>
      <c r="S37" s="12">
        <f>(((J37/60)/60)/24)+DATE(1970,1,1)+(-6/24)</f>
        <v>42098.041828703703</v>
      </c>
      <c r="T37" s="12">
        <f>(((I37/60)/60)/24)+DATE(1970,1,1)+(-6/24)</f>
        <v>42121.75</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10">
        <f>((E38/D38))</f>
        <v>1.4215</v>
      </c>
      <c r="P38" s="7">
        <f>(E38/L38)</f>
        <v>193.84090909090909</v>
      </c>
      <c r="Q38" s="7" t="str">
        <f>LEFT($N38,FIND("/",N38)-1)</f>
        <v>film &amp; video</v>
      </c>
      <c r="R38" s="7" t="str">
        <f>RIGHT($N39,FIND("/",$N39)-3)</f>
        <v>television</v>
      </c>
      <c r="S38" s="12">
        <f>(((J38/60)/60)/24)+DATE(1970,1,1)+(-6/24)</f>
        <v>42068.057002314818</v>
      </c>
      <c r="T38" s="12">
        <f>(((I38/60)/60)/24)+DATE(1970,1,1)+(-6/24)</f>
        <v>42098.015335648146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10">
        <f>((E39/D39))</f>
        <v>1.8344090909090909</v>
      </c>
      <c r="P39" s="7">
        <f>(E39/L39)</f>
        <v>159.51383399209487</v>
      </c>
      <c r="Q39" s="7" t="str">
        <f>LEFT($N39,FIND("/",N39)-1)</f>
        <v>film &amp; video</v>
      </c>
      <c r="R39" s="7" t="str">
        <f>RIGHT($N40,FIND("/",$N40)-3)</f>
        <v>television</v>
      </c>
      <c r="S39" s="12">
        <f>(((J39/60)/60)/24)+DATE(1970,1,1)+(-6/24)</f>
        <v>42032.443043981482</v>
      </c>
      <c r="T39" s="12">
        <f>(((I39/60)/60)/24)+DATE(1970,1,1)+(-6/24)</f>
        <v>42062.443043981482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10">
        <f>((E40/D40))</f>
        <v>1.1004</v>
      </c>
      <c r="P40" s="7">
        <f>(E40/L40)</f>
        <v>41.68181818181818</v>
      </c>
      <c r="Q40" s="7" t="str">
        <f>LEFT($N40,FIND("/",N40)-1)</f>
        <v>film &amp; video</v>
      </c>
      <c r="R40" s="7" t="str">
        <f>RIGHT($N41,FIND("/",$N41)-3)</f>
        <v>television</v>
      </c>
      <c r="S40" s="12">
        <f>(((J40/60)/60)/24)+DATE(1970,1,1)+(-6/24)</f>
        <v>41374.807222222218</v>
      </c>
      <c r="T40" s="12">
        <f>(((I40/60)/60)/24)+DATE(1970,1,1)+(-6/24)</f>
        <v>41404.807222222218</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10">
        <f>((E41/D41))</f>
        <v>1.3098000000000001</v>
      </c>
      <c r="P41" s="7">
        <f>(E41/L41)</f>
        <v>150.89861751152074</v>
      </c>
      <c r="Q41" s="7" t="str">
        <f>LEFT($N41,FIND("/",N41)-1)</f>
        <v>film &amp; video</v>
      </c>
      <c r="R41" s="7" t="str">
        <f>RIGHT($N42,FIND("/",$N42)-3)</f>
        <v>television</v>
      </c>
      <c r="S41" s="12">
        <f>(((J41/60)/60)/24)+DATE(1970,1,1)+(-6/24)</f>
        <v>41753.797083333331</v>
      </c>
      <c r="T41" s="12">
        <f>(((I41/60)/60)/24)+DATE(1970,1,1)+(-6/24)</f>
        <v>41784.707638888889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10">
        <f>((E42/D42))</f>
        <v>1.0135000000000001</v>
      </c>
      <c r="P42" s="7">
        <f>(E42/L42)</f>
        <v>126.6875</v>
      </c>
      <c r="Q42" s="7" t="str">
        <f>LEFT($N42,FIND("/",N42)-1)</f>
        <v>film &amp; video</v>
      </c>
      <c r="R42" s="7" t="str">
        <f>RIGHT($N43,FIND("/",$N43)-3)</f>
        <v>television</v>
      </c>
      <c r="S42" s="12">
        <f>(((J42/60)/60)/24)+DATE(1970,1,1)+(-6/24)</f>
        <v>41788.96398148148</v>
      </c>
      <c r="T42" s="12">
        <f>(((I42/60)/60)/24)+DATE(1970,1,1)+(-6/24)</f>
        <v>41808.916666666664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10">
        <f>((E43/D43))</f>
        <v>1</v>
      </c>
      <c r="P43" s="7">
        <f>(E43/L43)</f>
        <v>105.26315789473684</v>
      </c>
      <c r="Q43" s="7" t="str">
        <f>LEFT($N43,FIND("/",N43)-1)</f>
        <v>film &amp; video</v>
      </c>
      <c r="R43" s="7" t="str">
        <f>RIGHT($N44,FIND("/",$N44)-3)</f>
        <v>television</v>
      </c>
      <c r="S43" s="12">
        <f>(((J43/60)/60)/24)+DATE(1970,1,1)+(-6/24)</f>
        <v>41887.318912037037</v>
      </c>
      <c r="T43" s="12">
        <f>(((I43/60)/60)/24)+DATE(1970,1,1)+(-6/24)</f>
        <v>41917.318912037037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10">
        <f>((E44/D44))</f>
        <v>1.4185714285714286</v>
      </c>
      <c r="P44" s="7">
        <f>(E44/L44)</f>
        <v>117.51479289940828</v>
      </c>
      <c r="Q44" s="7" t="str">
        <f>LEFT($N44,FIND("/",N44)-1)</f>
        <v>film &amp; video</v>
      </c>
      <c r="R44" s="7" t="str">
        <f>RIGHT($N45,FIND("/",$N45)-3)</f>
        <v>television</v>
      </c>
      <c r="S44" s="12">
        <f>(((J44/60)/60)/24)+DATE(1970,1,1)+(-6/24)</f>
        <v>41971.389189814814</v>
      </c>
      <c r="T44" s="12">
        <f>(((I44/60)/60)/24)+DATE(1970,1,1)+(-6/24)</f>
        <v>42001.389189814814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10">
        <f>((E45/D45))</f>
        <v>3.0865999999999998</v>
      </c>
      <c r="P45" s="7">
        <f>(E45/L45)</f>
        <v>117.36121673003802</v>
      </c>
      <c r="Q45" s="7" t="str">
        <f>LEFT($N45,FIND("/",N45)-1)</f>
        <v>film &amp; video</v>
      </c>
      <c r="R45" s="7" t="str">
        <f>RIGHT($N46,FIND("/",$N46)-3)</f>
        <v>television</v>
      </c>
      <c r="S45" s="12">
        <f>(((J45/60)/60)/24)+DATE(1970,1,1)+(-6/24)</f>
        <v>41802.540347222224</v>
      </c>
      <c r="T45" s="12">
        <f>(((I45/60)/60)/24)+DATE(1970,1,1)+(-6/24)</f>
        <v>41832.75</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10">
        <f>((E46/D46))</f>
        <v>1</v>
      </c>
      <c r="P46" s="7">
        <f>(E46/L46)</f>
        <v>133.33333333333334</v>
      </c>
      <c r="Q46" s="7" t="str">
        <f>LEFT($N46,FIND("/",N46)-1)</f>
        <v>film &amp; video</v>
      </c>
      <c r="R46" s="7" t="str">
        <f>RIGHT($N47,FIND("/",$N47)-3)</f>
        <v>television</v>
      </c>
      <c r="S46" s="12">
        <f>(((J46/60)/60)/24)+DATE(1970,1,1)+(-6/24)</f>
        <v>41873.848807870374</v>
      </c>
      <c r="T46" s="12">
        <f>(((I46/60)/60)/24)+DATE(1970,1,1)+(-6/24)</f>
        <v>41918.848807870374</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10">
        <f>((E47/D47))</f>
        <v>1.2</v>
      </c>
      <c r="P47" s="7">
        <f>(E47/L47)</f>
        <v>98.360655737704917</v>
      </c>
      <c r="Q47" s="7" t="str">
        <f>LEFT($N47,FIND("/",N47)-1)</f>
        <v>film &amp; video</v>
      </c>
      <c r="R47" s="7" t="str">
        <f>RIGHT($N48,FIND("/",$N48)-3)</f>
        <v>television</v>
      </c>
      <c r="S47" s="12">
        <f>(((J47/60)/60)/24)+DATE(1970,1,1)+(-6/24)</f>
        <v>42457.373923611114</v>
      </c>
      <c r="T47" s="12">
        <f>(((I47/60)/60)/24)+DATE(1970,1,1)+(-6/24)</f>
        <v>42487.373923611114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10">
        <f>((E48/D48))</f>
        <v>1.0416666666666667</v>
      </c>
      <c r="P48" s="7">
        <f>(E48/L48)</f>
        <v>194.44444444444446</v>
      </c>
      <c r="Q48" s="7" t="str">
        <f>LEFT($N48,FIND("/",N48)-1)</f>
        <v>film &amp; video</v>
      </c>
      <c r="R48" s="7" t="str">
        <f>RIGHT($N49,FIND("/",$N49)-3)</f>
        <v>television</v>
      </c>
      <c r="S48" s="12">
        <f>(((J48/60)/60)/24)+DATE(1970,1,1)+(-6/24)</f>
        <v>42323.714976851858</v>
      </c>
      <c r="T48" s="12">
        <f>(((I48/60)/60)/24)+DATE(1970,1,1)+(-6/24)</f>
        <v>42353.714976851858</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10">
        <f>((E49/D49))</f>
        <v>1.0761100000000001</v>
      </c>
      <c r="P49" s="7">
        <f>(E49/L49)</f>
        <v>76.865000000000009</v>
      </c>
      <c r="Q49" s="7" t="str">
        <f>LEFT($N49,FIND("/",N49)-1)</f>
        <v>film &amp; video</v>
      </c>
      <c r="R49" s="7" t="str">
        <f>RIGHT($N50,FIND("/",$N50)-3)</f>
        <v>television</v>
      </c>
      <c r="S49" s="12">
        <f>(((J49/60)/60)/24)+DATE(1970,1,1)+(-6/24)</f>
        <v>41932.569525462961</v>
      </c>
      <c r="T49" s="12">
        <f>(((I49/60)/60)/24)+DATE(1970,1,1)+(-6/24)</f>
        <v>41992.611192129625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10">
        <f>((E50/D50))</f>
        <v>1.0794999999999999</v>
      </c>
      <c r="P50" s="7">
        <f>(E50/L50)</f>
        <v>56.815789473684212</v>
      </c>
      <c r="Q50" s="7" t="str">
        <f>LEFT($N50,FIND("/",N50)-1)</f>
        <v>film &amp; video</v>
      </c>
      <c r="R50" s="7" t="str">
        <f>RIGHT($N51,FIND("/",$N51)-3)</f>
        <v>television</v>
      </c>
      <c r="S50" s="12">
        <f>(((J50/60)/60)/24)+DATE(1970,1,1)+(-6/24)</f>
        <v>42033.266898148147</v>
      </c>
      <c r="T50" s="12">
        <f>(((I50/60)/60)/24)+DATE(1970,1,1)+(-6/24)</f>
        <v>42064.25</v>
      </c>
    </row>
    <row r="51" spans="1:20" ht="17">
      <c r="A51">
        <v>49</v>
      </c>
      <c r="B51" s="3" t="s">
        <v>51</v>
      </c>
      <c r="C51" s="3" t="s">
        <v>4160</v>
      </c>
      <c r="D51">
        <v>12000</v>
      </c>
      <c r="E51">
        <v>12000</v>
      </c>
      <c r="F51" t="s">
        <v>8219</v>
      </c>
      <c r="G51" t="s">
        <v>8224</v>
      </c>
      <c r="H51" t="s">
        <v>8246</v>
      </c>
      <c r="I51">
        <v>1445660045</v>
      </c>
      <c r="J51">
        <v>1443068045</v>
      </c>
      <c r="K51" t="b">
        <v>0</v>
      </c>
      <c r="L51">
        <v>87</v>
      </c>
      <c r="M51" t="b">
        <v>1</v>
      </c>
      <c r="N51" t="s">
        <v>8265</v>
      </c>
      <c r="O51" s="10">
        <f>((E51/D51))</f>
        <v>1</v>
      </c>
      <c r="P51" s="7">
        <f>(E51/L51)</f>
        <v>137.93103448275863</v>
      </c>
      <c r="Q51" s="7" t="str">
        <f>LEFT($N51,FIND("/",N51)-1)</f>
        <v>film &amp; video</v>
      </c>
      <c r="R51" s="7" t="str">
        <f>RIGHT($N52,FIND("/",$N52)-3)</f>
        <v>television</v>
      </c>
      <c r="S51" s="12">
        <f>(((J51/60)/60)/24)+DATE(1970,1,1)+(-6/24)</f>
        <v>42270.926446759258</v>
      </c>
      <c r="T51" s="12">
        <f>(((I51/60)/60)/24)+DATE(1970,1,1)+(-6/24)</f>
        <v>42300.926446759258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10">
        <f>((E52/D52))</f>
        <v>1</v>
      </c>
      <c r="P52" s="7">
        <f>(E52/L52)</f>
        <v>27.272727272727273</v>
      </c>
      <c r="Q52" s="7" t="str">
        <f>LEFT($N52,FIND("/",N52)-1)</f>
        <v>film &amp; video</v>
      </c>
      <c r="R52" s="7" t="str">
        <f>RIGHT($N53,FIND("/",$N53)-3)</f>
        <v>television</v>
      </c>
      <c r="S52" s="12">
        <f>(((J52/60)/60)/24)+DATE(1970,1,1)+(-6/24)</f>
        <v>41995.502986111111</v>
      </c>
      <c r="T52" s="12">
        <f>(((I52/60)/60)/24)+DATE(1970,1,1)+(-6/24)</f>
        <v>42034.458333333328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10">
        <f>((E53/D53))</f>
        <v>1.2801818181818181</v>
      </c>
      <c r="P53" s="7">
        <f>(E53/L53)</f>
        <v>118.33613445378151</v>
      </c>
      <c r="Q53" s="7" t="str">
        <f>LEFT($N53,FIND("/",N53)-1)</f>
        <v>film &amp; video</v>
      </c>
      <c r="R53" s="7" t="str">
        <f>RIGHT($N54,FIND("/",$N54)-3)</f>
        <v>television</v>
      </c>
      <c r="S53" s="12">
        <f>(((J53/60)/60)/24)+DATE(1970,1,1)+(-6/24)</f>
        <v>42196.678668981483</v>
      </c>
      <c r="T53" s="12">
        <f>(((I53/60)/60)/24)+DATE(1970,1,1)+(-6/24)</f>
        <v>42226.678668981483</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10">
        <f>((E54/D54))</f>
        <v>1.1620999999999999</v>
      </c>
      <c r="P54" s="7">
        <f>(E54/L54)</f>
        <v>223.48076923076923</v>
      </c>
      <c r="Q54" s="7" t="str">
        <f>LEFT($N54,FIND("/",N54)-1)</f>
        <v>film &amp; video</v>
      </c>
      <c r="R54" s="7" t="str">
        <f>RIGHT($N55,FIND("/",$N55)-3)</f>
        <v>television</v>
      </c>
      <c r="S54" s="12">
        <f>(((J54/60)/60)/24)+DATE(1970,1,1)+(-6/24)</f>
        <v>41807.451921296299</v>
      </c>
      <c r="T54" s="12">
        <f>(((I54/60)/60)/24)+DATE(1970,1,1)+(-6/24)</f>
        <v>41837.451921296299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10">
        <f>((E55/D55))</f>
        <v>1.0963333333333334</v>
      </c>
      <c r="P55" s="7">
        <f>(E55/L55)</f>
        <v>28.111111111111111</v>
      </c>
      <c r="Q55" s="7" t="str">
        <f>LEFT($N55,FIND("/",N55)-1)</f>
        <v>film &amp; video</v>
      </c>
      <c r="R55" s="7" t="str">
        <f>RIGHT($N56,FIND("/",$N56)-3)</f>
        <v>television</v>
      </c>
      <c r="S55" s="12">
        <f>(((J55/60)/60)/24)+DATE(1970,1,1)+(-6/24)</f>
        <v>41719.299131944441</v>
      </c>
      <c r="T55" s="12">
        <f>(((I55/60)/60)/24)+DATE(1970,1,1)+(-6/24)</f>
        <v>41733.666666666664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10">
        <f>((E56/D56))</f>
        <v>1.01</v>
      </c>
      <c r="P56" s="7">
        <f>(E56/L56)</f>
        <v>194.23076923076923</v>
      </c>
      <c r="Q56" s="7" t="str">
        <f>LEFT($N56,FIND("/",N56)-1)</f>
        <v>film &amp; video</v>
      </c>
      <c r="R56" s="7" t="str">
        <f>RIGHT($N57,FIND("/",$N57)-3)</f>
        <v>television</v>
      </c>
      <c r="S56" s="12">
        <f>(((J56/60)/60)/24)+DATE(1970,1,1)+(-6/24)</f>
        <v>42333.463206018518</v>
      </c>
      <c r="T56" s="12">
        <f>(((I56/60)/60)/24)+DATE(1970,1,1)+(-6/24)</f>
        <v>42363.463206018518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10">
        <f>((E57/D57))</f>
        <v>1.2895348837209302</v>
      </c>
      <c r="P57" s="7">
        <f>(E57/L57)</f>
        <v>128.95348837209303</v>
      </c>
      <c r="Q57" s="7" t="str">
        <f>LEFT($N57,FIND("/",N57)-1)</f>
        <v>film &amp; video</v>
      </c>
      <c r="R57" s="7" t="str">
        <f>RIGHT($N58,FIND("/",$N58)-3)</f>
        <v>television</v>
      </c>
      <c r="S57" s="12">
        <f>(((J57/60)/60)/24)+DATE(1970,1,1)+(-6/24)</f>
        <v>42496.718935185185</v>
      </c>
      <c r="T57" s="12">
        <f>(((I57/60)/60)/24)+DATE(1970,1,1)+(-6/24)</f>
        <v>42517.718935185185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10">
        <f>((E58/D58))</f>
        <v>1.0726249999999999</v>
      </c>
      <c r="P58" s="7">
        <f>(E58/L58)</f>
        <v>49.316091954022987</v>
      </c>
      <c r="Q58" s="7" t="str">
        <f>LEFT($N58,FIND("/",N58)-1)</f>
        <v>film &amp; video</v>
      </c>
      <c r="R58" s="7" t="str">
        <f>RIGHT($N59,FIND("/",$N59)-3)</f>
        <v>television</v>
      </c>
      <c r="S58" s="12">
        <f>(((J58/60)/60)/24)+DATE(1970,1,1)+(-6/24)</f>
        <v>42149.298888888887</v>
      </c>
      <c r="T58" s="12">
        <f>(((I58/60)/60)/24)+DATE(1970,1,1)+(-6/24)</f>
        <v>42163.416666666672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10">
        <f>((E59/D59))</f>
        <v>1.0189999999999999</v>
      </c>
      <c r="P59" s="7">
        <f>(E59/L59)</f>
        <v>221.52173913043478</v>
      </c>
      <c r="Q59" s="7" t="str">
        <f>LEFT($N59,FIND("/",N59)-1)</f>
        <v>film &amp; video</v>
      </c>
      <c r="R59" s="7" t="str">
        <f>RIGHT($N60,FIND("/",$N60)-3)</f>
        <v>television</v>
      </c>
      <c r="S59" s="12">
        <f>(((J59/60)/60)/24)+DATE(1970,1,1)+(-6/24)</f>
        <v>42089.58289351852</v>
      </c>
      <c r="T59" s="12">
        <f>(((I59/60)/60)/24)+DATE(1970,1,1)+(-6/24)</f>
        <v>42119.58289351852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10">
        <f>((E60/D60))</f>
        <v>1.0290999999999999</v>
      </c>
      <c r="P60" s="7">
        <f>(E60/L60)</f>
        <v>137.21333333333334</v>
      </c>
      <c r="Q60" s="7" t="str">
        <f>LEFT($N60,FIND("/",N60)-1)</f>
        <v>film &amp; video</v>
      </c>
      <c r="R60" s="7" t="str">
        <f>RIGHT($N61,FIND("/",$N61)-3)</f>
        <v>television</v>
      </c>
      <c r="S60" s="12">
        <f>(((J60/60)/60)/24)+DATE(1970,1,1)+(-6/24)</f>
        <v>41932.495046296295</v>
      </c>
      <c r="T60" s="12">
        <f>(((I60/60)/60)/24)+DATE(1970,1,1)+(-6/24)</f>
        <v>41962.536712962959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10">
        <f>((E61/D61))</f>
        <v>1.0012570000000001</v>
      </c>
      <c r="P61" s="7">
        <f>(E61/L61)</f>
        <v>606.82242424242418</v>
      </c>
      <c r="Q61" s="7" t="str">
        <f>LEFT($N61,FIND("/",N61)-1)</f>
        <v>film &amp; video</v>
      </c>
      <c r="R61" s="7" t="str">
        <f>RIGHT($N61,FIND("/",$N61)-3)</f>
        <v>television</v>
      </c>
      <c r="S61" s="12">
        <f>(((J61/60)/60)/24)+DATE(1970,1,1)+(-6/24)</f>
        <v>42229.98583333334</v>
      </c>
      <c r="T61" s="12">
        <f>(((I61/60)/60)/24)+DATE(1970,1,1)+(-6/24)</f>
        <v>42261.625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10">
        <f>((E62/D62))</f>
        <v>1.0329622222222221</v>
      </c>
      <c r="P62" s="7">
        <f>(E62/L62)</f>
        <v>43.040092592592593</v>
      </c>
      <c r="Q62" s="7" t="str">
        <f>LEFT($N62,FIND("/",N62)-1)</f>
        <v>film &amp; video</v>
      </c>
      <c r="R62" s="7" t="str">
        <f>RIGHT($N62,FIND("/",$N62)-7)</f>
        <v>shorts</v>
      </c>
      <c r="S62" s="12">
        <f>(((J62/60)/60)/24)+DATE(1970,1,1)+(-6/24)</f>
        <v>41701.651817129627</v>
      </c>
      <c r="T62" s="12">
        <f>(((I62/60)/60)/24)+DATE(1970,1,1)+(-6/24)</f>
        <v>41720.75</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10">
        <f>((E63/D63))</f>
        <v>1.4830000000000001</v>
      </c>
      <c r="P63" s="7">
        <f>(E63/L63)</f>
        <v>322.39130434782606</v>
      </c>
      <c r="Q63" s="7" t="str">
        <f>LEFT($N63,FIND("/",N63)-1)</f>
        <v>film &amp; video</v>
      </c>
      <c r="R63" s="7" t="str">
        <f>RIGHT($N63,FIND("/",$N63)-7)</f>
        <v>shorts</v>
      </c>
      <c r="S63" s="12">
        <f>(((J63/60)/60)/24)+DATE(1970,1,1)+(-6/24)</f>
        <v>41409.564317129632</v>
      </c>
      <c r="T63" s="12">
        <f>(((I63/60)/60)/24)+DATE(1970,1,1)+(-6/24)</f>
        <v>41431.564317129632</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10">
        <f>((E64/D64))</f>
        <v>1.5473333333333332</v>
      </c>
      <c r="P64" s="7">
        <f>(E64/L64)</f>
        <v>96.708333333333329</v>
      </c>
      <c r="Q64" s="7" t="str">
        <f>LEFT($N64,FIND("/",N64)-1)</f>
        <v>film &amp; video</v>
      </c>
      <c r="R64" s="7" t="str">
        <f>RIGHT($N64,FIND("/",$N64)-7)</f>
        <v>shorts</v>
      </c>
      <c r="S64" s="12">
        <f>(((J64/60)/60)/24)+DATE(1970,1,1)+(-6/24)</f>
        <v>41311.549513888887</v>
      </c>
      <c r="T64" s="12">
        <f>(((I64/60)/60)/24)+DATE(1970,1,1)+(-6/24)</f>
        <v>41336.549513888887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10">
        <f>((E65/D65))</f>
        <v>1.1351849999999999</v>
      </c>
      <c r="P65" s="7">
        <f>(E65/L65)</f>
        <v>35.474531249999998</v>
      </c>
      <c r="Q65" s="7" t="str">
        <f>LEFT($N65,FIND("/",N65)-1)</f>
        <v>film &amp; video</v>
      </c>
      <c r="R65" s="7" t="str">
        <f>RIGHT($N65,FIND("/",$N65)-7)</f>
        <v>shorts</v>
      </c>
      <c r="S65" s="12">
        <f>(((J65/60)/60)/24)+DATE(1970,1,1)+(-6/24)</f>
        <v>41612.662187499998</v>
      </c>
      <c r="T65" s="12">
        <f>(((I65/60)/60)/24)+DATE(1970,1,1)+(-6/24)</f>
        <v>41635.957638888889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10">
        <f>((E66/D66))</f>
        <v>1.7333333333333334</v>
      </c>
      <c r="P66" s="7">
        <f>(E66/L66)</f>
        <v>86.666666666666671</v>
      </c>
      <c r="Q66" s="7" t="str">
        <f>LEFT($N66,FIND("/",N66)-1)</f>
        <v>film &amp; video</v>
      </c>
      <c r="R66" s="7" t="str">
        <f>RIGHT($N66,FIND("/",$N66)-7)</f>
        <v>shorts</v>
      </c>
      <c r="S66" s="12">
        <f>(((J66/60)/60)/24)+DATE(1970,1,1)+(-6/24)</f>
        <v>41432.76829861111</v>
      </c>
      <c r="T66" s="12">
        <f>(((I66/60)/60)/24)+DATE(1970,1,1)+(-6/24)</f>
        <v>41462.76829861111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10">
        <f>((E67/D67))</f>
        <v>1.0752857142857142</v>
      </c>
      <c r="P67" s="7">
        <f>(E67/L67)</f>
        <v>132.05263157894737</v>
      </c>
      <c r="Q67" s="7" t="str">
        <f>LEFT($N67,FIND("/",N67)-1)</f>
        <v>film &amp; video</v>
      </c>
      <c r="R67" s="7" t="str">
        <f>RIGHT($N67,FIND("/",$N67)-7)</f>
        <v>shorts</v>
      </c>
      <c r="S67" s="12">
        <f>(((J67/60)/60)/24)+DATE(1970,1,1)+(-6/24)</f>
        <v>41835.571226851855</v>
      </c>
      <c r="T67" s="12">
        <f>(((I67/60)/60)/24)+DATE(1970,1,1)+(-6/24)</f>
        <v>41861.999305555553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10">
        <f>((E68/D68))</f>
        <v>1.1859999999999999</v>
      </c>
      <c r="P68" s="7">
        <f>(E68/L68)</f>
        <v>91.230769230769226</v>
      </c>
      <c r="Q68" s="7" t="str">
        <f>LEFT($N68,FIND("/",N68)-1)</f>
        <v>film &amp; video</v>
      </c>
      <c r="R68" s="7" t="str">
        <f>RIGHT($N68,FIND("/",$N68)-7)</f>
        <v>shorts</v>
      </c>
      <c r="S68" s="12">
        <f>(((J68/60)/60)/24)+DATE(1970,1,1)+(-6/24)</f>
        <v>42539.599768518514</v>
      </c>
      <c r="T68" s="12">
        <f>(((I68/60)/60)/24)+DATE(1970,1,1)+(-6/24)</f>
        <v>42569.599768518514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10">
        <f>((E69/D69))</f>
        <v>1.1625000000000001</v>
      </c>
      <c r="P69" s="7">
        <f>(E69/L69)</f>
        <v>116.25</v>
      </c>
      <c r="Q69" s="7" t="str">
        <f>LEFT($N69,FIND("/",N69)-1)</f>
        <v>film &amp; video</v>
      </c>
      <c r="R69" s="7" t="str">
        <f>RIGHT($N69,FIND("/",$N69)-7)</f>
        <v>shorts</v>
      </c>
      <c r="S69" s="12">
        <f>(((J69/60)/60)/24)+DATE(1970,1,1)+(-6/24)</f>
        <v>41075.333379629628</v>
      </c>
      <c r="T69" s="12">
        <f>(((I69/60)/60)/24)+DATE(1970,1,1)+(-6/24)</f>
        <v>41105.333379629628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10">
        <f>((E70/D70))</f>
        <v>1.2716666666666667</v>
      </c>
      <c r="P70" s="7">
        <f>(E70/L70)</f>
        <v>21.194444444444443</v>
      </c>
      <c r="Q70" s="7" t="str">
        <f>LEFT($N70,FIND("/",N70)-1)</f>
        <v>film &amp; video</v>
      </c>
      <c r="R70" s="7" t="str">
        <f>RIGHT($N70,FIND("/",$N70)-7)</f>
        <v>shorts</v>
      </c>
      <c r="S70" s="12">
        <f>(((J70/60)/60)/24)+DATE(1970,1,1)+(-6/24)</f>
        <v>41663.319340277776</v>
      </c>
      <c r="T70" s="12">
        <f>(((I70/60)/60)/24)+DATE(1970,1,1)+(-6/24)</f>
        <v>41693.319340277776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10">
        <f>((E71/D71))</f>
        <v>1.109423</v>
      </c>
      <c r="P71" s="7">
        <f>(E71/L71)</f>
        <v>62.327134831460668</v>
      </c>
      <c r="Q71" s="7" t="str">
        <f>LEFT($N71,FIND("/",N71)-1)</f>
        <v>film &amp; video</v>
      </c>
      <c r="R71" s="7" t="str">
        <f>RIGHT($N71,FIND("/",$N71)-7)</f>
        <v>shorts</v>
      </c>
      <c r="S71" s="12">
        <f>(((J71/60)/60)/24)+DATE(1970,1,1)+(-6/24)</f>
        <v>40785.937789351854</v>
      </c>
      <c r="T71" s="12">
        <f>(((I71/60)/60)/24)+DATE(1970,1,1)+(-6/24)</f>
        <v>40818.040972222225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10">
        <f>((E72/D72))</f>
        <v>1.272</v>
      </c>
      <c r="P72" s="7">
        <f>(E72/L72)</f>
        <v>37.411764705882355</v>
      </c>
      <c r="Q72" s="7" t="str">
        <f>LEFT($N72,FIND("/",N72)-1)</f>
        <v>film &amp; video</v>
      </c>
      <c r="R72" s="7" t="str">
        <f>RIGHT($N72,FIND("/",$N72)-7)</f>
        <v>shorts</v>
      </c>
      <c r="S72" s="12">
        <f>(((J72/60)/60)/24)+DATE(1970,1,1)+(-6/24)</f>
        <v>40730.646354166667</v>
      </c>
      <c r="T72" s="12">
        <f>(((I72/60)/60)/24)+DATE(1970,1,1)+(-6/24)</f>
        <v>40790.646354166667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10">
        <f>((E73/D73))</f>
        <v>1.2394444444444443</v>
      </c>
      <c r="P73" s="7">
        <f>(E73/L73)</f>
        <v>69.71875</v>
      </c>
      <c r="Q73" s="7" t="str">
        <f>LEFT($N73,FIND("/",N73)-1)</f>
        <v>film &amp; video</v>
      </c>
      <c r="R73" s="7" t="str">
        <f>RIGHT($N73,FIND("/",$N73)-7)</f>
        <v>shorts</v>
      </c>
      <c r="S73" s="12">
        <f>(((J73/60)/60)/24)+DATE(1970,1,1)+(-6/24)</f>
        <v>40997.021493055552</v>
      </c>
      <c r="T73" s="12">
        <f>(((I73/60)/60)/24)+DATE(1970,1,1)+(-6/24)</f>
        <v>41057.021493055552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10">
        <f>((E74/D74))</f>
        <v>1.084090909090909</v>
      </c>
      <c r="P74" s="7">
        <f>(E74/L74)</f>
        <v>58.170731707317074</v>
      </c>
      <c r="Q74" s="7" t="str">
        <f>LEFT($N74,FIND("/",N74)-1)</f>
        <v>film &amp; video</v>
      </c>
      <c r="R74" s="7" t="str">
        <f>RIGHT($N74,FIND("/",$N74)-7)</f>
        <v>shorts</v>
      </c>
      <c r="S74" s="12">
        <f>(((J74/60)/60)/24)+DATE(1970,1,1)+(-6/24)</f>
        <v>41207.760196759256</v>
      </c>
      <c r="T74" s="12">
        <f>(((I74/60)/60)/24)+DATE(1970,1,1)+(-6/24)</f>
        <v>41227.75</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10">
        <f>((E75/D75))</f>
        <v>1</v>
      </c>
      <c r="P75" s="7">
        <f>(E75/L75)</f>
        <v>50</v>
      </c>
      <c r="Q75" s="7" t="str">
        <f>LEFT($N75,FIND("/",N75)-1)</f>
        <v>film &amp; video</v>
      </c>
      <c r="R75" s="7" t="str">
        <f>RIGHT($N75,FIND("/",$N75)-7)</f>
        <v>shorts</v>
      </c>
      <c r="S75" s="12">
        <f>(((J75/60)/60)/24)+DATE(1970,1,1)+(-6/24)</f>
        <v>40587.50675925926</v>
      </c>
      <c r="T75" s="12">
        <f>(((I75/60)/60)/24)+DATE(1970,1,1)+(-6/24)</f>
        <v>40665.915972222225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10">
        <f>((E76/D76))</f>
        <v>1.1293199999999999</v>
      </c>
      <c r="P76" s="7">
        <f>(E76/L76)</f>
        <v>19.471034482758618</v>
      </c>
      <c r="Q76" s="7" t="str">
        <f>LEFT($N76,FIND("/",N76)-1)</f>
        <v>film &amp; video</v>
      </c>
      <c r="R76" s="7" t="str">
        <f>RIGHT($N76,FIND("/",$N76)-7)</f>
        <v>shorts</v>
      </c>
      <c r="S76" s="12">
        <f>(((J76/60)/60)/24)+DATE(1970,1,1)+(-6/24)</f>
        <v>42360.237210648149</v>
      </c>
      <c r="T76" s="12">
        <f>(((I76/60)/60)/24)+DATE(1970,1,1)+(-6/24)</f>
        <v>42390.237210648149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10">
        <f>((E77/D77))</f>
        <v>1.1542857142857144</v>
      </c>
      <c r="P77" s="7">
        <f>(E77/L77)</f>
        <v>85.957446808510639</v>
      </c>
      <c r="Q77" s="7" t="str">
        <f>LEFT($N77,FIND("/",N77)-1)</f>
        <v>film &amp; video</v>
      </c>
      <c r="R77" s="7" t="str">
        <f>RIGHT($N77,FIND("/",$N77)-7)</f>
        <v>shorts</v>
      </c>
      <c r="S77" s="12">
        <f>(((J77/60)/60)/24)+DATE(1970,1,1)+(-6/24)</f>
        <v>41356.959166666667</v>
      </c>
      <c r="T77" s="12">
        <f>(((I77/60)/60)/24)+DATE(1970,1,1)+(-6/24)</f>
        <v>41386.959166666667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10">
        <f>((E78/D78))</f>
        <v>1.5333333333333334</v>
      </c>
      <c r="P78" s="7">
        <f>(E78/L78)</f>
        <v>30.666666666666668</v>
      </c>
      <c r="Q78" s="7" t="str">
        <f>LEFT($N78,FIND("/",N78)-1)</f>
        <v>film &amp; video</v>
      </c>
      <c r="R78" s="7" t="str">
        <f>RIGHT($N78,FIND("/",$N78)-7)</f>
        <v>shorts</v>
      </c>
      <c r="S78" s="12">
        <f>(((J78/60)/60)/24)+DATE(1970,1,1)+(-6/24)</f>
        <v>40844.441643518519</v>
      </c>
      <c r="T78" s="12">
        <f>(((I78/60)/60)/24)+DATE(1970,1,1)+(-6/24)</f>
        <v>40904.483310185184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10">
        <f>((E79/D79))</f>
        <v>3.9249999999999998</v>
      </c>
      <c r="P79" s="7">
        <f>(E79/L79)</f>
        <v>60.384615384615387</v>
      </c>
      <c r="Q79" s="7" t="str">
        <f>LEFT($N79,FIND("/",N79)-1)</f>
        <v>film &amp; video</v>
      </c>
      <c r="R79" s="7" t="str">
        <f>RIGHT($N79,FIND("/",$N79)-7)</f>
        <v>shorts</v>
      </c>
      <c r="S79" s="12">
        <f>(((J79/60)/60)/24)+DATE(1970,1,1)+(-6/24)</f>
        <v>40996.894872685189</v>
      </c>
      <c r="T79" s="12">
        <f>(((I79/60)/60)/24)+DATE(1970,1,1)+(-6/24)</f>
        <v>41049.874305555553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10">
        <f>((E80/D80))</f>
        <v>27.02</v>
      </c>
      <c r="P80" s="7">
        <f>(E80/L80)</f>
        <v>38.6</v>
      </c>
      <c r="Q80" s="7" t="str">
        <f>LEFT($N80,FIND("/",N80)-1)</f>
        <v>film &amp; video</v>
      </c>
      <c r="R80" s="7" t="str">
        <f>RIGHT($N80,FIND("/",$N80)-7)</f>
        <v>shorts</v>
      </c>
      <c r="S80" s="12">
        <f>(((J80/60)/60)/24)+DATE(1970,1,1)+(-6/24)</f>
        <v>42604.480567129634</v>
      </c>
      <c r="T80" s="12">
        <f>(((I80/60)/60)/24)+DATE(1970,1,1)+(-6/24)</f>
        <v>42614.480567129634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10">
        <f>((E81/D81))</f>
        <v>1.27</v>
      </c>
      <c r="P81" s="7">
        <f>(E81/L81)</f>
        <v>40.268292682926827</v>
      </c>
      <c r="Q81" s="7" t="str">
        <f>LEFT($N81,FIND("/",N81)-1)</f>
        <v>film &amp; video</v>
      </c>
      <c r="R81" s="7" t="str">
        <f>RIGHT($N81,FIND("/",$N81)-7)</f>
        <v>shorts</v>
      </c>
      <c r="S81" s="12">
        <f>(((J81/60)/60)/24)+DATE(1970,1,1)+(-6/24)</f>
        <v>41724.526539351849</v>
      </c>
      <c r="T81" s="12">
        <f>(((I81/60)/60)/24)+DATE(1970,1,1)+(-6/24)</f>
        <v>41754.526539351849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10">
        <f>((E82/D82))</f>
        <v>1.0725</v>
      </c>
      <c r="P82" s="7">
        <f>(E82/L82)</f>
        <v>273.82978723404256</v>
      </c>
      <c r="Q82" s="7" t="str">
        <f>LEFT($N82,FIND("/",N82)-1)</f>
        <v>film &amp; video</v>
      </c>
      <c r="R82" s="7" t="str">
        <f>RIGHT($N82,FIND("/",$N82)-7)</f>
        <v>shorts</v>
      </c>
      <c r="S82" s="12">
        <f>(((J82/60)/60)/24)+DATE(1970,1,1)+(-6/24)</f>
        <v>41582.833981481483</v>
      </c>
      <c r="T82" s="12">
        <f>(((I82/60)/60)/24)+DATE(1970,1,1)+(-6/24)</f>
        <v>41617.833981481483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10">
        <f>((E83/D83))</f>
        <v>1.98</v>
      </c>
      <c r="P83" s="7">
        <f>(E83/L83)</f>
        <v>53.035714285714285</v>
      </c>
      <c r="Q83" s="7" t="str">
        <f>LEFT($N83,FIND("/",N83)-1)</f>
        <v>film &amp; video</v>
      </c>
      <c r="R83" s="7" t="str">
        <f>RIGHT($N83,FIND("/",$N83)-7)</f>
        <v>shorts</v>
      </c>
      <c r="S83" s="12">
        <f>(((J83/60)/60)/24)+DATE(1970,1,1)+(-6/24)</f>
        <v>41099.908877314818</v>
      </c>
      <c r="T83" s="12">
        <f>(((I83/60)/60)/24)+DATE(1970,1,1)+(-6/24)</f>
        <v>41103.876388888886</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10">
        <f>((E84/D84))</f>
        <v>1.0001249999999999</v>
      </c>
      <c r="P84" s="7">
        <f>(E84/L84)</f>
        <v>40.005000000000003</v>
      </c>
      <c r="Q84" s="7" t="str">
        <f>LEFT($N84,FIND("/",N84)-1)</f>
        <v>film &amp; video</v>
      </c>
      <c r="R84" s="7" t="str">
        <f>RIGHT($N84,FIND("/",$N84)-7)</f>
        <v>shorts</v>
      </c>
      <c r="S84" s="12">
        <f>(((J84/60)/60)/24)+DATE(1970,1,1)+(-6/24)</f>
        <v>40795.570150462961</v>
      </c>
      <c r="T84" s="12">
        <f>(((I84/60)/60)/24)+DATE(1970,1,1)+(-6/24)</f>
        <v>40825.570150462961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10">
        <f>((E85/D85))</f>
        <v>1.0249999999999999</v>
      </c>
      <c r="P85" s="7">
        <f>(E85/L85)</f>
        <v>15.76923076923077</v>
      </c>
      <c r="Q85" s="7" t="str">
        <f>LEFT($N85,FIND("/",N85)-1)</f>
        <v>film &amp; video</v>
      </c>
      <c r="R85" s="7" t="str">
        <f>RIGHT($N85,FIND("/",$N85)-7)</f>
        <v>shorts</v>
      </c>
      <c r="S85" s="12">
        <f>(((J85/60)/60)/24)+DATE(1970,1,1)+(-6/24)</f>
        <v>42042.365613425922</v>
      </c>
      <c r="T85" s="12">
        <f>(((I85/60)/60)/24)+DATE(1970,1,1)+(-6/24)</f>
        <v>42057.229166666672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10">
        <f>((E86/D86))</f>
        <v>1</v>
      </c>
      <c r="P86" s="7">
        <f>(E86/L86)</f>
        <v>71.428571428571431</v>
      </c>
      <c r="Q86" s="7" t="str">
        <f>LEFT($N86,FIND("/",N86)-1)</f>
        <v>film &amp; video</v>
      </c>
      <c r="R86" s="7" t="str">
        <f>RIGHT($N86,FIND("/",$N86)-7)</f>
        <v>shorts</v>
      </c>
      <c r="S86" s="12">
        <f>(((J86/60)/60)/24)+DATE(1970,1,1)+(-6/24)</f>
        <v>40648.507939814815</v>
      </c>
      <c r="T86" s="12">
        <f>(((I86/60)/60)/24)+DATE(1970,1,1)+(-6/24)</f>
        <v>40678.507939814815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10">
        <f>((E87/D87))</f>
        <v>1.2549999999999999</v>
      </c>
      <c r="P87" s="7">
        <f>(E87/L87)</f>
        <v>71.714285714285708</v>
      </c>
      <c r="Q87" s="7" t="str">
        <f>LEFT($N87,FIND("/",N87)-1)</f>
        <v>film &amp; video</v>
      </c>
      <c r="R87" s="7" t="str">
        <f>RIGHT($N87,FIND("/",$N87)-7)</f>
        <v>shorts</v>
      </c>
      <c r="S87" s="12">
        <f>(((J87/60)/60)/24)+DATE(1970,1,1)+(-6/24)</f>
        <v>40778.875428240739</v>
      </c>
      <c r="T87" s="12">
        <f>(((I87/60)/60)/24)+DATE(1970,1,1)+(-6/24)</f>
        <v>40808.875428240739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10">
        <f>((E88/D88))</f>
        <v>1.0646666666666667</v>
      </c>
      <c r="P88" s="7">
        <f>(E88/L88)</f>
        <v>375.76470588235293</v>
      </c>
      <c r="Q88" s="7" t="str">
        <f>LEFT($N88,FIND("/",N88)-1)</f>
        <v>film &amp; video</v>
      </c>
      <c r="R88" s="7" t="str">
        <f>RIGHT($N88,FIND("/",$N88)-7)</f>
        <v>shorts</v>
      </c>
      <c r="S88" s="12">
        <f>(((J88/60)/60)/24)+DATE(1970,1,1)+(-6/24)</f>
        <v>42291.306076388893</v>
      </c>
      <c r="T88" s="12">
        <f>(((I88/60)/60)/24)+DATE(1970,1,1)+(-6/24)</f>
        <v>42365.34774305555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10">
        <f>((E89/D89))</f>
        <v>1.046</v>
      </c>
      <c r="P89" s="7">
        <f>(E89/L89)</f>
        <v>104.6</v>
      </c>
      <c r="Q89" s="7" t="str">
        <f>LEFT($N89,FIND("/",N89)-1)</f>
        <v>film &amp; video</v>
      </c>
      <c r="R89" s="7" t="str">
        <f>RIGHT($N89,FIND("/",$N89)-7)</f>
        <v>shorts</v>
      </c>
      <c r="S89" s="12">
        <f>(((J89/60)/60)/24)+DATE(1970,1,1)+(-6/24)</f>
        <v>40322.28938657407</v>
      </c>
      <c r="T89" s="12">
        <f>(((I89/60)/60)/24)+DATE(1970,1,1)+(-6/24)</f>
        <v>40331.820138888892</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10">
        <f>((E90/D90))</f>
        <v>1.0285714285714285</v>
      </c>
      <c r="P90" s="7">
        <f>(E90/L90)</f>
        <v>60</v>
      </c>
      <c r="Q90" s="7" t="str">
        <f>LEFT($N90,FIND("/",N90)-1)</f>
        <v>film &amp; video</v>
      </c>
      <c r="R90" s="7" t="str">
        <f>RIGHT($N90,FIND("/",$N90)-7)</f>
        <v>shorts</v>
      </c>
      <c r="S90" s="12">
        <f>(((J90/60)/60)/24)+DATE(1970,1,1)+(-6/24)</f>
        <v>41786.40892361111</v>
      </c>
      <c r="T90" s="12">
        <f>(((I90/60)/60)/24)+DATE(1970,1,1)+(-6/24)</f>
        <v>41812.40892361111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10">
        <f>((E91/D91))</f>
        <v>1.1506666666666667</v>
      </c>
      <c r="P91" s="7">
        <f>(E91/L91)</f>
        <v>123.28571428571429</v>
      </c>
      <c r="Q91" s="7" t="str">
        <f>LEFT($N91,FIND("/",N91)-1)</f>
        <v>film &amp; video</v>
      </c>
      <c r="R91" s="7" t="str">
        <f>RIGHT($N91,FIND("/",$N91)-7)</f>
        <v>shorts</v>
      </c>
      <c r="S91" s="12">
        <f>(((J91/60)/60)/24)+DATE(1970,1,1)+(-6/24)</f>
        <v>41402.502222222225</v>
      </c>
      <c r="T91" s="12">
        <f>(((I91/60)/60)/24)+DATE(1970,1,1)+(-6/24)</f>
        <v>41427.502222222225</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10">
        <f>((E92/D92))</f>
        <v>1.004</v>
      </c>
      <c r="P92" s="7">
        <f>(E92/L92)</f>
        <v>31.375</v>
      </c>
      <c r="Q92" s="7" t="str">
        <f>LEFT($N92,FIND("/",N92)-1)</f>
        <v>film &amp; video</v>
      </c>
      <c r="R92" s="7" t="str">
        <f>RIGHT($N92,FIND("/",$N92)-7)</f>
        <v>shorts</v>
      </c>
      <c r="S92" s="12">
        <f>(((J92/60)/60)/24)+DATE(1970,1,1)+(-6/24)</f>
        <v>40706.047442129631</v>
      </c>
      <c r="T92" s="12">
        <f>(((I92/60)/60)/24)+DATE(1970,1,1)+(-6/24)</f>
        <v>40736.047442129631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10">
        <f>((E93/D93))</f>
        <v>1.2</v>
      </c>
      <c r="P93" s="7">
        <f>(E93/L93)</f>
        <v>78.260869565217391</v>
      </c>
      <c r="Q93" s="7" t="str">
        <f>LEFT($N93,FIND("/",N93)-1)</f>
        <v>film &amp; video</v>
      </c>
      <c r="R93" s="7" t="str">
        <f>RIGHT($N93,FIND("/",$N93)-7)</f>
        <v>shorts</v>
      </c>
      <c r="S93" s="12">
        <f>(((J93/60)/60)/24)+DATE(1970,1,1)+(-6/24)</f>
        <v>40619.152361111112</v>
      </c>
      <c r="T93" s="12">
        <f>(((I93/60)/60)/24)+DATE(1970,1,1)+(-6/24)</f>
        <v>40680.152361111112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10">
        <f>((E94/D94))</f>
        <v>1.052</v>
      </c>
      <c r="P94" s="7">
        <f>(E94/L94)</f>
        <v>122.32558139534883</v>
      </c>
      <c r="Q94" s="7" t="str">
        <f>LEFT($N94,FIND("/",N94)-1)</f>
        <v>film &amp; video</v>
      </c>
      <c r="R94" s="7" t="str">
        <f>RIGHT($N94,FIND("/",$N94)-7)</f>
        <v>shorts</v>
      </c>
      <c r="S94" s="12">
        <f>(((J94/60)/60)/24)+DATE(1970,1,1)+(-6/24)</f>
        <v>42720.948877314819</v>
      </c>
      <c r="T94" s="12">
        <f>(((I94/60)/60)/24)+DATE(1970,1,1)+(-6/24)</f>
        <v>42767.083333333328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10">
        <f>((E95/D95))</f>
        <v>1.1060000000000001</v>
      </c>
      <c r="P95" s="7">
        <f>(E95/L95)</f>
        <v>73.733333333333334</v>
      </c>
      <c r="Q95" s="7" t="str">
        <f>LEFT($N95,FIND("/",N95)-1)</f>
        <v>film &amp; video</v>
      </c>
      <c r="R95" s="7" t="str">
        <f>RIGHT($N95,FIND("/",$N95)-7)</f>
        <v>shorts</v>
      </c>
      <c r="S95" s="12">
        <f>(((J95/60)/60)/24)+DATE(1970,1,1)+(-6/24)</f>
        <v>41065.608067129629</v>
      </c>
      <c r="T95" s="12">
        <f>(((I95/60)/60)/24)+DATE(1970,1,1)+(-6/24)</f>
        <v>41093.625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10">
        <f>((E96/D96))</f>
        <v>1.04</v>
      </c>
      <c r="P96" s="7">
        <f>(E96/L96)</f>
        <v>21.666666666666668</v>
      </c>
      <c r="Q96" s="7" t="str">
        <f>LEFT($N96,FIND("/",N96)-1)</f>
        <v>film &amp; video</v>
      </c>
      <c r="R96" s="7" t="str">
        <f>RIGHT($N96,FIND("/",$N96)-7)</f>
        <v>shorts</v>
      </c>
      <c r="S96" s="12">
        <f>(((J96/60)/60)/24)+DATE(1970,1,1)+(-6/24)</f>
        <v>41716.467847222222</v>
      </c>
      <c r="T96" s="12">
        <f>(((I96/60)/60)/24)+DATE(1970,1,1)+(-6/24)</f>
        <v>41736.467847222222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10">
        <f>((E97/D97))</f>
        <v>1.3142857142857143</v>
      </c>
      <c r="P97" s="7">
        <f>(E97/L97)</f>
        <v>21.904761904761905</v>
      </c>
      <c r="Q97" s="7" t="str">
        <f>LEFT($N97,FIND("/",N97)-1)</f>
        <v>film &amp; video</v>
      </c>
      <c r="R97" s="7" t="str">
        <f>RIGHT($N97,FIND("/",$N97)-7)</f>
        <v>shorts</v>
      </c>
      <c r="S97" s="12">
        <f>(((J97/60)/60)/24)+DATE(1970,1,1)+(-6/24)</f>
        <v>40934.755104166667</v>
      </c>
      <c r="T97" s="12">
        <f>(((I97/60)/60)/24)+DATE(1970,1,1)+(-6/24)</f>
        <v>40964.755104166667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10">
        <f>((E98/D98))</f>
        <v>1.1466666666666667</v>
      </c>
      <c r="P98" s="7">
        <f>(E98/L98)</f>
        <v>50.588235294117645</v>
      </c>
      <c r="Q98" s="7" t="str">
        <f>LEFT($N98,FIND("/",N98)-1)</f>
        <v>film &amp; video</v>
      </c>
      <c r="R98" s="7" t="str">
        <f>RIGHT($N98,FIND("/",$N98)-7)</f>
        <v>shorts</v>
      </c>
      <c r="S98" s="12">
        <f>(((J98/60)/60)/24)+DATE(1970,1,1)+(-6/24)</f>
        <v>40324.412511574075</v>
      </c>
      <c r="T98" s="12">
        <f>(((I98/60)/60)/24)+DATE(1970,1,1)+(-6/24)</f>
        <v>40390.875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10">
        <f>((E99/D99))</f>
        <v>1.0625</v>
      </c>
      <c r="P99" s="7">
        <f>(E99/L99)</f>
        <v>53.125</v>
      </c>
      <c r="Q99" s="7" t="str">
        <f>LEFT($N99,FIND("/",N99)-1)</f>
        <v>film &amp; video</v>
      </c>
      <c r="R99" s="7" t="str">
        <f>RIGHT($N99,FIND("/",$N99)-7)</f>
        <v>shorts</v>
      </c>
      <c r="S99" s="12">
        <f>(((J99/60)/60)/24)+DATE(1970,1,1)+(-6/24)</f>
        <v>40705.885208333333</v>
      </c>
      <c r="T99" s="12">
        <f>(((I99/60)/60)/24)+DATE(1970,1,1)+(-6/24)</f>
        <v>40735.885208333333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((E100/D100))</f>
        <v>1.0625</v>
      </c>
      <c r="P100" s="7">
        <f>(E100/L100)</f>
        <v>56.666666666666664</v>
      </c>
      <c r="Q100" s="7" t="str">
        <f>LEFT($N100,FIND("/",N100)-1)</f>
        <v>film &amp; video</v>
      </c>
      <c r="R100" s="7" t="str">
        <f>RIGHT($N100,FIND("/",$N100)-7)</f>
        <v>shorts</v>
      </c>
      <c r="S100" s="12">
        <f>(((J100/60)/60)/24)+DATE(1970,1,1)+(-6/24)</f>
        <v>41214.54483796296</v>
      </c>
      <c r="T100" s="12">
        <f>(((I100/60)/60)/24)+DATE(1970,1,1)+(-6/24)</f>
        <v>41250.729166666664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((E101/D101))</f>
        <v>1.0601933333333333</v>
      </c>
      <c r="P101" s="7">
        <f>(E101/L101)</f>
        <v>40.776666666666664</v>
      </c>
      <c r="Q101" s="7" t="str">
        <f>LEFT($N101,FIND("/",N101)-1)</f>
        <v>film &amp; video</v>
      </c>
      <c r="R101" s="7" t="str">
        <f>RIGHT($N101,FIND("/",$N101)-7)</f>
        <v>shorts</v>
      </c>
      <c r="S101" s="12">
        <f>(((J101/60)/60)/24)+DATE(1970,1,1)+(-6/24)</f>
        <v>41631.652766203704</v>
      </c>
      <c r="T101" s="12">
        <f>(((I101/60)/60)/24)+DATE(1970,1,1)+(-6/24)</f>
        <v>41661.652766203704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((E102/D102))</f>
        <v>1</v>
      </c>
      <c r="P102" s="7">
        <f>(E102/L102)</f>
        <v>192.30769230769232</v>
      </c>
      <c r="Q102" s="7" t="str">
        <f>LEFT($N102,FIND("/",N102)-1)</f>
        <v>film &amp; video</v>
      </c>
      <c r="R102" s="7" t="str">
        <f>RIGHT($N102,FIND("/",$N102)-7)</f>
        <v>shorts</v>
      </c>
      <c r="S102" s="12">
        <f>(((J102/60)/60)/24)+DATE(1970,1,1)+(-6/24)</f>
        <v>41197.503310185188</v>
      </c>
      <c r="T102" s="12">
        <f>(((I102/60)/60)/24)+DATE(1970,1,1)+(-6/24)</f>
        <v>41217.544976851852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((E103/D103))</f>
        <v>1</v>
      </c>
      <c r="P103" s="7">
        <f>(E103/L103)</f>
        <v>100</v>
      </c>
      <c r="Q103" s="7" t="str">
        <f>LEFT($N103,FIND("/",N103)-1)</f>
        <v>film &amp; video</v>
      </c>
      <c r="R103" s="7" t="str">
        <f>RIGHT($N103,FIND("/",$N103)-7)</f>
        <v>shorts</v>
      </c>
      <c r="S103" s="12">
        <f>(((J103/60)/60)/24)+DATE(1970,1,1)+(-6/24)</f>
        <v>41274.526736111111</v>
      </c>
      <c r="T103" s="12">
        <f>(((I103/60)/60)/24)+DATE(1970,1,1)+(-6/24)</f>
        <v>41298.526736111111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((E104/D104))</f>
        <v>1.2775000000000001</v>
      </c>
      <c r="P104" s="7">
        <f>(E104/L104)</f>
        <v>117.92307692307692</v>
      </c>
      <c r="Q104" s="7" t="str">
        <f>LEFT($N104,FIND("/",N104)-1)</f>
        <v>film &amp; video</v>
      </c>
      <c r="R104" s="7" t="str">
        <f>RIGHT($N104,FIND("/",$N104)-7)</f>
        <v>shorts</v>
      </c>
      <c r="S104" s="12">
        <f>(((J104/60)/60)/24)+DATE(1970,1,1)+(-6/24)</f>
        <v>40504.881168981483</v>
      </c>
      <c r="T104" s="12">
        <f>(((I104/60)/60)/24)+DATE(1970,1,1)+(-6/24)</f>
        <v>40534.881168981483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((E105/D105))</f>
        <v>1.0515384615384615</v>
      </c>
      <c r="P105" s="7">
        <f>(E105/L105)</f>
        <v>27.897959183673468</v>
      </c>
      <c r="Q105" s="7" t="str">
        <f>LEFT($N105,FIND("/",N105)-1)</f>
        <v>film &amp; video</v>
      </c>
      <c r="R105" s="7" t="str">
        <f>RIGHT($N105,FIND("/",$N105)-7)</f>
        <v>shorts</v>
      </c>
      <c r="S105" s="12">
        <f>(((J105/60)/60)/24)+DATE(1970,1,1)+(-6/24)</f>
        <v>41682.555902777778</v>
      </c>
      <c r="T105" s="12">
        <f>(((I105/60)/60)/24)+DATE(1970,1,1)+(-6/24)</f>
        <v>41705.555902777778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((E106/D106))</f>
        <v>1.2</v>
      </c>
      <c r="P106" s="7">
        <f>(E106/L106)</f>
        <v>60</v>
      </c>
      <c r="Q106" s="7" t="str">
        <f>LEFT($N106,FIND("/",N106)-1)</f>
        <v>film &amp; video</v>
      </c>
      <c r="R106" s="7" t="str">
        <f>RIGHT($N106,FIND("/",$N106)-7)</f>
        <v>shorts</v>
      </c>
      <c r="S106" s="12">
        <f>(((J106/60)/60)/24)+DATE(1970,1,1)+(-6/24)</f>
        <v>40612.445208333331</v>
      </c>
      <c r="T106" s="12">
        <f>(((I106/60)/60)/24)+DATE(1970,1,1)+(-6/24)</f>
        <v>40635.791666666664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((E107/D107))</f>
        <v>1.074090909090909</v>
      </c>
      <c r="P107" s="7">
        <f>(E107/L107)</f>
        <v>39.383333333333333</v>
      </c>
      <c r="Q107" s="7" t="str">
        <f>LEFT($N107,FIND("/",N107)-1)</f>
        <v>film &amp; video</v>
      </c>
      <c r="R107" s="7" t="str">
        <f>RIGHT($N107,FIND("/",$N107)-7)</f>
        <v>shorts</v>
      </c>
      <c r="S107" s="12">
        <f>(((J107/60)/60)/24)+DATE(1970,1,1)+(-6/24)</f>
        <v>42485.474768518514</v>
      </c>
      <c r="T107" s="12">
        <f>(((I107/60)/60)/24)+DATE(1970,1,1)+(-6/24)</f>
        <v>42503.75</v>
      </c>
    </row>
    <row r="108" spans="1:20" ht="17">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((E108/D108))</f>
        <v>1.0049999999999999</v>
      </c>
      <c r="P108" s="7">
        <f>(E108/L108)</f>
        <v>186.11111111111111</v>
      </c>
      <c r="Q108" s="7" t="str">
        <f>LEFT($N108,FIND("/",N108)-1)</f>
        <v>film &amp; video</v>
      </c>
      <c r="R108" s="7" t="str">
        <f>RIGHT($N108,FIND("/",$N108)-7)</f>
        <v>shorts</v>
      </c>
      <c r="S108" s="12">
        <f>(((J108/60)/60)/24)+DATE(1970,1,1)+(-6/24)</f>
        <v>40987.526631944449</v>
      </c>
      <c r="T108" s="12">
        <f>(((I108/60)/60)/24)+DATE(1970,1,1)+(-6/24)</f>
        <v>41001.526631944449</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((E109/D109))</f>
        <v>1.0246666666666666</v>
      </c>
      <c r="P109" s="7">
        <f>(E109/L109)</f>
        <v>111.37681159420291</v>
      </c>
      <c r="Q109" s="7" t="str">
        <f>LEFT($N109,FIND("/",N109)-1)</f>
        <v>film &amp; video</v>
      </c>
      <c r="R109" s="7" t="str">
        <f>RIGHT($N109,FIND("/",$N109)-7)</f>
        <v>shorts</v>
      </c>
      <c r="S109" s="12">
        <f>(((J109/60)/60)/24)+DATE(1970,1,1)+(-6/24)</f>
        <v>40635.732488425929</v>
      </c>
      <c r="T109" s="12">
        <f>(((I109/60)/60)/24)+DATE(1970,1,1)+(-6/24)</f>
        <v>40657.732488425929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((E110/D110))</f>
        <v>2.4666666666666668</v>
      </c>
      <c r="P110" s="7">
        <f>(E110/L110)</f>
        <v>78.723404255319153</v>
      </c>
      <c r="Q110" s="7" t="str">
        <f>LEFT($N110,FIND("/",N110)-1)</f>
        <v>film &amp; video</v>
      </c>
      <c r="R110" s="7" t="str">
        <f>RIGHT($N110,FIND("/",$N110)-7)</f>
        <v>shorts</v>
      </c>
      <c r="S110" s="12">
        <f>(((J110/60)/60)/24)+DATE(1970,1,1)+(-6/24)</f>
        <v>41365.363078703704</v>
      </c>
      <c r="T110" s="12">
        <f>(((I110/60)/60)/24)+DATE(1970,1,1)+(-6/24)</f>
        <v>41425.363078703704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((E111/D111))</f>
        <v>2.1949999999999998</v>
      </c>
      <c r="P111" s="7">
        <f>(E111/L111)</f>
        <v>46.702127659574465</v>
      </c>
      <c r="Q111" s="7" t="str">
        <f>LEFT($N111,FIND("/",N111)-1)</f>
        <v>film &amp; video</v>
      </c>
      <c r="R111" s="7" t="str">
        <f>RIGHT($N111,FIND("/",$N111)-7)</f>
        <v>shorts</v>
      </c>
      <c r="S111" s="12">
        <f>(((J111/60)/60)/24)+DATE(1970,1,1)+(-6/24)</f>
        <v>40569.775810185187</v>
      </c>
      <c r="T111" s="12">
        <f>(((I111/60)/60)/24)+DATE(1970,1,1)+(-6/24)</f>
        <v>40599.775810185187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((E112/D112))</f>
        <v>1.3076923076923077</v>
      </c>
      <c r="P112" s="7">
        <f>(E112/L112)</f>
        <v>65.384615384615387</v>
      </c>
      <c r="Q112" s="7" t="str">
        <f>LEFT($N112,FIND("/",N112)-1)</f>
        <v>film &amp; video</v>
      </c>
      <c r="R112" s="7" t="str">
        <f>RIGHT($N112,FIND("/",$N112)-7)</f>
        <v>shorts</v>
      </c>
      <c r="S112" s="12">
        <f>(((J112/60)/60)/24)+DATE(1970,1,1)+(-6/24)</f>
        <v>41557.699687500004</v>
      </c>
      <c r="T112" s="12">
        <f>(((I112/60)/60)/24)+DATE(1970,1,1)+(-6/24)</f>
        <v>41591.999305555553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((E113/D113))</f>
        <v>1.5457142857142858</v>
      </c>
      <c r="P113" s="7">
        <f>(E113/L113)</f>
        <v>102.0754716981132</v>
      </c>
      <c r="Q113" s="7" t="str">
        <f>LEFT($N113,FIND("/",N113)-1)</f>
        <v>film &amp; video</v>
      </c>
      <c r="R113" s="7" t="str">
        <f>RIGHT($N113,FIND("/",$N113)-7)</f>
        <v>shorts</v>
      </c>
      <c r="S113" s="12">
        <f>(((J113/60)/60)/24)+DATE(1970,1,1)+(-6/24)</f>
        <v>42125.083182870367</v>
      </c>
      <c r="T113" s="12">
        <f>(((I113/60)/60)/24)+DATE(1970,1,1)+(-6/24)</f>
        <v>42155.083182870367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((E114/D114))</f>
        <v>1.04</v>
      </c>
      <c r="P114" s="7">
        <f>(E114/L114)</f>
        <v>64.197530864197532</v>
      </c>
      <c r="Q114" s="7" t="str">
        <f>LEFT($N114,FIND("/",N114)-1)</f>
        <v>film &amp; video</v>
      </c>
      <c r="R114" s="7" t="str">
        <f>RIGHT($N114,FIND("/",$N114)-7)</f>
        <v>shorts</v>
      </c>
      <c r="S114" s="12">
        <f>(((J114/60)/60)/24)+DATE(1970,1,1)+(-6/24)</f>
        <v>41717.793032407404</v>
      </c>
      <c r="T114" s="12">
        <f>(((I114/60)/60)/24)+DATE(1970,1,1)+(-6/24)</f>
        <v>41741.833333333336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((E115/D115))</f>
        <v>1.41</v>
      </c>
      <c r="P115" s="7">
        <f>(E115/L115)</f>
        <v>90.384615384615387</v>
      </c>
      <c r="Q115" s="7" t="str">
        <f>LEFT($N115,FIND("/",N115)-1)</f>
        <v>film &amp; video</v>
      </c>
      <c r="R115" s="7" t="str">
        <f>RIGHT($N115,FIND("/",$N115)-7)</f>
        <v>shorts</v>
      </c>
      <c r="S115" s="12">
        <f>(((J115/60)/60)/24)+DATE(1970,1,1)+(-6/24)</f>
        <v>40753.508425925924</v>
      </c>
      <c r="T115" s="12">
        <f>(((I115/60)/60)/24)+DATE(1970,1,1)+(-6/24)</f>
        <v>40761.375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((E116/D116))</f>
        <v>1.0333333333333334</v>
      </c>
      <c r="P116" s="7">
        <f>(E116/L116)</f>
        <v>88.571428571428569</v>
      </c>
      <c r="Q116" s="7" t="str">
        <f>LEFT($N116,FIND("/",N116)-1)</f>
        <v>film &amp; video</v>
      </c>
      <c r="R116" s="7" t="str">
        <f>RIGHT($N116,FIND("/",$N116)-7)</f>
        <v>shorts</v>
      </c>
      <c r="S116" s="12">
        <f>(((J116/60)/60)/24)+DATE(1970,1,1)+(-6/24)</f>
        <v>40861.02416666667</v>
      </c>
      <c r="T116" s="12">
        <f>(((I116/60)/60)/24)+DATE(1970,1,1)+(-6/24)</f>
        <v>40921.02416666667</v>
      </c>
    </row>
    <row r="117" spans="1:20" ht="17">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((E117/D117))</f>
        <v>1.4044444444444444</v>
      </c>
      <c r="P117" s="7">
        <f>(E117/L117)</f>
        <v>28.727272727272727</v>
      </c>
      <c r="Q117" s="7" t="str">
        <f>LEFT($N117,FIND("/",N117)-1)</f>
        <v>film &amp; video</v>
      </c>
      <c r="R117" s="7" t="str">
        <f>RIGHT($N117,FIND("/",$N117)-7)</f>
        <v>shorts</v>
      </c>
      <c r="S117" s="12">
        <f>(((J117/60)/60)/24)+DATE(1970,1,1)+(-6/24)</f>
        <v>40918.488935185182</v>
      </c>
      <c r="T117" s="12">
        <f>(((I117/60)/60)/24)+DATE(1970,1,1)+(-6/24)</f>
        <v>40943.488935185182</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((E118/D118))</f>
        <v>1.1365714285714286</v>
      </c>
      <c r="P118" s="7">
        <f>(E118/L118)</f>
        <v>69.78947368421052</v>
      </c>
      <c r="Q118" s="7" t="str">
        <f>LEFT($N118,FIND("/",N118)-1)</f>
        <v>film &amp; video</v>
      </c>
      <c r="R118" s="7" t="str">
        <f>RIGHT($N118,FIND("/",$N118)-7)</f>
        <v>shorts</v>
      </c>
      <c r="S118" s="12">
        <f>(((J118/60)/60)/24)+DATE(1970,1,1)+(-6/24)</f>
        <v>40595.247164351851</v>
      </c>
      <c r="T118" s="12">
        <f>(((I118/60)/60)/24)+DATE(1970,1,1)+(-6/24)</f>
        <v>40641.205497685187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((E119/D119))</f>
        <v>1.0049377777777779</v>
      </c>
      <c r="P119" s="7">
        <f>(E119/L119)</f>
        <v>167.48962962962963</v>
      </c>
      <c r="Q119" s="7" t="str">
        <f>LEFT($N119,FIND("/",N119)-1)</f>
        <v>film &amp; video</v>
      </c>
      <c r="R119" s="7" t="str">
        <f>RIGHT($N119,FIND("/",$N119)-7)</f>
        <v>shorts</v>
      </c>
      <c r="S119" s="12">
        <f>(((J119/60)/60)/24)+DATE(1970,1,1)+(-6/24)</f>
        <v>40248.584999999999</v>
      </c>
      <c r="T119" s="12">
        <f>(((I119/60)/60)/24)+DATE(1970,1,1)+(-6/24)</f>
        <v>40338.541666666664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((E120/D120))</f>
        <v>1.1303159999999999</v>
      </c>
      <c r="P120" s="7">
        <f>(E120/L120)</f>
        <v>144.91230769230768</v>
      </c>
      <c r="Q120" s="7" t="str">
        <f>LEFT($N120,FIND("/",N120)-1)</f>
        <v>film &amp; video</v>
      </c>
      <c r="R120" s="7" t="str">
        <f>RIGHT($N120,FIND("/",$N120)-7)</f>
        <v>shorts</v>
      </c>
      <c r="S120" s="12">
        <f>(((J120/60)/60)/24)+DATE(1970,1,1)+(-6/24)</f>
        <v>40722.803657407407</v>
      </c>
      <c r="T120" s="12">
        <f>(((I120/60)/60)/24)+DATE(1970,1,1)+(-6/24)</f>
        <v>40752.803657407407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((E121/D121))</f>
        <v>1.0455692307692308</v>
      </c>
      <c r="P121" s="7">
        <f>(E121/L121)</f>
        <v>91.840540540540545</v>
      </c>
      <c r="Q121" s="7" t="str">
        <f>LEFT($N121,FIND("/",N121)-1)</f>
        <v>film &amp; video</v>
      </c>
      <c r="R121" s="7" t="str">
        <f>RIGHT($N121,FIND("/",$N121)-7)</f>
        <v>shorts</v>
      </c>
      <c r="S121" s="12">
        <f>(((J121/60)/60)/24)+DATE(1970,1,1)+(-6/24)</f>
        <v>40738.819282407407</v>
      </c>
      <c r="T121" s="12">
        <f>(((I121/60)/60)/24)+DATE(1970,1,1)+(-6/24)</f>
        <v>40768.708333333336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((E122/D122))</f>
        <v>1.4285714285714287E-4</v>
      </c>
      <c r="P122" s="7">
        <f>(E122/L122)</f>
        <v>10</v>
      </c>
      <c r="Q122" s="7" t="str">
        <f>LEFT($N122,FIND("/",N122)-1)</f>
        <v>film &amp; video</v>
      </c>
      <c r="R122" s="7" t="str">
        <f>RIGHT($N122,FIND("/",$N122)+2)</f>
        <v>science fiction</v>
      </c>
      <c r="S122" s="12">
        <f>(((J122/60)/60)/24)+DATE(1970,1,1)+(-6/24)</f>
        <v>42615.799849537041</v>
      </c>
      <c r="T122" s="12">
        <f>(((I122/60)/60)/24)+DATE(1970,1,1)+(-6/24)</f>
        <v>42645.799849537041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((E123/D123))</f>
        <v>3.3333333333333332E-4</v>
      </c>
      <c r="P123" s="7">
        <f>(E123/L123)</f>
        <v>1</v>
      </c>
      <c r="Q123" s="7" t="str">
        <f>LEFT($N123,FIND("/",N123)-1)</f>
        <v>film &amp; video</v>
      </c>
      <c r="R123" s="7" t="str">
        <f>RIGHT($N123,FIND("/",$N123)+2)</f>
        <v>science fiction</v>
      </c>
      <c r="S123" s="12">
        <f>(((J123/60)/60)/24)+DATE(1970,1,1)+(-6/24)</f>
        <v>42096.454976851848</v>
      </c>
      <c r="T123" s="12">
        <f>(((I123/60)/60)/24)+DATE(1970,1,1)+(-6/24)</f>
        <v>42112.177777777775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((E124/D124))</f>
        <v>0</v>
      </c>
      <c r="P124" s="7">
        <v>0</v>
      </c>
      <c r="Q124" s="7" t="str">
        <f>LEFT($N124,FIND("/",N124)-1)</f>
        <v>film &amp; video</v>
      </c>
      <c r="R124" s="7" t="str">
        <f>RIGHT($N124,FIND("/",$N124)+2)</f>
        <v>science fiction</v>
      </c>
      <c r="S124" s="12">
        <f>(((J124/60)/60)/24)+DATE(1970,1,1)+(-6/24)</f>
        <v>42593.181793981479</v>
      </c>
      <c r="T124" s="12">
        <f>(((I124/60)/60)/24)+DATE(1970,1,1)+(-6/24)</f>
        <v>42653.181793981479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((E125/D125))</f>
        <v>2.7454545454545453E-3</v>
      </c>
      <c r="P125" s="7">
        <f>(E125/L125)</f>
        <v>25.166666666666668</v>
      </c>
      <c r="Q125" s="7" t="str">
        <f>LEFT($N125,FIND("/",N125)-1)</f>
        <v>film &amp; video</v>
      </c>
      <c r="R125" s="7" t="str">
        <f>RIGHT($N125,FIND("/",$N125)+2)</f>
        <v>science fiction</v>
      </c>
      <c r="S125" s="12">
        <f>(((J125/60)/60)/24)+DATE(1970,1,1)+(-6/24)</f>
        <v>41904.531990740739</v>
      </c>
      <c r="T125" s="12">
        <f>(((I125/60)/60)/24)+DATE(1970,1,1)+(-6/24)</f>
        <v>41940.666666666664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((E126/D126))</f>
        <v>0</v>
      </c>
      <c r="P126" s="7">
        <v>0</v>
      </c>
      <c r="Q126" s="7" t="str">
        <f>LEFT($N126,FIND("/",N126)-1)</f>
        <v>film &amp; video</v>
      </c>
      <c r="R126" s="7" t="str">
        <f>RIGHT($N126,FIND("/",$N126)+2)</f>
        <v>science fiction</v>
      </c>
      <c r="S126" s="12">
        <f>(((J126/60)/60)/24)+DATE(1970,1,1)+(-6/24)</f>
        <v>42114.678726851853</v>
      </c>
      <c r="T126" s="12">
        <f>(((I126/60)/60)/24)+DATE(1970,1,1)+(-6/24)</f>
        <v>42139.678726851853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((E127/D127))</f>
        <v>0.14000000000000001</v>
      </c>
      <c r="P127" s="7">
        <f>(E127/L127)</f>
        <v>11.666666666666666</v>
      </c>
      <c r="Q127" s="7" t="str">
        <f>LEFT($N127,FIND("/",N127)-1)</f>
        <v>film &amp; video</v>
      </c>
      <c r="R127" s="7" t="str">
        <f>RIGHT($N127,FIND("/",$N127)+2)</f>
        <v>science fiction</v>
      </c>
      <c r="S127" s="12">
        <f>(((J127/60)/60)/24)+DATE(1970,1,1)+(-6/24)</f>
        <v>42709.743981481486</v>
      </c>
      <c r="T127" s="12">
        <f>(((I127/60)/60)/24)+DATE(1970,1,1)+(-6/24)</f>
        <v>42769.743981481486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((E128/D128))</f>
        <v>5.5480000000000002E-2</v>
      </c>
      <c r="P128" s="7">
        <f>(E128/L128)</f>
        <v>106.69230769230769</v>
      </c>
      <c r="Q128" s="7" t="str">
        <f>LEFT($N128,FIND("/",N128)-1)</f>
        <v>film &amp; video</v>
      </c>
      <c r="R128" s="7" t="str">
        <f>RIGHT($N128,FIND("/",$N128)+2)</f>
        <v>science fiction</v>
      </c>
      <c r="S128" s="12">
        <f>(((J128/60)/60)/24)+DATE(1970,1,1)+(-6/24)</f>
        <v>42135.339548611111</v>
      </c>
      <c r="T128" s="12">
        <f>(((I128/60)/60)/24)+DATE(1970,1,1)+(-6/24)</f>
        <v>42165.833333333328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((E129/D129))</f>
        <v>2.375E-2</v>
      </c>
      <c r="P129" s="7">
        <f>(E129/L129)</f>
        <v>47.5</v>
      </c>
      <c r="Q129" s="7" t="str">
        <f>LEFT($N129,FIND("/",N129)-1)</f>
        <v>film &amp; video</v>
      </c>
      <c r="R129" s="7" t="str">
        <f>RIGHT($N129,FIND("/",$N129)+2)</f>
        <v>science fiction</v>
      </c>
      <c r="S129" s="12">
        <f>(((J129/60)/60)/24)+DATE(1970,1,1)+(-6/24)</f>
        <v>42067.37431712963</v>
      </c>
      <c r="T129" s="12">
        <f>(((I129/60)/60)/24)+DATE(1970,1,1)+(-6/24)</f>
        <v>42097.332650462966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((E130/D130))</f>
        <v>1.8669999999999999E-2</v>
      </c>
      <c r="P130" s="7">
        <f>(E130/L130)</f>
        <v>311.16666666666669</v>
      </c>
      <c r="Q130" s="7" t="str">
        <f>LEFT($N130,FIND("/",N130)-1)</f>
        <v>film &amp; video</v>
      </c>
      <c r="R130" s="7" t="str">
        <f>RIGHT($N130,FIND("/",$N130)+2)</f>
        <v>science fiction</v>
      </c>
      <c r="S130" s="12">
        <f>(((J130/60)/60)/24)+DATE(1970,1,1)+(-6/24)</f>
        <v>42627.97792824074</v>
      </c>
      <c r="T130" s="12">
        <f>(((I130/60)/60)/24)+DATE(1970,1,1)+(-6/24)</f>
        <v>42662.97792824074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((E131/D131))</f>
        <v>0</v>
      </c>
      <c r="P131" s="7">
        <v>0</v>
      </c>
      <c r="Q131" s="7" t="str">
        <f>LEFT($N131,FIND("/",N131)-1)</f>
        <v>film &amp; video</v>
      </c>
      <c r="R131" s="7" t="str">
        <f>RIGHT($N131,FIND("/",$N131)+2)</f>
        <v>science fiction</v>
      </c>
      <c r="S131" s="12">
        <f>(((J131/60)/60)/24)+DATE(1970,1,1)+(-6/24)</f>
        <v>41882.687303240738</v>
      </c>
      <c r="T131" s="12">
        <f>(((I131/60)/60)/24)+DATE(1970,1,1)+(-6/24)</f>
        <v>41942.687303240738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10">
        <f>((E132/D132))</f>
        <v>0</v>
      </c>
      <c r="P132" s="7">
        <v>0</v>
      </c>
      <c r="Q132" s="7" t="str">
        <f>LEFT($N132,FIND("/",N132)-1)</f>
        <v>film &amp; video</v>
      </c>
      <c r="R132" s="7" t="str">
        <f>RIGHT($N132,FIND("/",$N132)+2)</f>
        <v>science fiction</v>
      </c>
      <c r="S132" s="12">
        <f>(((J132/60)/60)/24)+DATE(1970,1,1)+(-6/24)</f>
        <v>41778.665416666663</v>
      </c>
      <c r="T132" s="12">
        <f>(((I132/60)/60)/24)+DATE(1970,1,1)+(-6/24)</f>
        <v>41806.594444444447</v>
      </c>
    </row>
    <row r="133" spans="1:20" ht="17">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((E133/D133))</f>
        <v>0</v>
      </c>
      <c r="P133" s="7">
        <v>0</v>
      </c>
      <c r="Q133" s="7" t="str">
        <f>LEFT($N133,FIND("/",N133)-1)</f>
        <v>film &amp; video</v>
      </c>
      <c r="R133" s="7" t="str">
        <f>RIGHT($N133,FIND("/",$N133)+2)</f>
        <v>science fiction</v>
      </c>
      <c r="S133" s="12">
        <f>(((J133/60)/60)/24)+DATE(1970,1,1)+(-6/24)</f>
        <v>42541.587511574078</v>
      </c>
      <c r="T133" s="12">
        <f>(((I133/60)/60)/24)+DATE(1970,1,1)+(-6/24)</f>
        <v>42556.75</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((E134/D134))</f>
        <v>9.5687499999999995E-2</v>
      </c>
      <c r="P134" s="7">
        <f>(E134/L134)</f>
        <v>94.506172839506178</v>
      </c>
      <c r="Q134" s="7" t="str">
        <f>LEFT($N134,FIND("/",N134)-1)</f>
        <v>film &amp; video</v>
      </c>
      <c r="R134" s="7" t="str">
        <f>RIGHT($N134,FIND("/",$N134)+2)</f>
        <v>science fiction</v>
      </c>
      <c r="S134" s="12">
        <f>(((J134/60)/60)/24)+DATE(1970,1,1)+(-6/24)</f>
        <v>41905.562581018516</v>
      </c>
      <c r="T134" s="12">
        <f>(((I134/60)/60)/24)+DATE(1970,1,1)+(-6/24)</f>
        <v>41950.604247685187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((E135/D135))</f>
        <v>0</v>
      </c>
      <c r="P135" s="7">
        <v>0</v>
      </c>
      <c r="Q135" s="7" t="str">
        <f>LEFT($N135,FIND("/",N135)-1)</f>
        <v>film &amp; video</v>
      </c>
      <c r="R135" s="7" t="str">
        <f>RIGHT($N135,FIND("/",$N135)+2)</f>
        <v>science fiction</v>
      </c>
      <c r="S135" s="12">
        <f>(((J135/60)/60)/24)+DATE(1970,1,1)+(-6/24)</f>
        <v>42491.55768518518</v>
      </c>
      <c r="T135" s="12">
        <f>(((I135/60)/60)/24)+DATE(1970,1,1)+(-6/24)</f>
        <v>42521.479861111111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((E136/D136))</f>
        <v>0</v>
      </c>
      <c r="P136" s="7">
        <v>0</v>
      </c>
      <c r="Q136" s="7" t="str">
        <f>LEFT($N136,FIND("/",N136)-1)</f>
        <v>film &amp; video</v>
      </c>
      <c r="R136" s="7" t="str">
        <f>RIGHT($N136,FIND("/",$N136)+2)</f>
        <v>science fiction</v>
      </c>
      <c r="S136" s="12">
        <f>(((J136/60)/60)/24)+DATE(1970,1,1)+(-6/24)</f>
        <v>42221.659930555557</v>
      </c>
      <c r="T136" s="12">
        <f>(((I136/60)/60)/24)+DATE(1970,1,1)+(-6/24)</f>
        <v>42251.458333333328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((E137/D137))</f>
        <v>0.13433333333333333</v>
      </c>
      <c r="P137" s="7">
        <f>(E137/L137)</f>
        <v>80.599999999999994</v>
      </c>
      <c r="Q137" s="7" t="str">
        <f>LEFT($N137,FIND("/",N137)-1)</f>
        <v>film &amp; video</v>
      </c>
      <c r="R137" s="7" t="str">
        <f>RIGHT($N137,FIND("/",$N137)+2)</f>
        <v>science fiction</v>
      </c>
      <c r="S137" s="12">
        <f>(((J137/60)/60)/24)+DATE(1970,1,1)+(-6/24)</f>
        <v>41788.131909722222</v>
      </c>
      <c r="T137" s="12">
        <f>(((I137/60)/60)/24)+DATE(1970,1,1)+(-6/24)</f>
        <v>41821.541666666664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((E138/D138))</f>
        <v>0</v>
      </c>
      <c r="P138" s="7">
        <v>0</v>
      </c>
      <c r="Q138" s="7" t="str">
        <f>LEFT($N138,FIND("/",N138)-1)</f>
        <v>film &amp; video</v>
      </c>
      <c r="R138" s="7" t="str">
        <f>RIGHT($N138,FIND("/",$N138)+2)</f>
        <v>science fiction</v>
      </c>
      <c r="S138" s="12">
        <f>(((J138/60)/60)/24)+DATE(1970,1,1)+(-6/24)</f>
        <v>42096.160115740742</v>
      </c>
      <c r="T138" s="12">
        <f>(((I138/60)/60)/24)+DATE(1970,1,1)+(-6/24)</f>
        <v>42140.177777777775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((E139/D139))</f>
        <v>0</v>
      </c>
      <c r="P139" s="7">
        <v>0</v>
      </c>
      <c r="Q139" s="7" t="str">
        <f>LEFT($N139,FIND("/",N139)-1)</f>
        <v>film &amp; video</v>
      </c>
      <c r="R139" s="7" t="str">
        <f>RIGHT($N139,FIND("/",$N139)+2)</f>
        <v>science fiction</v>
      </c>
      <c r="S139" s="12">
        <f>(((J139/60)/60)/24)+DATE(1970,1,1)+(-6/24)</f>
        <v>42239.323993055557</v>
      </c>
      <c r="T139" s="12">
        <f>(((I139/60)/60)/24)+DATE(1970,1,1)+(-6/24)</f>
        <v>42289.323993055557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((E140/D140))</f>
        <v>3.1413333333333335E-2</v>
      </c>
      <c r="P140" s="7">
        <f>(E140/L140)</f>
        <v>81.241379310344826</v>
      </c>
      <c r="Q140" s="7" t="str">
        <f>LEFT($N140,FIND("/",N140)-1)</f>
        <v>film &amp; video</v>
      </c>
      <c r="R140" s="7" t="str">
        <f>RIGHT($N140,FIND("/",$N140)+2)</f>
        <v>science fiction</v>
      </c>
      <c r="S140" s="12">
        <f>(((J140/60)/60)/24)+DATE(1970,1,1)+(-6/24)</f>
        <v>42186.007418981477</v>
      </c>
      <c r="T140" s="12">
        <f>(((I140/60)/60)/24)+DATE(1970,1,1)+(-6/24)</f>
        <v>42216.957638888889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((E141/D141))</f>
        <v>1</v>
      </c>
      <c r="P141" s="7">
        <f>(E141/L141)</f>
        <v>500</v>
      </c>
      <c r="Q141" s="7" t="str">
        <f>LEFT($N141,FIND("/",N141)-1)</f>
        <v>film &amp; video</v>
      </c>
      <c r="R141" s="7" t="str">
        <f>RIGHT($N141,FIND("/",$N141)+2)</f>
        <v>science fiction</v>
      </c>
      <c r="S141" s="12">
        <f>(((J141/60)/60)/24)+DATE(1970,1,1)+(-6/24)</f>
        <v>42187.670972222222</v>
      </c>
      <c r="T141" s="12">
        <f>(((I141/60)/60)/24)+DATE(1970,1,1)+(-6/24)</f>
        <v>42197.670972222222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((E142/D142))</f>
        <v>0</v>
      </c>
      <c r="P142" s="7">
        <v>0</v>
      </c>
      <c r="Q142" s="7" t="str">
        <f>LEFT($N142,FIND("/",N142)-1)</f>
        <v>film &amp; video</v>
      </c>
      <c r="R142" s="7" t="str">
        <f>RIGHT($N142,FIND("/",$N142)+2)</f>
        <v>science fiction</v>
      </c>
      <c r="S142" s="12">
        <f>(((J142/60)/60)/24)+DATE(1970,1,1)+(-6/24)</f>
        <v>42052.948287037041</v>
      </c>
      <c r="T142" s="12">
        <f>(((I142/60)/60)/24)+DATE(1970,1,1)+(-6/24)</f>
        <v>42082.90662037037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((E143/D143))</f>
        <v>0.10775</v>
      </c>
      <c r="P143" s="7">
        <f>(E143/L143)</f>
        <v>46.178571428571431</v>
      </c>
      <c r="Q143" s="7" t="str">
        <f>LEFT($N143,FIND("/",N143)-1)</f>
        <v>film &amp; video</v>
      </c>
      <c r="R143" s="7" t="str">
        <f>RIGHT($N143,FIND("/",$N143)+2)</f>
        <v>science fiction</v>
      </c>
      <c r="S143" s="12">
        <f>(((J143/60)/60)/24)+DATE(1970,1,1)+(-6/24)</f>
        <v>42109.903043981481</v>
      </c>
      <c r="T143" s="12">
        <f>(((I143/60)/60)/24)+DATE(1970,1,1)+(-6/24)</f>
        <v>42154.903043981481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((E144/D144))</f>
        <v>3.3333333333333335E-3</v>
      </c>
      <c r="P144" s="7">
        <f>(E144/L144)</f>
        <v>10</v>
      </c>
      <c r="Q144" s="7" t="str">
        <f>LEFT($N144,FIND("/",N144)-1)</f>
        <v>film &amp; video</v>
      </c>
      <c r="R144" s="7" t="str">
        <f>RIGHT($N144,FIND("/",$N144)+2)</f>
        <v>science fiction</v>
      </c>
      <c r="S144" s="12">
        <f>(((J144/60)/60)/24)+DATE(1970,1,1)+(-6/24)</f>
        <v>41938.643263888887</v>
      </c>
      <c r="T144" s="12">
        <f>(((I144/60)/60)/24)+DATE(1970,1,1)+(-6/24)</f>
        <v>41959.684930555552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((E145/D145))</f>
        <v>0</v>
      </c>
      <c r="P145" s="7">
        <v>0</v>
      </c>
      <c r="Q145" s="7" t="str">
        <f>LEFT($N145,FIND("/",N145)-1)</f>
        <v>film &amp; video</v>
      </c>
      <c r="R145" s="7" t="str">
        <f>RIGHT($N145,FIND("/",$N145)+2)</f>
        <v>science fiction</v>
      </c>
      <c r="S145" s="12">
        <f>(((J145/60)/60)/24)+DATE(1970,1,1)+(-6/24)</f>
        <v>42558.814143518524</v>
      </c>
      <c r="T145" s="12">
        <f>(((I145/60)/60)/24)+DATE(1970,1,1)+(-6/24)</f>
        <v>42615.996527777781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((E146/D146))</f>
        <v>0.27600000000000002</v>
      </c>
      <c r="P146" s="7">
        <f>(E146/L146)</f>
        <v>55.945945945945944</v>
      </c>
      <c r="Q146" s="7" t="str">
        <f>LEFT($N146,FIND("/",N146)-1)</f>
        <v>film &amp; video</v>
      </c>
      <c r="R146" s="7" t="str">
        <f>RIGHT($N146,FIND("/",$N146)+2)</f>
        <v>science fiction</v>
      </c>
      <c r="S146" s="12">
        <f>(((J146/60)/60)/24)+DATE(1970,1,1)+(-6/24)</f>
        <v>42047.512407407412</v>
      </c>
      <c r="T146" s="12">
        <f>(((I146/60)/60)/24)+DATE(1970,1,1)+(-6/24)</f>
        <v>42107.47074074074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((E147/D147))</f>
        <v>7.5111111111111115E-2</v>
      </c>
      <c r="P147" s="7">
        <f>(E147/L147)</f>
        <v>37.555555555555557</v>
      </c>
      <c r="Q147" s="7" t="str">
        <f>LEFT($N147,FIND("/",N147)-1)</f>
        <v>film &amp; video</v>
      </c>
      <c r="R147" s="7" t="str">
        <f>RIGHT($N147,FIND("/",$N147)+2)</f>
        <v>science fiction</v>
      </c>
      <c r="S147" s="12">
        <f>(((J147/60)/60)/24)+DATE(1970,1,1)+(-6/24)</f>
        <v>42200.292268518519</v>
      </c>
      <c r="T147" s="12">
        <f>(((I147/60)/60)/24)+DATE(1970,1,1)+(-6/24)</f>
        <v>42227.292268518519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((E148/D148))</f>
        <v>5.7499999999999999E-3</v>
      </c>
      <c r="P148" s="7">
        <f>(E148/L148)</f>
        <v>38.333333333333336</v>
      </c>
      <c r="Q148" s="7" t="str">
        <f>LEFT($N148,FIND("/",N148)-1)</f>
        <v>film &amp; video</v>
      </c>
      <c r="R148" s="7" t="str">
        <f>RIGHT($N148,FIND("/",$N148)+2)</f>
        <v>science fiction</v>
      </c>
      <c r="S148" s="12">
        <f>(((J148/60)/60)/24)+DATE(1970,1,1)+(-6/24)</f>
        <v>42692.766180555554</v>
      </c>
      <c r="T148" s="12">
        <f>(((I148/60)/60)/24)+DATE(1970,1,1)+(-6/24)</f>
        <v>42752.766180555554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((E149/D149))</f>
        <v>0</v>
      </c>
      <c r="P149" s="7">
        <v>0</v>
      </c>
      <c r="Q149" s="7" t="str">
        <f>LEFT($N149,FIND("/",N149)-1)</f>
        <v>film &amp; video</v>
      </c>
      <c r="R149" s="7" t="str">
        <f>RIGHT($N149,FIND("/",$N149)+2)</f>
        <v>science fiction</v>
      </c>
      <c r="S149" s="12">
        <f>(((J149/60)/60)/24)+DATE(1970,1,1)+(-6/24)</f>
        <v>41969.517824074079</v>
      </c>
      <c r="T149" s="12">
        <f>(((I149/60)/60)/24)+DATE(1970,1,1)+(-6/24)</f>
        <v>42012.512499999997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((E150/D150))</f>
        <v>8.0000000000000004E-4</v>
      </c>
      <c r="P150" s="7">
        <f>(E150/L150)</f>
        <v>20</v>
      </c>
      <c r="Q150" s="7" t="str">
        <f>LEFT($N150,FIND("/",N150)-1)</f>
        <v>film &amp; video</v>
      </c>
      <c r="R150" s="7" t="str">
        <f>RIGHT($N150,FIND("/",$N150)+2)</f>
        <v>science fiction</v>
      </c>
      <c r="S150" s="12">
        <f>(((J150/60)/60)/24)+DATE(1970,1,1)+(-6/24)</f>
        <v>42397.031666666662</v>
      </c>
      <c r="T150" s="12">
        <f>(((I150/60)/60)/24)+DATE(1970,1,1)+(-6/24)</f>
        <v>42427.031666666662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((E151/D151))</f>
        <v>9.1999999999999998E-3</v>
      </c>
      <c r="P151" s="7">
        <f>(E151/L151)</f>
        <v>15.333333333333334</v>
      </c>
      <c r="Q151" s="7" t="str">
        <f>LEFT($N151,FIND("/",N151)-1)</f>
        <v>film &amp; video</v>
      </c>
      <c r="R151" s="7" t="str">
        <f>RIGHT($N151,FIND("/",$N151)+2)</f>
        <v>science fiction</v>
      </c>
      <c r="S151" s="12">
        <f>(((J151/60)/60)/24)+DATE(1970,1,1)+(-6/24)</f>
        <v>41967.922106481477</v>
      </c>
      <c r="T151" s="12">
        <f>(((I151/60)/60)/24)+DATE(1970,1,1)+(-6/24)</f>
        <v>41998.083333333328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((E152/D152))</f>
        <v>0.23163076923076922</v>
      </c>
      <c r="P152" s="7">
        <f>(E152/L152)</f>
        <v>449.43283582089555</v>
      </c>
      <c r="Q152" s="7" t="str">
        <f>LEFT($N152,FIND("/",N152)-1)</f>
        <v>film &amp; video</v>
      </c>
      <c r="R152" s="7" t="str">
        <f>RIGHT($N152,FIND("/",$N152)+2)</f>
        <v>science fiction</v>
      </c>
      <c r="S152" s="12">
        <f>(((J152/60)/60)/24)+DATE(1970,1,1)+(-6/24)</f>
        <v>42089.911828703705</v>
      </c>
      <c r="T152" s="12">
        <f>(((I152/60)/60)/24)+DATE(1970,1,1)+(-6/24)</f>
        <v>42149.911828703705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((E153/D153))</f>
        <v>5.5999999999999995E-4</v>
      </c>
      <c r="P153" s="7">
        <f>(E153/L153)</f>
        <v>28</v>
      </c>
      <c r="Q153" s="7" t="str">
        <f>LEFT($N153,FIND("/",N153)-1)</f>
        <v>film &amp; video</v>
      </c>
      <c r="R153" s="7" t="str">
        <f>RIGHT($N153,FIND("/",$N153)+2)</f>
        <v>science fiction</v>
      </c>
      <c r="S153" s="12">
        <f>(((J153/60)/60)/24)+DATE(1970,1,1)+(-6/24)</f>
        <v>42113.300821759258</v>
      </c>
      <c r="T153" s="12">
        <f>(((I153/60)/60)/24)+DATE(1970,1,1)+(-6/24)</f>
        <v>42173.300821759258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((E154/D154))</f>
        <v>7.8947368421052633E-5</v>
      </c>
      <c r="P154" s="7">
        <f>(E154/L154)</f>
        <v>15</v>
      </c>
      <c r="Q154" s="7" t="str">
        <f>LEFT($N154,FIND("/",N154)-1)</f>
        <v>film &amp; video</v>
      </c>
      <c r="R154" s="7" t="str">
        <f>RIGHT($N154,FIND("/",$N154)+2)</f>
        <v>science fiction</v>
      </c>
      <c r="S154" s="12">
        <f>(((J154/60)/60)/24)+DATE(1970,1,1)+(-6/24)</f>
        <v>41874.827546296299</v>
      </c>
      <c r="T154" s="12">
        <f>(((I154/60)/60)/24)+DATE(1970,1,1)+(-6/24)</f>
        <v>41904.827546296299</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((E155/D155))</f>
        <v>7.1799999999999998E-3</v>
      </c>
      <c r="P155" s="7">
        <f>(E155/L155)</f>
        <v>35.9</v>
      </c>
      <c r="Q155" s="7" t="str">
        <f>LEFT($N155,FIND("/",N155)-1)</f>
        <v>film &amp; video</v>
      </c>
      <c r="R155" s="7" t="str">
        <f>RIGHT($N155,FIND("/",$N155)+2)</f>
        <v>science fiction</v>
      </c>
      <c r="S155" s="12">
        <f>(((J155/60)/60)/24)+DATE(1970,1,1)+(-6/24)</f>
        <v>41933.336157407408</v>
      </c>
      <c r="T155" s="12">
        <f>(((I155/60)/60)/24)+DATE(1970,1,1)+(-6/24)</f>
        <v>41975.377824074079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((E156/D156))</f>
        <v>2.6666666666666668E-2</v>
      </c>
      <c r="P156" s="7">
        <f>(E156/L156)</f>
        <v>13.333333333333334</v>
      </c>
      <c r="Q156" s="7" t="str">
        <f>LEFT($N156,FIND("/",N156)-1)</f>
        <v>film &amp; video</v>
      </c>
      <c r="R156" s="7" t="str">
        <f>RIGHT($N156,FIND("/",$N156)+2)</f>
        <v>science fiction</v>
      </c>
      <c r="S156" s="12">
        <f>(((J156/60)/60)/24)+DATE(1970,1,1)+(-6/24)</f>
        <v>42115.297395833331</v>
      </c>
      <c r="T156" s="12">
        <f>(((I156/60)/60)/24)+DATE(1970,1,1)+(-6/24)</f>
        <v>42158.297395833331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((E157/D157))</f>
        <v>6.0000000000000002E-5</v>
      </c>
      <c r="P157" s="7">
        <f>(E157/L157)</f>
        <v>20.25</v>
      </c>
      <c r="Q157" s="7" t="str">
        <f>LEFT($N157,FIND("/",N157)-1)</f>
        <v>film &amp; video</v>
      </c>
      <c r="R157" s="7" t="str">
        <f>RIGHT($N157,FIND("/",$N157)+2)</f>
        <v>science fiction</v>
      </c>
      <c r="S157" s="12">
        <f>(((J157/60)/60)/24)+DATE(1970,1,1)+(-6/24)</f>
        <v>42168.309432870374</v>
      </c>
      <c r="T157" s="12">
        <f>(((I157/60)/60)/24)+DATE(1970,1,1)+(-6/24)</f>
        <v>42208.309432870374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((E158/D158))</f>
        <v>5.0999999999999997E-2</v>
      </c>
      <c r="P158" s="7">
        <f>(E158/L158)</f>
        <v>119</v>
      </c>
      <c r="Q158" s="7" t="str">
        <f>LEFT($N158,FIND("/",N158)-1)</f>
        <v>film &amp; video</v>
      </c>
      <c r="R158" s="7" t="str">
        <f>RIGHT($N158,FIND("/",$N158)+2)</f>
        <v>science fiction</v>
      </c>
      <c r="S158" s="12">
        <f>(((J158/60)/60)/24)+DATE(1970,1,1)+(-6/24)</f>
        <v>41793.874953703707</v>
      </c>
      <c r="T158" s="12">
        <f>(((I158/60)/60)/24)+DATE(1970,1,1)+(-6/24)</f>
        <v>41853.874953703707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((E159/D159))</f>
        <v>2.671118530884808E-3</v>
      </c>
      <c r="P159" s="7">
        <f>(E159/L159)</f>
        <v>4</v>
      </c>
      <c r="Q159" s="7" t="str">
        <f>LEFT($N159,FIND("/",N159)-1)</f>
        <v>film &amp; video</v>
      </c>
      <c r="R159" s="7" t="str">
        <f>RIGHT($N159,FIND("/",$N159)+2)</f>
        <v>science fiction</v>
      </c>
      <c r="S159" s="12">
        <f>(((J159/60)/60)/24)+DATE(1970,1,1)+(-6/24)</f>
        <v>42396.661712962959</v>
      </c>
      <c r="T159" s="12">
        <f>(((I159/60)/60)/24)+DATE(1970,1,1)+(-6/24)</f>
        <v>42426.661712962959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((E160/D160))</f>
        <v>0</v>
      </c>
      <c r="P160" s="7">
        <v>0</v>
      </c>
      <c r="Q160" s="7" t="str">
        <f>LEFT($N160,FIND("/",N160)-1)</f>
        <v>film &amp; video</v>
      </c>
      <c r="R160" s="7" t="str">
        <f>RIGHT($N160,FIND("/",$N160)+2)</f>
        <v>science fiction</v>
      </c>
      <c r="S160" s="12">
        <f>(((J160/60)/60)/24)+DATE(1970,1,1)+(-6/24)</f>
        <v>41903.82671296296</v>
      </c>
      <c r="T160" s="12">
        <f>(((I160/60)/60)/24)+DATE(1970,1,1)+(-6/24)</f>
        <v>41933.82671296296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((E161/D161))</f>
        <v>2.0000000000000002E-5</v>
      </c>
      <c r="P161" s="7">
        <f>(E161/L161)</f>
        <v>10</v>
      </c>
      <c r="Q161" s="7" t="str">
        <f>LEFT($N161,FIND("/",N161)-1)</f>
        <v>film &amp; video</v>
      </c>
      <c r="R161" s="7" t="str">
        <f>RIGHT($N161,FIND("/",$N161)+2)</f>
        <v>science fiction</v>
      </c>
      <c r="S161" s="12">
        <f>(((J161/60)/60)/24)+DATE(1970,1,1)+(-6/24)</f>
        <v>42514.184548611112</v>
      </c>
      <c r="T161" s="12">
        <f>(((I161/60)/60)/24)+DATE(1970,1,1)+(-6/24)</f>
        <v>42554.184548611112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((E162/D162))</f>
        <v>0</v>
      </c>
      <c r="P162" s="7">
        <v>0</v>
      </c>
      <c r="Q162" s="7" t="str">
        <f>LEFT($N162,FIND("/",N162)-1)</f>
        <v>film &amp; video</v>
      </c>
      <c r="R162" s="7" t="str">
        <f>RIGHT($N162,FIND("/",$N162)-8)</f>
        <v>drama</v>
      </c>
      <c r="S162" s="12">
        <f>(((J162/60)/60)/24)+DATE(1970,1,1)+(-6/24)</f>
        <v>42171.663090277783</v>
      </c>
      <c r="T162" s="12">
        <f>(((I162/60)/60)/24)+DATE(1970,1,1)+(-6/24)</f>
        <v>42231.663090277783</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((E163/D163))</f>
        <v>1E-4</v>
      </c>
      <c r="P163" s="7">
        <f>(E163/L163)</f>
        <v>5</v>
      </c>
      <c r="Q163" s="7" t="str">
        <f>LEFT($N163,FIND("/",N163)-1)</f>
        <v>film &amp; video</v>
      </c>
      <c r="R163" s="7" t="str">
        <f>RIGHT($N163,FIND("/",$N163)-8)</f>
        <v>drama</v>
      </c>
      <c r="S163" s="12">
        <f>(((J163/60)/60)/24)+DATE(1970,1,1)+(-6/24)</f>
        <v>41792.437442129631</v>
      </c>
      <c r="T163" s="12">
        <f>(((I163/60)/60)/24)+DATE(1970,1,1)+(-6/24)</f>
        <v>41822.437442129631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((E164/D164))</f>
        <v>0.15535714285714286</v>
      </c>
      <c r="P164" s="7">
        <f>(E164/L164)</f>
        <v>43.5</v>
      </c>
      <c r="Q164" s="7" t="str">
        <f>LEFT($N164,FIND("/",N164)-1)</f>
        <v>film &amp; video</v>
      </c>
      <c r="R164" s="7" t="str">
        <f>RIGHT($N164,FIND("/",$N164)-8)</f>
        <v>drama</v>
      </c>
      <c r="S164" s="12">
        <f>(((J164/60)/60)/24)+DATE(1970,1,1)+(-6/24)</f>
        <v>41834.876805555556</v>
      </c>
      <c r="T164" s="12">
        <f>(((I164/60)/60)/24)+DATE(1970,1,1)+(-6/24)</f>
        <v>41867.737500000003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((E165/D165))</f>
        <v>0</v>
      </c>
      <c r="P165" s="7">
        <v>0</v>
      </c>
      <c r="Q165" s="7" t="str">
        <f>LEFT($N165,FIND("/",N165)-1)</f>
        <v>film &amp; video</v>
      </c>
      <c r="R165" s="7" t="str">
        <f>RIGHT($N165,FIND("/",$N165)-8)</f>
        <v>drama</v>
      </c>
      <c r="S165" s="12">
        <f>(((J165/60)/60)/24)+DATE(1970,1,1)+(-6/24)</f>
        <v>42243.711273148147</v>
      </c>
      <c r="T165" s="12">
        <f>(((I165/60)/60)/24)+DATE(1970,1,1)+(-6/24)</f>
        <v>42277.75</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((E166/D166))</f>
        <v>5.3333333333333332E-3</v>
      </c>
      <c r="P166" s="7">
        <f>(E166/L166)</f>
        <v>91.428571428571431</v>
      </c>
      <c r="Q166" s="7" t="str">
        <f>LEFT($N166,FIND("/",N166)-1)</f>
        <v>film &amp; video</v>
      </c>
      <c r="R166" s="7" t="str">
        <f>RIGHT($N166,FIND("/",$N166)-8)</f>
        <v>drama</v>
      </c>
      <c r="S166" s="12">
        <f>(((J166/60)/60)/24)+DATE(1970,1,1)+(-6/24)</f>
        <v>41841.512743055559</v>
      </c>
      <c r="T166" s="12">
        <f>(((I166/60)/60)/24)+DATE(1970,1,1)+(-6/24)</f>
        <v>41901.512743055559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((E167/D167))</f>
        <v>0</v>
      </c>
      <c r="P167" s="7">
        <v>0</v>
      </c>
      <c r="Q167" s="7" t="str">
        <f>LEFT($N167,FIND("/",N167)-1)</f>
        <v>film &amp; video</v>
      </c>
      <c r="R167" s="7" t="str">
        <f>RIGHT($N167,FIND("/",$N167)-8)</f>
        <v>drama</v>
      </c>
      <c r="S167" s="12">
        <f>(((J167/60)/60)/24)+DATE(1970,1,1)+(-6/24)</f>
        <v>42351.408842592587</v>
      </c>
      <c r="T167" s="12">
        <f>(((I167/60)/60)/24)+DATE(1970,1,1)+(-6/24)</f>
        <v>42381.408842592587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((E168/D168))</f>
        <v>0.6</v>
      </c>
      <c r="P168" s="7">
        <f>(E168/L168)</f>
        <v>3000</v>
      </c>
      <c r="Q168" s="7" t="str">
        <f>LEFT($N168,FIND("/",N168)-1)</f>
        <v>film &amp; video</v>
      </c>
      <c r="R168" s="7" t="str">
        <f>RIGHT($N168,FIND("/",$N168)-8)</f>
        <v>drama</v>
      </c>
      <c r="S168" s="12">
        <f>(((J168/60)/60)/24)+DATE(1970,1,1)+(-6/24)</f>
        <v>42720.825949074075</v>
      </c>
      <c r="T168" s="12">
        <f>(((I168/60)/60)/24)+DATE(1970,1,1)+(-6/24)</f>
        <v>42750.825949074075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((E169/D169))</f>
        <v>1E-4</v>
      </c>
      <c r="P169" s="7">
        <f>(E169/L169)</f>
        <v>5.5</v>
      </c>
      <c r="Q169" s="7" t="str">
        <f>LEFT($N169,FIND("/",N169)-1)</f>
        <v>film &amp; video</v>
      </c>
      <c r="R169" s="7" t="str">
        <f>RIGHT($N169,FIND("/",$N169)-8)</f>
        <v>drama</v>
      </c>
      <c r="S169" s="12">
        <f>(((J169/60)/60)/24)+DATE(1970,1,1)+(-6/24)</f>
        <v>42160.677488425921</v>
      </c>
      <c r="T169" s="12">
        <f>(((I169/60)/60)/24)+DATE(1970,1,1)+(-6/24)</f>
        <v>42220.677488425921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((E170/D170))</f>
        <v>4.0625000000000001E-2</v>
      </c>
      <c r="P170" s="7">
        <f>(E170/L170)</f>
        <v>108.33333333333333</v>
      </c>
      <c r="Q170" s="7" t="str">
        <f>LEFT($N170,FIND("/",N170)-1)</f>
        <v>film &amp; video</v>
      </c>
      <c r="R170" s="7" t="str">
        <f>RIGHT($N170,FIND("/",$N170)-8)</f>
        <v>drama</v>
      </c>
      <c r="S170" s="12">
        <f>(((J170/60)/60)/24)+DATE(1970,1,1)+(-6/24)</f>
        <v>42052.58530092593</v>
      </c>
      <c r="T170" s="12">
        <f>(((I170/60)/60)/24)+DATE(1970,1,1)+(-6/24)</f>
        <v>42082.543634259258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((E171/D171))</f>
        <v>0.224</v>
      </c>
      <c r="P171" s="7">
        <f>(E171/L171)</f>
        <v>56</v>
      </c>
      <c r="Q171" s="7" t="str">
        <f>LEFT($N171,FIND("/",N171)-1)</f>
        <v>film &amp; video</v>
      </c>
      <c r="R171" s="7" t="str">
        <f>RIGHT($N171,FIND("/",$N171)-8)</f>
        <v>drama</v>
      </c>
      <c r="S171" s="12">
        <f>(((J171/60)/60)/24)+DATE(1970,1,1)+(-6/24)</f>
        <v>41900.255312499998</v>
      </c>
      <c r="T171" s="12">
        <f>(((I171/60)/60)/24)+DATE(1970,1,1)+(-6/24)</f>
        <v>41930.255312499998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((E172/D172))</f>
        <v>3.2500000000000001E-2</v>
      </c>
      <c r="P172" s="7">
        <f>(E172/L172)</f>
        <v>32.5</v>
      </c>
      <c r="Q172" s="7" t="str">
        <f>LEFT($N172,FIND("/",N172)-1)</f>
        <v>film &amp; video</v>
      </c>
      <c r="R172" s="7" t="str">
        <f>RIGHT($N172,FIND("/",$N172)-8)</f>
        <v>drama</v>
      </c>
      <c r="S172" s="12">
        <f>(((J172/60)/60)/24)+DATE(1970,1,1)+(-6/24)</f>
        <v>42216.727812500001</v>
      </c>
      <c r="T172" s="12">
        <f>(((I172/60)/60)/24)+DATE(1970,1,1)+(-6/24)</f>
        <v>42245.977777777778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((E173/D173))</f>
        <v>2.0000000000000002E-5</v>
      </c>
      <c r="P173" s="7">
        <f>(E173/L173)</f>
        <v>1</v>
      </c>
      <c r="Q173" s="7" t="str">
        <f>LEFT($N173,FIND("/",N173)-1)</f>
        <v>film &amp; video</v>
      </c>
      <c r="R173" s="7" t="str">
        <f>RIGHT($N173,FIND("/",$N173)-8)</f>
        <v>drama</v>
      </c>
      <c r="S173" s="12">
        <f>(((J173/60)/60)/24)+DATE(1970,1,1)+(-6/24)</f>
        <v>42533.930717592593</v>
      </c>
      <c r="T173" s="12">
        <f>(((I173/60)/60)/24)+DATE(1970,1,1)+(-6/24)</f>
        <v>42593.930717592593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((E174/D174))</f>
        <v>0</v>
      </c>
      <c r="P174" s="7">
        <v>0</v>
      </c>
      <c r="Q174" s="7" t="str">
        <f>LEFT($N174,FIND("/",N174)-1)</f>
        <v>film &amp; video</v>
      </c>
      <c r="R174" s="7" t="str">
        <f>RIGHT($N174,FIND("/",$N174)-8)</f>
        <v>drama</v>
      </c>
      <c r="S174" s="12">
        <f>(((J174/60)/60)/24)+DATE(1970,1,1)+(-6/24)</f>
        <v>42047.144942129627</v>
      </c>
      <c r="T174" s="12">
        <f>(((I174/60)/60)/24)+DATE(1970,1,1)+(-6/24)</f>
        <v>42082.103275462956</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((E175/D175))</f>
        <v>0</v>
      </c>
      <c r="P175" s="7">
        <v>0</v>
      </c>
      <c r="Q175" s="7" t="str">
        <f>LEFT($N175,FIND("/",N175)-1)</f>
        <v>film &amp; video</v>
      </c>
      <c r="R175" s="7" t="str">
        <f>RIGHT($N175,FIND("/",$N175)-8)</f>
        <v>drama</v>
      </c>
      <c r="S175" s="12">
        <f>(((J175/60)/60)/24)+DATE(1970,1,1)+(-6/24)</f>
        <v>42033.323009259257</v>
      </c>
      <c r="T175" s="12">
        <f>(((I175/60)/60)/24)+DATE(1970,1,1)+(-6/24)</f>
        <v>42063.323009259257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((E176/D176))</f>
        <v>0</v>
      </c>
      <c r="P176" s="7">
        <v>0</v>
      </c>
      <c r="Q176" s="7" t="str">
        <f>LEFT($N176,FIND("/",N176)-1)</f>
        <v>film &amp; video</v>
      </c>
      <c r="R176" s="7" t="str">
        <f>RIGHT($N176,FIND("/",$N176)-8)</f>
        <v>drama</v>
      </c>
      <c r="S176" s="12">
        <f>(((J176/60)/60)/24)+DATE(1970,1,1)+(-6/24)</f>
        <v>42072.508981481486</v>
      </c>
      <c r="T176" s="12">
        <f>(((I176/60)/60)/24)+DATE(1970,1,1)+(-6/24)</f>
        <v>42132.508981481486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((E177/D177))</f>
        <v>6.4850000000000005E-2</v>
      </c>
      <c r="P177" s="7">
        <f>(E177/L177)</f>
        <v>49.884615384615387</v>
      </c>
      <c r="Q177" s="7" t="str">
        <f>LEFT($N177,FIND("/",N177)-1)</f>
        <v>film &amp; video</v>
      </c>
      <c r="R177" s="7" t="str">
        <f>RIGHT($N177,FIND("/",$N177)-8)</f>
        <v>drama</v>
      </c>
      <c r="S177" s="12">
        <f>(((J177/60)/60)/24)+DATE(1970,1,1)+(-6/24)</f>
        <v>41855.527905092589</v>
      </c>
      <c r="T177" s="12">
        <f>(((I177/60)/60)/24)+DATE(1970,1,1)+(-6/24)</f>
        <v>41880.527905092589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((E178/D178))</f>
        <v>0</v>
      </c>
      <c r="P178" s="7">
        <v>0</v>
      </c>
      <c r="Q178" s="7" t="str">
        <f>LEFT($N178,FIND("/",N178)-1)</f>
        <v>film &amp; video</v>
      </c>
      <c r="R178" s="7" t="str">
        <f>RIGHT($N178,FIND("/",$N178)-8)</f>
        <v>drama</v>
      </c>
      <c r="S178" s="12">
        <f>(((J178/60)/60)/24)+DATE(1970,1,1)+(-6/24)</f>
        <v>42191.574062500003</v>
      </c>
      <c r="T178" s="12">
        <f>(((I178/60)/60)/24)+DATE(1970,1,1)+(-6/24)</f>
        <v>42221.574062500003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((E179/D179))</f>
        <v>0.4</v>
      </c>
      <c r="P179" s="7">
        <f>(E179/L179)</f>
        <v>25.714285714285715</v>
      </c>
      <c r="Q179" s="7" t="str">
        <f>LEFT($N179,FIND("/",N179)-1)</f>
        <v>film &amp; video</v>
      </c>
      <c r="R179" s="7" t="str">
        <f>RIGHT($N179,FIND("/",$N179)-8)</f>
        <v>drama</v>
      </c>
      <c r="S179" s="12">
        <f>(((J179/60)/60)/24)+DATE(1970,1,1)+(-6/24)</f>
        <v>42069.797754629632</v>
      </c>
      <c r="T179" s="12">
        <f>(((I179/60)/60)/24)+DATE(1970,1,1)+(-6/24)</f>
        <v>42086.75608796296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((E180/D180))</f>
        <v>0</v>
      </c>
      <c r="P180" s="7">
        <v>0</v>
      </c>
      <c r="Q180" s="7" t="str">
        <f>LEFT($N180,FIND("/",N180)-1)</f>
        <v>film &amp; video</v>
      </c>
      <c r="R180" s="7" t="str">
        <f>RIGHT($N180,FIND("/",$N180)-8)</f>
        <v>drama</v>
      </c>
      <c r="S180" s="12">
        <f>(((J180/60)/60)/24)+DATE(1970,1,1)+(-6/24)</f>
        <v>42304.705381944441</v>
      </c>
      <c r="T180" s="12">
        <f>(((I180/60)/60)/24)+DATE(1970,1,1)+(-6/24)</f>
        <v>42334.747048611112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((E181/D181))</f>
        <v>0.2</v>
      </c>
      <c r="P181" s="7">
        <f>(E181/L181)</f>
        <v>100</v>
      </c>
      <c r="Q181" s="7" t="str">
        <f>LEFT($N181,FIND("/",N181)-1)</f>
        <v>film &amp; video</v>
      </c>
      <c r="R181" s="7" t="str">
        <f>RIGHT($N181,FIND("/",$N181)-8)</f>
        <v>drama</v>
      </c>
      <c r="S181" s="12">
        <f>(((J181/60)/60)/24)+DATE(1970,1,1)+(-6/24)</f>
        <v>42402.830497685187</v>
      </c>
      <c r="T181" s="12">
        <f>(((I181/60)/60)/24)+DATE(1970,1,1)+(-6/24)</f>
        <v>42432.830497685187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((E182/D182))</f>
        <v>0.33416666666666667</v>
      </c>
      <c r="P182" s="7">
        <f>(E182/L182)</f>
        <v>30.846153846153847</v>
      </c>
      <c r="Q182" s="7" t="str">
        <f>LEFT($N182,FIND("/",N182)-1)</f>
        <v>film &amp; video</v>
      </c>
      <c r="R182" s="7" t="str">
        <f>RIGHT($N182,FIND("/",$N182)-8)</f>
        <v>drama</v>
      </c>
      <c r="S182" s="12">
        <f>(((J182/60)/60)/24)+DATE(1970,1,1)+(-6/24)</f>
        <v>42067.741238425922</v>
      </c>
      <c r="T182" s="12">
        <f>(((I182/60)/60)/24)+DATE(1970,1,1)+(-6/24)</f>
        <v>42107.541666666672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((E183/D183))</f>
        <v>0.21092608822670172</v>
      </c>
      <c r="P183" s="7">
        <f>(E183/L183)</f>
        <v>180.5</v>
      </c>
      <c r="Q183" s="7" t="str">
        <f>LEFT($N183,FIND("/",N183)-1)</f>
        <v>film &amp; video</v>
      </c>
      <c r="R183" s="7" t="str">
        <f>RIGHT($N183,FIND("/",$N183)-8)</f>
        <v>drama</v>
      </c>
      <c r="S183" s="12">
        <f>(((J183/60)/60)/24)+DATE(1970,1,1)+(-6/24)</f>
        <v>42147.491840277777</v>
      </c>
      <c r="T183" s="12">
        <f>(((I183/60)/60)/24)+DATE(1970,1,1)+(-6/24)</f>
        <v>42177.491840277777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((E184/D184))</f>
        <v>0</v>
      </c>
      <c r="P184" s="7">
        <v>0</v>
      </c>
      <c r="Q184" s="7" t="str">
        <f>LEFT($N184,FIND("/",N184)-1)</f>
        <v>film &amp; video</v>
      </c>
      <c r="R184" s="7" t="str">
        <f>RIGHT($N184,FIND("/",$N184)-8)</f>
        <v>drama</v>
      </c>
      <c r="S184" s="12">
        <f>(((J184/60)/60)/24)+DATE(1970,1,1)+(-6/24)</f>
        <v>42711.761944444443</v>
      </c>
      <c r="T184" s="12">
        <f>(((I184/60)/60)/24)+DATE(1970,1,1)+(-6/24)</f>
        <v>42741.761944444443</v>
      </c>
    </row>
    <row r="185" spans="1:20" ht="17">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((E185/D185))</f>
        <v>0.35855999999999999</v>
      </c>
      <c r="P185" s="7">
        <f>(E185/L185)</f>
        <v>373.5</v>
      </c>
      <c r="Q185" s="7" t="str">
        <f>LEFT($N185,FIND("/",N185)-1)</f>
        <v>film &amp; video</v>
      </c>
      <c r="R185" s="7" t="str">
        <f>RIGHT($N185,FIND("/",$N185)-8)</f>
        <v>drama</v>
      </c>
      <c r="S185" s="12">
        <f>(((J185/60)/60)/24)+DATE(1970,1,1)+(-6/24)</f>
        <v>41939.560300925928</v>
      </c>
      <c r="T185" s="12">
        <f>(((I185/60)/60)/24)+DATE(1970,1,1)+(-6/24)</f>
        <v>41969.601967592593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((E186/D186))</f>
        <v>3.4000000000000002E-2</v>
      </c>
      <c r="P186" s="7">
        <f>(E186/L186)</f>
        <v>25.5</v>
      </c>
      <c r="Q186" s="7" t="str">
        <f>LEFT($N186,FIND("/",N186)-1)</f>
        <v>film &amp; video</v>
      </c>
      <c r="R186" s="7" t="str">
        <f>RIGHT($N186,FIND("/",$N186)-8)</f>
        <v>drama</v>
      </c>
      <c r="S186" s="12">
        <f>(((J186/60)/60)/24)+DATE(1970,1,1)+(-6/24)</f>
        <v>41825.541226851856</v>
      </c>
      <c r="T186" s="12">
        <f>(((I186/60)/60)/24)+DATE(1970,1,1)+(-6/24)</f>
        <v>41882.915972222225</v>
      </c>
    </row>
    <row r="187" spans="1:20" ht="17">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((E187/D187))</f>
        <v>5.5E-2</v>
      </c>
      <c r="P187" s="7">
        <f>(E187/L187)</f>
        <v>220</v>
      </c>
      <c r="Q187" s="7" t="str">
        <f>LEFT($N187,FIND("/",N187)-1)</f>
        <v>film &amp; video</v>
      </c>
      <c r="R187" s="7" t="str">
        <f>RIGHT($N187,FIND("/",$N187)-8)</f>
        <v>drama</v>
      </c>
      <c r="S187" s="12">
        <f>(((J187/60)/60)/24)+DATE(1970,1,1)+(-6/24)</f>
        <v>42570.66133101852</v>
      </c>
      <c r="T187" s="12">
        <f>(((I187/60)/60)/24)+DATE(1970,1,1)+(-6/24)</f>
        <v>42600.66133101852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((E188/D188))</f>
        <v>0</v>
      </c>
      <c r="P188" s="7">
        <v>0</v>
      </c>
      <c r="Q188" s="7" t="str">
        <f>LEFT($N188,FIND("/",N188)-1)</f>
        <v>film &amp; video</v>
      </c>
      <c r="R188" s="7" t="str">
        <f>RIGHT($N188,FIND("/",$N188)-8)</f>
        <v>drama</v>
      </c>
      <c r="S188" s="12">
        <f>(((J188/60)/60)/24)+DATE(1970,1,1)+(-6/24)</f>
        <v>42767.562893518523</v>
      </c>
      <c r="T188" s="12">
        <f>(((I188/60)/60)/24)+DATE(1970,1,1)+(-6/24)</f>
        <v>42797.583333333328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((E189/D189))</f>
        <v>0.16</v>
      </c>
      <c r="P189" s="7">
        <f>(E189/L189)</f>
        <v>160</v>
      </c>
      <c r="Q189" s="7" t="str">
        <f>LEFT($N189,FIND("/",N189)-1)</f>
        <v>film &amp; video</v>
      </c>
      <c r="R189" s="7" t="str">
        <f>RIGHT($N189,FIND("/",$N189)-8)</f>
        <v>drama</v>
      </c>
      <c r="S189" s="12">
        <f>(((J189/60)/60)/24)+DATE(1970,1,1)+(-6/24)</f>
        <v>42181.984456018516</v>
      </c>
      <c r="T189" s="12">
        <f>(((I189/60)/60)/24)+DATE(1970,1,1)+(-6/24)</f>
        <v>42206.040972222225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((E190/D190))</f>
        <v>0</v>
      </c>
      <c r="P190" s="7">
        <v>0</v>
      </c>
      <c r="Q190" s="7" t="str">
        <f>LEFT($N190,FIND("/",N190)-1)</f>
        <v>film &amp; video</v>
      </c>
      <c r="R190" s="7" t="str">
        <f>RIGHT($N190,FIND("/",$N190)-8)</f>
        <v>drama</v>
      </c>
      <c r="S190" s="12">
        <f>(((J190/60)/60)/24)+DATE(1970,1,1)+(-6/24)</f>
        <v>41856.93304398148</v>
      </c>
      <c r="T190" s="12">
        <f>(((I190/60)/60)/24)+DATE(1970,1,1)+(-6/24)</f>
        <v>41886.93304398148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((E191/D191))</f>
        <v>6.8999999999999997E-4</v>
      </c>
      <c r="P191" s="7">
        <f>(E191/L191)</f>
        <v>69</v>
      </c>
      <c r="Q191" s="7" t="str">
        <f>LEFT($N191,FIND("/",N191)-1)</f>
        <v>film &amp; video</v>
      </c>
      <c r="R191" s="7" t="str">
        <f>RIGHT($N191,FIND("/",$N191)-8)</f>
        <v>drama</v>
      </c>
      <c r="S191" s="12">
        <f>(((J191/60)/60)/24)+DATE(1970,1,1)+(-6/24)</f>
        <v>42556.440706018519</v>
      </c>
      <c r="T191" s="12">
        <f>(((I191/60)/60)/24)+DATE(1970,1,1)+(-6/24)</f>
        <v>42616.440706018519</v>
      </c>
    </row>
    <row r="192" spans="1:20" ht="17">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((E192/D192))</f>
        <v>4.1666666666666666E-3</v>
      </c>
      <c r="P192" s="7">
        <f>(E192/L192)</f>
        <v>50</v>
      </c>
      <c r="Q192" s="7" t="str">
        <f>LEFT($N192,FIND("/",N192)-1)</f>
        <v>film &amp; video</v>
      </c>
      <c r="R192" s="7" t="str">
        <f>RIGHT($N192,FIND("/",$N192)-8)</f>
        <v>drama</v>
      </c>
      <c r="S192" s="12">
        <f>(((J192/60)/60)/24)+DATE(1970,1,1)+(-6/24)</f>
        <v>42527.400995370372</v>
      </c>
      <c r="T192" s="12">
        <f>(((I192/60)/60)/24)+DATE(1970,1,1)+(-6/24)</f>
        <v>42537.400995370372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((E193/D193))</f>
        <v>0.05</v>
      </c>
      <c r="P193" s="7">
        <f>(E193/L193)</f>
        <v>83.333333333333329</v>
      </c>
      <c r="Q193" s="7" t="str">
        <f>LEFT($N193,FIND("/",N193)-1)</f>
        <v>film &amp; video</v>
      </c>
      <c r="R193" s="7" t="str">
        <f>RIGHT($N193,FIND("/",$N193)-8)</f>
        <v>drama</v>
      </c>
      <c r="S193" s="12">
        <f>(((J193/60)/60)/24)+DATE(1970,1,1)+(-6/24)</f>
        <v>42239.191412037035</v>
      </c>
      <c r="T193" s="12">
        <f>(((I193/60)/60)/24)+DATE(1970,1,1)+(-6/24)</f>
        <v>42279.191412037035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((E194/D194))</f>
        <v>1.7E-5</v>
      </c>
      <c r="P194" s="7">
        <f>(E194/L194)</f>
        <v>5.666666666666667</v>
      </c>
      <c r="Q194" s="7" t="str">
        <f>LEFT($N194,FIND("/",N194)-1)</f>
        <v>film &amp; video</v>
      </c>
      <c r="R194" s="7" t="str">
        <f>RIGHT($N194,FIND("/",$N194)-8)</f>
        <v>drama</v>
      </c>
      <c r="S194" s="12">
        <f>(((J194/60)/60)/24)+DATE(1970,1,1)+(-6/24)</f>
        <v>41899.542037037041</v>
      </c>
      <c r="T194" s="12">
        <f>(((I194/60)/60)/24)+DATE(1970,1,1)+(-6/24)</f>
        <v>41929.542037037041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((E195/D195))</f>
        <v>0</v>
      </c>
      <c r="P195" s="7">
        <v>0</v>
      </c>
      <c r="Q195" s="7" t="str">
        <f>LEFT($N195,FIND("/",N195)-1)</f>
        <v>film &amp; video</v>
      </c>
      <c r="R195" s="7" t="str">
        <f>RIGHT($N195,FIND("/",$N195)-8)</f>
        <v>drama</v>
      </c>
      <c r="S195" s="12">
        <f>(((J195/60)/60)/24)+DATE(1970,1,1)+(-6/24)</f>
        <v>41911.684791666667</v>
      </c>
      <c r="T195" s="12">
        <f>(((I195/60)/60)/24)+DATE(1970,1,1)+(-6/24)</f>
        <v>41971.726458333331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((E196/D196))</f>
        <v>1.1999999999999999E-3</v>
      </c>
      <c r="P196" s="7">
        <f>(E196/L196)</f>
        <v>1</v>
      </c>
      <c r="Q196" s="7" t="str">
        <f>LEFT($N196,FIND("/",N196)-1)</f>
        <v>film &amp; video</v>
      </c>
      <c r="R196" s="7" t="str">
        <f>RIGHT($N196,FIND("/",$N196)-8)</f>
        <v>drama</v>
      </c>
      <c r="S196" s="12">
        <f>(((J196/60)/60)/24)+DATE(1970,1,1)+(-6/24)</f>
        <v>42375.746886574074</v>
      </c>
      <c r="T196" s="12">
        <f>(((I196/60)/60)/24)+DATE(1970,1,1)+(-6/24)</f>
        <v>42435.746886574074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((E197/D197))</f>
        <v>0</v>
      </c>
      <c r="P197" s="7">
        <v>0</v>
      </c>
      <c r="Q197" s="7" t="str">
        <f>LEFT($N197,FIND("/",N197)-1)</f>
        <v>film &amp; video</v>
      </c>
      <c r="R197" s="7" t="str">
        <f>RIGHT($N197,FIND("/",$N197)-8)</f>
        <v>drama</v>
      </c>
      <c r="S197" s="12">
        <f>(((J197/60)/60)/24)+DATE(1970,1,1)+(-6/24)</f>
        <v>42135.42050925926</v>
      </c>
      <c r="T197" s="12">
        <f>(((I197/60)/60)/24)+DATE(1970,1,1)+(-6/24)</f>
        <v>42195.42050925926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((E198/D198))</f>
        <v>0.41857142857142859</v>
      </c>
      <c r="P198" s="7">
        <f>(E198/L198)</f>
        <v>77.10526315789474</v>
      </c>
      <c r="Q198" s="7" t="str">
        <f>LEFT($N198,FIND("/",N198)-1)</f>
        <v>film &amp; video</v>
      </c>
      <c r="R198" s="7" t="str">
        <f>RIGHT($N198,FIND("/",$N198)-8)</f>
        <v>drama</v>
      </c>
      <c r="S198" s="12">
        <f>(((J198/60)/60)/24)+DATE(1970,1,1)+(-6/24)</f>
        <v>42259.292800925927</v>
      </c>
      <c r="T198" s="12">
        <f>(((I198/60)/60)/24)+DATE(1970,1,1)+(-6/24)</f>
        <v>42287.625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((E199/D199))</f>
        <v>0.1048</v>
      </c>
      <c r="P199" s="7">
        <f>(E199/L199)</f>
        <v>32.75</v>
      </c>
      <c r="Q199" s="7" t="str">
        <f>LEFT($N199,FIND("/",N199)-1)</f>
        <v>film &amp; video</v>
      </c>
      <c r="R199" s="7" t="str">
        <f>RIGHT($N199,FIND("/",$N199)-8)</f>
        <v>drama</v>
      </c>
      <c r="S199" s="12">
        <f>(((J199/60)/60)/24)+DATE(1970,1,1)+(-6/24)</f>
        <v>42741.598379629635</v>
      </c>
      <c r="T199" s="12">
        <f>(((I199/60)/60)/24)+DATE(1970,1,1)+(-6/24)</f>
        <v>42783.625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((E200/D200))</f>
        <v>1.116E-2</v>
      </c>
      <c r="P200" s="7">
        <f>(E200/L200)</f>
        <v>46.5</v>
      </c>
      <c r="Q200" s="7" t="str">
        <f>LEFT($N200,FIND("/",N200)-1)</f>
        <v>film &amp; video</v>
      </c>
      <c r="R200" s="7" t="str">
        <f>RIGHT($N200,FIND("/",$N200)-8)</f>
        <v>drama</v>
      </c>
      <c r="S200" s="12">
        <f>(((J200/60)/60)/24)+DATE(1970,1,1)+(-6/24)</f>
        <v>41887.133356481485</v>
      </c>
      <c r="T200" s="12">
        <f>(((I200/60)/60)/24)+DATE(1970,1,1)+(-6/24)</f>
        <v>41917.133356481485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((E201/D201))</f>
        <v>0</v>
      </c>
      <c r="P201" s="7">
        <v>0</v>
      </c>
      <c r="Q201" s="7" t="str">
        <f>LEFT($N201,FIND("/",N201)-1)</f>
        <v>film &amp; video</v>
      </c>
      <c r="R201" s="7" t="str">
        <f>RIGHT($N201,FIND("/",$N201)-8)</f>
        <v>drama</v>
      </c>
      <c r="S201" s="12">
        <f>(((J201/60)/60)/24)+DATE(1970,1,1)+(-6/24)</f>
        <v>42583.873865740738</v>
      </c>
      <c r="T201" s="12">
        <f>(((I201/60)/60)/24)+DATE(1970,1,1)+(-6/24)</f>
        <v>42613.873865740738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((E202/D202))</f>
        <v>0.26192500000000002</v>
      </c>
      <c r="P202" s="7">
        <f>(E202/L202)</f>
        <v>87.308333333333337</v>
      </c>
      <c r="Q202" s="7" t="str">
        <f>LEFT($N202,FIND("/",N202)-1)</f>
        <v>film &amp; video</v>
      </c>
      <c r="R202" s="7" t="str">
        <f>RIGHT($N202,FIND("/",$N202)-8)</f>
        <v>drama</v>
      </c>
      <c r="S202" s="12">
        <f>(((J202/60)/60)/24)+DATE(1970,1,1)+(-6/24)</f>
        <v>41866.833368055559</v>
      </c>
      <c r="T202" s="12">
        <f>(((I202/60)/60)/24)+DATE(1970,1,1)+(-6/24)</f>
        <v>41896.833368055559</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((E203/D203))</f>
        <v>0.58461538461538465</v>
      </c>
      <c r="P203" s="7">
        <f>(E203/L203)</f>
        <v>54.285714285714285</v>
      </c>
      <c r="Q203" s="7" t="str">
        <f>LEFT($N203,FIND("/",N203)-1)</f>
        <v>film &amp; video</v>
      </c>
      <c r="R203" s="7" t="str">
        <f>RIGHT($N203,FIND("/",$N203)-8)</f>
        <v>drama</v>
      </c>
      <c r="S203" s="12">
        <f>(((J203/60)/60)/24)+DATE(1970,1,1)+(-6/24)</f>
        <v>42023.568622685183</v>
      </c>
      <c r="T203" s="12">
        <f>(((I203/60)/60)/24)+DATE(1970,1,1)+(-6/24)</f>
        <v>42043.568622685183</v>
      </c>
    </row>
    <row r="204" spans="1:20" ht="17">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((E204/D204))</f>
        <v>0</v>
      </c>
      <c r="P204" s="7">
        <v>0</v>
      </c>
      <c r="Q204" s="7" t="str">
        <f>LEFT($N204,FIND("/",N204)-1)</f>
        <v>film &amp; video</v>
      </c>
      <c r="R204" s="7" t="str">
        <f>RIGHT($N204,FIND("/",$N204)-8)</f>
        <v>drama</v>
      </c>
      <c r="S204" s="12">
        <f>(((J204/60)/60)/24)+DATE(1970,1,1)+(-6/24)</f>
        <v>42255.677824074075</v>
      </c>
      <c r="T204" s="12">
        <f>(((I204/60)/60)/24)+DATE(1970,1,1)+(-6/24)</f>
        <v>42285.624305555553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((E205/D205))</f>
        <v>0.2984</v>
      </c>
      <c r="P205" s="7">
        <f>(E205/L205)</f>
        <v>93.25</v>
      </c>
      <c r="Q205" s="7" t="str">
        <f>LEFT($N205,FIND("/",N205)-1)</f>
        <v>film &amp; video</v>
      </c>
      <c r="R205" s="7" t="str">
        <f>RIGHT($N205,FIND("/",$N205)-8)</f>
        <v>drama</v>
      </c>
      <c r="S205" s="12">
        <f>(((J205/60)/60)/24)+DATE(1970,1,1)+(-6/24)</f>
        <v>41973.597962962958</v>
      </c>
      <c r="T205" s="12">
        <f>(((I205/60)/60)/24)+DATE(1970,1,1)+(-6/24)</f>
        <v>42033.597962962958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((E206/D206))</f>
        <v>0.50721666666666665</v>
      </c>
      <c r="P206" s="7">
        <f>(E206/L206)</f>
        <v>117.68368136117556</v>
      </c>
      <c r="Q206" s="7" t="str">
        <f>LEFT($N206,FIND("/",N206)-1)</f>
        <v>film &amp; video</v>
      </c>
      <c r="R206" s="7" t="str">
        <f>RIGHT($N206,FIND("/",$N206)-8)</f>
        <v>drama</v>
      </c>
      <c r="S206" s="12">
        <f>(((J206/60)/60)/24)+DATE(1970,1,1)+(-6/24)</f>
        <v>42556.333368055552</v>
      </c>
      <c r="T206" s="12">
        <f>(((I206/60)/60)/24)+DATE(1970,1,1)+(-6/24)</f>
        <v>42586.333368055552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((E207/D207))</f>
        <v>0.16250000000000001</v>
      </c>
      <c r="P207" s="7">
        <f>(E207/L207)</f>
        <v>76.470588235294116</v>
      </c>
      <c r="Q207" s="7" t="str">
        <f>LEFT($N207,FIND("/",N207)-1)</f>
        <v>film &amp; video</v>
      </c>
      <c r="R207" s="7" t="str">
        <f>RIGHT($N207,FIND("/",$N207)-8)</f>
        <v>drama</v>
      </c>
      <c r="S207" s="12">
        <f>(((J207/60)/60)/24)+DATE(1970,1,1)+(-6/24)</f>
        <v>42248.382199074069</v>
      </c>
      <c r="T207" s="12">
        <f>(((I207/60)/60)/24)+DATE(1970,1,1)+(-6/24)</f>
        <v>42283.382199074069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((E208/D208))</f>
        <v>0</v>
      </c>
      <c r="P208" s="7">
        <v>0</v>
      </c>
      <c r="Q208" s="7" t="str">
        <f>LEFT($N208,FIND("/",N208)-1)</f>
        <v>film &amp; video</v>
      </c>
      <c r="R208" s="7" t="str">
        <f>RIGHT($N208,FIND("/",$N208)-8)</f>
        <v>drama</v>
      </c>
      <c r="S208" s="12">
        <f>(((J208/60)/60)/24)+DATE(1970,1,1)+(-6/24)</f>
        <v>42566.754432870366</v>
      </c>
      <c r="T208" s="12">
        <f>(((I208/60)/60)/24)+DATE(1970,1,1)+(-6/24)</f>
        <v>42587.754432870366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((E209/D209))</f>
        <v>0.15214285714285714</v>
      </c>
      <c r="P209" s="7">
        <f>(E209/L209)</f>
        <v>163.84615384615384</v>
      </c>
      <c r="Q209" s="7" t="str">
        <f>LEFT($N209,FIND("/",N209)-1)</f>
        <v>film &amp; video</v>
      </c>
      <c r="R209" s="7" t="str">
        <f>RIGHT($N209,FIND("/",$N209)-8)</f>
        <v>drama</v>
      </c>
      <c r="S209" s="12">
        <f>(((J209/60)/60)/24)+DATE(1970,1,1)+(-6/24)</f>
        <v>41977.947199074071</v>
      </c>
      <c r="T209" s="12">
        <f>(((I209/60)/60)/24)+DATE(1970,1,1)+(-6/24)</f>
        <v>42007.947199074071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((E210/D210))</f>
        <v>0</v>
      </c>
      <c r="P210" s="7">
        <v>0</v>
      </c>
      <c r="Q210" s="7" t="str">
        <f>LEFT($N210,FIND("/",N210)-1)</f>
        <v>film &amp; video</v>
      </c>
      <c r="R210" s="7" t="str">
        <f>RIGHT($N210,FIND("/",$N210)-8)</f>
        <v>drama</v>
      </c>
      <c r="S210" s="12">
        <f>(((J210/60)/60)/24)+DATE(1970,1,1)+(-6/24)</f>
        <v>41959.119988425926</v>
      </c>
      <c r="T210" s="12">
        <f>(((I210/60)/60)/24)+DATE(1970,1,1)+(-6/24)</f>
        <v>41989.119988425926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((E211/D211))</f>
        <v>0</v>
      </c>
      <c r="P211" s="7">
        <v>0</v>
      </c>
      <c r="Q211" s="7" t="str">
        <f>LEFT($N211,FIND("/",N211)-1)</f>
        <v>film &amp; video</v>
      </c>
      <c r="R211" s="7" t="str">
        <f>RIGHT($N211,FIND("/",$N211)-8)</f>
        <v>drama</v>
      </c>
      <c r="S211" s="12">
        <f>(((J211/60)/60)/24)+DATE(1970,1,1)+(-6/24)</f>
        <v>42165.672858796301</v>
      </c>
      <c r="T211" s="12">
        <f>(((I211/60)/60)/24)+DATE(1970,1,1)+(-6/24)</f>
        <v>42195.672858796301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((E212/D212))</f>
        <v>0.2525</v>
      </c>
      <c r="P212" s="7">
        <f>(E212/L212)</f>
        <v>91.818181818181813</v>
      </c>
      <c r="Q212" s="7" t="str">
        <f>LEFT($N212,FIND("/",N212)-1)</f>
        <v>film &amp; video</v>
      </c>
      <c r="R212" s="7" t="str">
        <f>RIGHT($N212,FIND("/",$N212)-8)</f>
        <v>drama</v>
      </c>
      <c r="S212" s="12">
        <f>(((J212/60)/60)/24)+DATE(1970,1,1)+(-6/24)</f>
        <v>42248.814722222218</v>
      </c>
      <c r="T212" s="12">
        <f>(((I212/60)/60)/24)+DATE(1970,1,1)+(-6/24)</f>
        <v>42277.958333333328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((E213/D213))</f>
        <v>0.44600000000000001</v>
      </c>
      <c r="P213" s="7">
        <f>(E213/L213)</f>
        <v>185.83333333333334</v>
      </c>
      <c r="Q213" s="7" t="str">
        <f>LEFT($N213,FIND("/",N213)-1)</f>
        <v>film &amp; video</v>
      </c>
      <c r="R213" s="7" t="str">
        <f>RIGHT($N213,FIND("/",$N213)-8)</f>
        <v>drama</v>
      </c>
      <c r="S213" s="12">
        <f>(((J213/60)/60)/24)+DATE(1970,1,1)+(-6/24)</f>
        <v>42235.909918981488</v>
      </c>
      <c r="T213" s="12">
        <f>(((I213/60)/60)/24)+DATE(1970,1,1)+(-6/24)</f>
        <v>42265.909918981488</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((E214/D214))</f>
        <v>1.5873015873015873E-4</v>
      </c>
      <c r="P214" s="7">
        <f>(E214/L214)</f>
        <v>1</v>
      </c>
      <c r="Q214" s="7" t="str">
        <f>LEFT($N214,FIND("/",N214)-1)</f>
        <v>film &amp; video</v>
      </c>
      <c r="R214" s="7" t="str">
        <f>RIGHT($N214,FIND("/",$N214)-8)</f>
        <v>drama</v>
      </c>
      <c r="S214" s="12">
        <f>(((J214/60)/60)/24)+DATE(1970,1,1)+(-6/24)</f>
        <v>42416.631018518514</v>
      </c>
      <c r="T214" s="12">
        <f>(((I214/60)/60)/24)+DATE(1970,1,1)+(-6/24)</f>
        <v>42476.589351851857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((E215/D215))</f>
        <v>4.0000000000000002E-4</v>
      </c>
      <c r="P215" s="7">
        <f>(E215/L215)</f>
        <v>20</v>
      </c>
      <c r="Q215" s="7" t="str">
        <f>LEFT($N215,FIND("/",N215)-1)</f>
        <v>film &amp; video</v>
      </c>
      <c r="R215" s="7" t="str">
        <f>RIGHT($N215,FIND("/",$N215)-8)</f>
        <v>drama</v>
      </c>
      <c r="S215" s="12">
        <f>(((J215/60)/60)/24)+DATE(1970,1,1)+(-6/24)</f>
        <v>42202.344293981485</v>
      </c>
      <c r="T215" s="12">
        <f>(((I215/60)/60)/24)+DATE(1970,1,1)+(-6/24)</f>
        <v>42232.337974537033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((E216/D216))</f>
        <v>8.0000000000000007E-5</v>
      </c>
      <c r="P216" s="7">
        <f>(E216/L216)</f>
        <v>1</v>
      </c>
      <c r="Q216" s="7" t="str">
        <f>LEFT($N216,FIND("/",N216)-1)</f>
        <v>film &amp; video</v>
      </c>
      <c r="R216" s="7" t="str">
        <f>RIGHT($N216,FIND("/",$N216)-8)</f>
        <v>drama</v>
      </c>
      <c r="S216" s="12">
        <f>(((J216/60)/60)/24)+DATE(1970,1,1)+(-6/24)</f>
        <v>42009.39061342593</v>
      </c>
      <c r="T216" s="12">
        <f>(((I216/60)/60)/24)+DATE(1970,1,1)+(-6/24)</f>
        <v>42069.39061342593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((E217/D217))</f>
        <v>2.2727272727272726E-3</v>
      </c>
      <c r="P217" s="7">
        <f>(E217/L217)</f>
        <v>10</v>
      </c>
      <c r="Q217" s="7" t="str">
        <f>LEFT($N217,FIND("/",N217)-1)</f>
        <v>film &amp; video</v>
      </c>
      <c r="R217" s="7" t="str">
        <f>RIGHT($N217,FIND("/",$N217)-8)</f>
        <v>drama</v>
      </c>
      <c r="S217" s="12">
        <f>(((J217/60)/60)/24)+DATE(1970,1,1)+(-6/24)</f>
        <v>42374.980115740742</v>
      </c>
      <c r="T217" s="12">
        <f>(((I217/60)/60)/24)+DATE(1970,1,1)+(-6/24)</f>
        <v>42417.749305555553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((E218/D218))</f>
        <v>0.55698440000000005</v>
      </c>
      <c r="P218" s="7">
        <f>(E218/L218)</f>
        <v>331.53833333333336</v>
      </c>
      <c r="Q218" s="7" t="str">
        <f>LEFT($N218,FIND("/",N218)-1)</f>
        <v>film &amp; video</v>
      </c>
      <c r="R218" s="7" t="str">
        <f>RIGHT($N218,FIND("/",$N218)-8)</f>
        <v>drama</v>
      </c>
      <c r="S218" s="12">
        <f>(((J218/60)/60)/24)+DATE(1970,1,1)+(-6/24)</f>
        <v>42066.708761574075</v>
      </c>
      <c r="T218" s="12">
        <f>(((I218/60)/60)/24)+DATE(1970,1,1)+(-6/24)</f>
        <v>42116.667094907403</v>
      </c>
    </row>
    <row r="219" spans="1:20" ht="17">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((E219/D219))</f>
        <v>0.11942999999999999</v>
      </c>
      <c r="P219" s="7">
        <f>(E219/L219)</f>
        <v>314.28947368421052</v>
      </c>
      <c r="Q219" s="7" t="str">
        <f>LEFT($N219,FIND("/",N219)-1)</f>
        <v>film &amp; video</v>
      </c>
      <c r="R219" s="7" t="str">
        <f>RIGHT($N219,FIND("/",$N219)-8)</f>
        <v>drama</v>
      </c>
      <c r="S219" s="12">
        <f>(((J219/60)/60)/24)+DATE(1970,1,1)+(-6/24)</f>
        <v>41970.39061342593</v>
      </c>
      <c r="T219" s="12">
        <f>(((I219/60)/60)/24)+DATE(1970,1,1)+(-6/24)</f>
        <v>42001.39061342593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((E220/D220))</f>
        <v>0.02</v>
      </c>
      <c r="P220" s="7">
        <f>(E220/L220)</f>
        <v>100</v>
      </c>
      <c r="Q220" s="7" t="str">
        <f>LEFT($N220,FIND("/",N220)-1)</f>
        <v>film &amp; video</v>
      </c>
      <c r="R220" s="7" t="str">
        <f>RIGHT($N220,FIND("/",$N220)-8)</f>
        <v>drama</v>
      </c>
      <c r="S220" s="12">
        <f>(((J220/60)/60)/24)+DATE(1970,1,1)+(-6/24)</f>
        <v>42079.378344907411</v>
      </c>
      <c r="T220" s="12">
        <f>(((I220/60)/60)/24)+DATE(1970,1,1)+(-6/24)</f>
        <v>42139.378344907411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((E221/D221))</f>
        <v>0.17630000000000001</v>
      </c>
      <c r="P221" s="7">
        <f>(E221/L221)</f>
        <v>115.98684210526316</v>
      </c>
      <c r="Q221" s="7" t="str">
        <f>LEFT($N221,FIND("/",N221)-1)</f>
        <v>film &amp; video</v>
      </c>
      <c r="R221" s="7" t="str">
        <f>RIGHT($N221,FIND("/",$N221)-8)</f>
        <v>drama</v>
      </c>
      <c r="S221" s="12">
        <f>(((J221/60)/60)/24)+DATE(1970,1,1)+(-6/24)</f>
        <v>42429.076678240745</v>
      </c>
      <c r="T221" s="12">
        <f>(((I221/60)/60)/24)+DATE(1970,1,1)+(-6/24)</f>
        <v>42461.040972222225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((E222/D222))</f>
        <v>7.1999999999999998E-3</v>
      </c>
      <c r="P222" s="7">
        <f>(E222/L222)</f>
        <v>120</v>
      </c>
      <c r="Q222" s="7" t="str">
        <f>LEFT($N222,FIND("/",N222)-1)</f>
        <v>film &amp; video</v>
      </c>
      <c r="R222" s="7" t="str">
        <f>RIGHT($N222,FIND("/",$N222)-8)</f>
        <v>drama</v>
      </c>
      <c r="S222" s="12">
        <f>(((J222/60)/60)/24)+DATE(1970,1,1)+(-6/24)</f>
        <v>42195.393865740742</v>
      </c>
      <c r="T222" s="12">
        <f>(((I222/60)/60)/24)+DATE(1970,1,1)+(-6/24)</f>
        <v>42236.587499999994</v>
      </c>
    </row>
    <row r="223" spans="1:20" ht="17">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((E223/D223))</f>
        <v>0</v>
      </c>
      <c r="P223" s="7">
        <v>0</v>
      </c>
      <c r="Q223" s="7" t="str">
        <f>LEFT($N223,FIND("/",N223)-1)</f>
        <v>film &amp; video</v>
      </c>
      <c r="R223" s="7" t="str">
        <f>RIGHT($N223,FIND("/",$N223)-8)</f>
        <v>drama</v>
      </c>
      <c r="S223" s="12">
        <f>(((J223/60)/60)/24)+DATE(1970,1,1)+(-6/24)</f>
        <v>42031.587546296301</v>
      </c>
      <c r="T223" s="12">
        <f>(((I223/60)/60)/24)+DATE(1970,1,1)+(-6/24)</f>
        <v>42091.54587962963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((E224/D224))</f>
        <v>0.13</v>
      </c>
      <c r="P224" s="7">
        <f>(E224/L224)</f>
        <v>65</v>
      </c>
      <c r="Q224" s="7" t="str">
        <f>LEFT($N224,FIND("/",N224)-1)</f>
        <v>film &amp; video</v>
      </c>
      <c r="R224" s="7" t="str">
        <f>RIGHT($N224,FIND("/",$N224)-8)</f>
        <v>drama</v>
      </c>
      <c r="S224" s="12">
        <f>(((J224/60)/60)/24)+DATE(1970,1,1)+(-6/24)</f>
        <v>42031.519884259258</v>
      </c>
      <c r="T224" s="12">
        <f>(((I224/60)/60)/24)+DATE(1970,1,1)+(-6/24)</f>
        <v>42089.860416666663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((E225/D225))</f>
        <v>0</v>
      </c>
      <c r="P225" s="7">
        <v>0</v>
      </c>
      <c r="Q225" s="7" t="str">
        <f>LEFT($N225,FIND("/",N225)-1)</f>
        <v>film &amp; video</v>
      </c>
      <c r="R225" s="7" t="str">
        <f>RIGHT($N225,FIND("/",$N225)-8)</f>
        <v>drama</v>
      </c>
      <c r="S225" s="12">
        <f>(((J225/60)/60)/24)+DATE(1970,1,1)+(-6/24)</f>
        <v>42481.798032407409</v>
      </c>
      <c r="T225" s="12">
        <f>(((I225/60)/60)/24)+DATE(1970,1,1)+(-6/24)</f>
        <v>42511.795138888891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((E226/D226))</f>
        <v>0</v>
      </c>
      <c r="P226" s="7">
        <v>0</v>
      </c>
      <c r="Q226" s="7" t="str">
        <f>LEFT($N226,FIND("/",N226)-1)</f>
        <v>film &amp; video</v>
      </c>
      <c r="R226" s="7" t="str">
        <f>RIGHT($N226,FIND("/",$N226)-8)</f>
        <v>drama</v>
      </c>
      <c r="S226" s="12">
        <f>(((J226/60)/60)/24)+DATE(1970,1,1)+(-6/24)</f>
        <v>42134.985254629632</v>
      </c>
      <c r="T226" s="12">
        <f>(((I226/60)/60)/24)+DATE(1970,1,1)+(-6/24)</f>
        <v>42194.985254629632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10">
        <f>((E227/D227))</f>
        <v>0</v>
      </c>
      <c r="P227" s="7">
        <v>0</v>
      </c>
      <c r="Q227" s="7" t="str">
        <f>LEFT($N227,FIND("/",N227)-1)</f>
        <v>film &amp; video</v>
      </c>
      <c r="R227" s="7" t="str">
        <f>RIGHT($N227,FIND("/",$N227)-8)</f>
        <v>drama</v>
      </c>
      <c r="S227" s="12">
        <f>(((J227/60)/60)/24)+DATE(1970,1,1)+(-6/24)</f>
        <v>42438.711273148147</v>
      </c>
      <c r="T227" s="12">
        <f>(((I227/60)/60)/24)+DATE(1970,1,1)+(-6/24)</f>
        <v>42468.669606481482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((E228/D228))</f>
        <v>8.6206896551724137E-3</v>
      </c>
      <c r="P228" s="7">
        <f>(E228/L228)</f>
        <v>125</v>
      </c>
      <c r="Q228" s="7" t="str">
        <f>LEFT($N228,FIND("/",N228)-1)</f>
        <v>film &amp; video</v>
      </c>
      <c r="R228" s="7" t="str">
        <f>RIGHT($N228,FIND("/",$N228)-8)</f>
        <v>drama</v>
      </c>
      <c r="S228" s="12">
        <f>(((J228/60)/60)/24)+DATE(1970,1,1)+(-6/24)</f>
        <v>42106.416018518517</v>
      </c>
      <c r="T228" s="12">
        <f>(((I228/60)/60)/24)+DATE(1970,1,1)+(-6/24)</f>
        <v>42155.145138888889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((E229/D229))</f>
        <v>0</v>
      </c>
      <c r="P229" s="7">
        <v>0</v>
      </c>
      <c r="Q229" s="7" t="str">
        <f>LEFT($N229,FIND("/",N229)-1)</f>
        <v>film &amp; video</v>
      </c>
      <c r="R229" s="7" t="str">
        <f>RIGHT($N229,FIND("/",$N229)-8)</f>
        <v>drama</v>
      </c>
      <c r="S229" s="12">
        <f>(((J229/60)/60)/24)+DATE(1970,1,1)+(-6/24)</f>
        <v>42164.643993055557</v>
      </c>
      <c r="T229" s="12">
        <f>(((I229/60)/60)/24)+DATE(1970,1,1)+(-6/24)</f>
        <v>42194.643993055557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((E230/D230))</f>
        <v>0</v>
      </c>
      <c r="P230" s="7">
        <v>0</v>
      </c>
      <c r="Q230" s="7" t="str">
        <f>LEFT($N230,FIND("/",N230)-1)</f>
        <v>film &amp; video</v>
      </c>
      <c r="R230" s="7" t="str">
        <f>RIGHT($N230,FIND("/",$N230)-8)</f>
        <v>drama</v>
      </c>
      <c r="S230" s="12">
        <f>(((J230/60)/60)/24)+DATE(1970,1,1)+(-6/24)</f>
        <v>42096.436400462961</v>
      </c>
      <c r="T230" s="12">
        <f>(((I230/60)/60)/24)+DATE(1970,1,1)+(-6/24)</f>
        <v>42156.436400462961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((E231/D231))</f>
        <v>0</v>
      </c>
      <c r="P231" s="7">
        <v>0</v>
      </c>
      <c r="Q231" s="7" t="str">
        <f>LEFT($N231,FIND("/",N231)-1)</f>
        <v>film &amp; video</v>
      </c>
      <c r="R231" s="7" t="str">
        <f>RIGHT($N231,FIND("/",$N231)-8)</f>
        <v>drama</v>
      </c>
      <c r="S231" s="12">
        <f>(((J231/60)/60)/24)+DATE(1970,1,1)+(-6/24)</f>
        <v>42383.683993055558</v>
      </c>
      <c r="T231" s="12">
        <f>(((I231/60)/60)/24)+DATE(1970,1,1)+(-6/24)</f>
        <v>42413.683993055558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((E232/D232))</f>
        <v>4.0000000000000001E-3</v>
      </c>
      <c r="P232" s="7">
        <f>(E232/L232)</f>
        <v>30</v>
      </c>
      <c r="Q232" s="7" t="str">
        <f>LEFT($N232,FIND("/",N232)-1)</f>
        <v>film &amp; video</v>
      </c>
      <c r="R232" s="7" t="str">
        <f>RIGHT($N232,FIND("/",$N232)-8)</f>
        <v>drama</v>
      </c>
      <c r="S232" s="12">
        <f>(((J232/60)/60)/24)+DATE(1970,1,1)+(-6/24)</f>
        <v>42129.527210648142</v>
      </c>
      <c r="T232" s="12">
        <f>(((I232/60)/60)/24)+DATE(1970,1,1)+(-6/24)</f>
        <v>42159.527210648142</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((E233/D233))</f>
        <v>0</v>
      </c>
      <c r="P233" s="7">
        <v>0</v>
      </c>
      <c r="Q233" s="7" t="str">
        <f>LEFT($N233,FIND("/",N233)-1)</f>
        <v>film &amp; video</v>
      </c>
      <c r="R233" s="7" t="str">
        <f>RIGHT($N233,FIND("/",$N233)-8)</f>
        <v>drama</v>
      </c>
      <c r="S233" s="12">
        <f>(((J233/60)/60)/24)+DATE(1970,1,1)+(-6/24)</f>
        <v>42341.708923611113</v>
      </c>
      <c r="T233" s="12">
        <f>(((I233/60)/60)/24)+DATE(1970,1,1)+(-6/24)</f>
        <v>42371.708923611113</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((E234/D234))</f>
        <v>2.75E-2</v>
      </c>
      <c r="P234" s="7">
        <f>(E234/L234)</f>
        <v>15.714285714285714</v>
      </c>
      <c r="Q234" s="7" t="str">
        <f>LEFT($N234,FIND("/",N234)-1)</f>
        <v>film &amp; video</v>
      </c>
      <c r="R234" s="7" t="str">
        <f>RIGHT($N234,FIND("/",$N234)-8)</f>
        <v>drama</v>
      </c>
      <c r="S234" s="12">
        <f>(((J234/60)/60)/24)+DATE(1970,1,1)+(-6/24)</f>
        <v>42032.57576388889</v>
      </c>
      <c r="T234" s="12">
        <f>(((I234/60)/60)/24)+DATE(1970,1,1)+(-6/24)</f>
        <v>42062.57576388889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((E235/D235))</f>
        <v>0</v>
      </c>
      <c r="P235" s="7">
        <v>0</v>
      </c>
      <c r="Q235" s="7" t="str">
        <f>LEFT($N235,FIND("/",N235)-1)</f>
        <v>film &amp; video</v>
      </c>
      <c r="R235" s="7" t="str">
        <f>RIGHT($N235,FIND("/",$N235)-8)</f>
        <v>drama</v>
      </c>
      <c r="S235" s="12">
        <f>(((J235/60)/60)/24)+DATE(1970,1,1)+(-6/24)</f>
        <v>42612.661712962959</v>
      </c>
      <c r="T235" s="12">
        <f>(((I235/60)/60)/24)+DATE(1970,1,1)+(-6/24)</f>
        <v>42642.661712962959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((E236/D236))</f>
        <v>0.40100000000000002</v>
      </c>
      <c r="P236" s="7">
        <f>(E236/L236)</f>
        <v>80.2</v>
      </c>
      <c r="Q236" s="7" t="str">
        <f>LEFT($N236,FIND("/",N236)-1)</f>
        <v>film &amp; video</v>
      </c>
      <c r="R236" s="7" t="str">
        <f>RIGHT($N236,FIND("/",$N236)-8)</f>
        <v>drama</v>
      </c>
      <c r="S236" s="12">
        <f>(((J236/60)/60)/24)+DATE(1970,1,1)+(-6/24)</f>
        <v>42135.785405092596</v>
      </c>
      <c r="T236" s="12">
        <f>(((I236/60)/60)/24)+DATE(1970,1,1)+(-6/24)</f>
        <v>42175.785405092596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((E237/D237))</f>
        <v>0</v>
      </c>
      <c r="P237" s="7">
        <v>0</v>
      </c>
      <c r="Q237" s="7" t="str">
        <f>LEFT($N237,FIND("/",N237)-1)</f>
        <v>film &amp; video</v>
      </c>
      <c r="R237" s="7" t="str">
        <f>RIGHT($N237,FIND("/",$N237)-8)</f>
        <v>drama</v>
      </c>
      <c r="S237" s="12">
        <f>(((J237/60)/60)/24)+DATE(1970,1,1)+(-6/24)</f>
        <v>42164.658530092594</v>
      </c>
      <c r="T237" s="12">
        <f>(((I237/60)/60)/24)+DATE(1970,1,1)+(-6/24)</f>
        <v>42194.658530092594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((E238/D238))</f>
        <v>0</v>
      </c>
      <c r="P238" s="7">
        <v>0</v>
      </c>
      <c r="Q238" s="7" t="str">
        <f>LEFT($N238,FIND("/",N238)-1)</f>
        <v>film &amp; video</v>
      </c>
      <c r="R238" s="7" t="str">
        <f>RIGHT($N238,FIND("/",$N238)-8)</f>
        <v>drama</v>
      </c>
      <c r="S238" s="12">
        <f>(((J238/60)/60)/24)+DATE(1970,1,1)+(-6/24)</f>
        <v>42320.83447916666</v>
      </c>
      <c r="T238" s="12">
        <f>(((I238/60)/60)/24)+DATE(1970,1,1)+(-6/24)</f>
        <v>42373.75</v>
      </c>
    </row>
    <row r="239" spans="1:20" ht="17">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((E239/D239))</f>
        <v>3.3333333333333335E-3</v>
      </c>
      <c r="P239" s="7">
        <f>(E239/L239)</f>
        <v>50</v>
      </c>
      <c r="Q239" s="7" t="str">
        <f>LEFT($N239,FIND("/",N239)-1)</f>
        <v>film &amp; video</v>
      </c>
      <c r="R239" s="7" t="str">
        <f>RIGHT($N239,FIND("/",$N239)-8)</f>
        <v>drama</v>
      </c>
      <c r="S239" s="12">
        <f>(((J239/60)/60)/24)+DATE(1970,1,1)+(-6/24)</f>
        <v>42377.327187499999</v>
      </c>
      <c r="T239" s="12">
        <f>(((I239/60)/60)/24)+DATE(1970,1,1)+(-6/24)</f>
        <v>42437.327187499999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((E240/D240))</f>
        <v>0</v>
      </c>
      <c r="P240" s="7">
        <v>0</v>
      </c>
      <c r="Q240" s="7" t="str">
        <f>LEFT($N240,FIND("/",N240)-1)</f>
        <v>film &amp; video</v>
      </c>
      <c r="R240" s="7" t="str">
        <f>RIGHT($N240,FIND("/",$N240)-8)</f>
        <v>drama</v>
      </c>
      <c r="S240" s="12">
        <f>(((J240/60)/60)/24)+DATE(1970,1,1)+(-6/24)</f>
        <v>42713.712499999994</v>
      </c>
      <c r="T240" s="12">
        <f>(((I240/60)/60)/24)+DATE(1970,1,1)+(-6/24)</f>
        <v>42734.125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((E241/D241))</f>
        <v>0.25</v>
      </c>
      <c r="P241" s="7">
        <f>(E241/L241)</f>
        <v>50</v>
      </c>
      <c r="Q241" s="7" t="str">
        <f>LEFT($N241,FIND("/",N241)-1)</f>
        <v>film &amp; video</v>
      </c>
      <c r="R241" s="7" t="str">
        <f>RIGHT($N241,FIND("/",$N241)-8)</f>
        <v>drama</v>
      </c>
      <c r="S241" s="12">
        <f>(((J241/60)/60)/24)+DATE(1970,1,1)+(-6/24)</f>
        <v>42296.860300925924</v>
      </c>
      <c r="T241" s="12">
        <f>(((I241/60)/60)/24)+DATE(1970,1,1)+(-6/24)</f>
        <v>42316.25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((E242/D242))</f>
        <v>1.0763413333333334</v>
      </c>
      <c r="P242" s="7">
        <f>(E242/L242)</f>
        <v>117.84759124087591</v>
      </c>
      <c r="Q242" s="7" t="str">
        <f>LEFT($N242,FIND("/",N242)-1)</f>
        <v>film &amp; video</v>
      </c>
      <c r="R242" s="7" t="str">
        <f>RIGHT($N242,FIND("/",$N242)-2)</f>
        <v>documentary</v>
      </c>
      <c r="S242" s="12">
        <f>(((J242/60)/60)/24)+DATE(1970,1,1)+(-6/24)</f>
        <v>41354.458460648151</v>
      </c>
      <c r="T242" s="12">
        <f>(((I242/60)/60)/24)+DATE(1970,1,1)+(-6/24)</f>
        <v>41399.458460648151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((E243/D243))</f>
        <v>1.1263736263736264</v>
      </c>
      <c r="P243" s="7">
        <f>(E243/L243)</f>
        <v>109.04255319148936</v>
      </c>
      <c r="Q243" s="7" t="str">
        <f>LEFT($N243,FIND("/",N243)-1)</f>
        <v>film &amp; video</v>
      </c>
      <c r="R243" s="7" t="str">
        <f>RIGHT($N243,FIND("/",$N243)-2)</f>
        <v>documentary</v>
      </c>
      <c r="S243" s="12">
        <f>(((J243/60)/60)/24)+DATE(1970,1,1)+(-6/24)</f>
        <v>41949.447962962964</v>
      </c>
      <c r="T243" s="12">
        <f>(((I243/60)/60)/24)+DATE(1970,1,1)+(-6/24)</f>
        <v>41994.447962962964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((E244/D244))</f>
        <v>1.1346153846153846</v>
      </c>
      <c r="P244" s="7">
        <f>(E244/L244)</f>
        <v>73.019801980198025</v>
      </c>
      <c r="Q244" s="7" t="str">
        <f>LEFT($N244,FIND("/",N244)-1)</f>
        <v>film &amp; video</v>
      </c>
      <c r="R244" s="7" t="str">
        <f>RIGHT($N244,FIND("/",$N244)-2)</f>
        <v>documentary</v>
      </c>
      <c r="S244" s="12">
        <f>(((J244/60)/60)/24)+DATE(1970,1,1)+(-6/24)</f>
        <v>40862.242939814816</v>
      </c>
      <c r="T244" s="12">
        <f>(((I244/60)/60)/24)+DATE(1970,1,1)+(-6/24)</f>
        <v>40897.242939814816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((E245/D245))</f>
        <v>1.0259199999999999</v>
      </c>
      <c r="P245" s="7">
        <f>(E245/L245)</f>
        <v>78.195121951219505</v>
      </c>
      <c r="Q245" s="7" t="str">
        <f>LEFT($N245,FIND("/",N245)-1)</f>
        <v>film &amp; video</v>
      </c>
      <c r="R245" s="7" t="str">
        <f>RIGHT($N245,FIND("/",$N245)-2)</f>
        <v>documentary</v>
      </c>
      <c r="S245" s="12">
        <f>(((J245/60)/60)/24)+DATE(1970,1,1)+(-6/24)</f>
        <v>41661.797500000001</v>
      </c>
      <c r="T245" s="12">
        <f>(((I245/60)/60)/24)+DATE(1970,1,1)+(-6/24)</f>
        <v>41691.797500000001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((E246/D246))</f>
        <v>1.1375714285714287</v>
      </c>
      <c r="P246" s="7">
        <f>(E246/L246)</f>
        <v>47.398809523809526</v>
      </c>
      <c r="Q246" s="7" t="str">
        <f>LEFT($N246,FIND("/",N246)-1)</f>
        <v>film &amp; video</v>
      </c>
      <c r="R246" s="7" t="str">
        <f>RIGHT($N246,FIND("/",$N246)-2)</f>
        <v>documentary</v>
      </c>
      <c r="S246" s="12">
        <f>(((J246/60)/60)/24)+DATE(1970,1,1)+(-6/24)</f>
        <v>40213.073599537034</v>
      </c>
      <c r="T246" s="12">
        <f>(((I246/60)/60)/24)+DATE(1970,1,1)+(-6/24)</f>
        <v>40253.04583333333</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((E247/D247))</f>
        <v>1.0371999999999999</v>
      </c>
      <c r="P247" s="7">
        <f>(E247/L247)</f>
        <v>54.020833333333336</v>
      </c>
      <c r="Q247" s="7" t="str">
        <f>LEFT($N247,FIND("/",N247)-1)</f>
        <v>film &amp; video</v>
      </c>
      <c r="R247" s="7" t="str">
        <f>RIGHT($N247,FIND("/",$N247)-2)</f>
        <v>documentary</v>
      </c>
      <c r="S247" s="12">
        <f>(((J247/60)/60)/24)+DATE(1970,1,1)+(-6/24)</f>
        <v>41106.803067129629</v>
      </c>
      <c r="T247" s="12">
        <f>(((I247/60)/60)/24)+DATE(1970,1,1)+(-6/24)</f>
        <v>41136.803067129629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((E248/D248))</f>
        <v>3.0546000000000002</v>
      </c>
      <c r="P248" s="7">
        <f>(E248/L248)</f>
        <v>68.488789237668158</v>
      </c>
      <c r="Q248" s="7" t="str">
        <f>LEFT($N248,FIND("/",N248)-1)</f>
        <v>film &amp; video</v>
      </c>
      <c r="R248" s="7" t="str">
        <f>RIGHT($N248,FIND("/",$N248)-2)</f>
        <v>documentary</v>
      </c>
      <c r="S248" s="12">
        <f>(((J248/60)/60)/24)+DATE(1970,1,1)+(-6/24)</f>
        <v>40480.113483796296</v>
      </c>
      <c r="T248" s="12">
        <f>(((I248/60)/60)/24)+DATE(1970,1,1)+(-6/24)</f>
        <v>40530.155150462961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((E249/D249))</f>
        <v>1.341</v>
      </c>
      <c r="P249" s="7">
        <f>(E249/L249)</f>
        <v>108.14516129032258</v>
      </c>
      <c r="Q249" s="7" t="str">
        <f>LEFT($N249,FIND("/",N249)-1)</f>
        <v>film &amp; video</v>
      </c>
      <c r="R249" s="7" t="str">
        <f>RIGHT($N249,FIND("/",$N249)-2)</f>
        <v>documentary</v>
      </c>
      <c r="S249" s="12">
        <f>(((J249/60)/60)/24)+DATE(1970,1,1)+(-6/24)</f>
        <v>40430.354328703703</v>
      </c>
      <c r="T249" s="12">
        <f>(((I249/60)/60)/24)+DATE(1970,1,1)+(-6/24)</f>
        <v>40466.902083333334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((E250/D250))</f>
        <v>1.0133294117647058</v>
      </c>
      <c r="P250" s="7">
        <f>(E250/L250)</f>
        <v>589.95205479452056</v>
      </c>
      <c r="Q250" s="7" t="str">
        <f>LEFT($N250,FIND("/",N250)-1)</f>
        <v>film &amp; video</v>
      </c>
      <c r="R250" s="7" t="str">
        <f>RIGHT($N250,FIND("/",$N250)-2)</f>
        <v>documentary</v>
      </c>
      <c r="S250" s="12">
        <f>(((J250/60)/60)/24)+DATE(1970,1,1)+(-6/24)</f>
        <v>40870.524409722224</v>
      </c>
      <c r="T250" s="12">
        <f>(((I250/60)/60)/24)+DATE(1970,1,1)+(-6/24)</f>
        <v>40915.524409722224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((E251/D251))</f>
        <v>1.1292</v>
      </c>
      <c r="P251" s="7">
        <f>(E251/L251)</f>
        <v>48.051063829787232</v>
      </c>
      <c r="Q251" s="7" t="str">
        <f>LEFT($N251,FIND("/",N251)-1)</f>
        <v>film &amp; video</v>
      </c>
      <c r="R251" s="7" t="str">
        <f>RIGHT($N251,FIND("/",$N251)-2)</f>
        <v>documentary</v>
      </c>
      <c r="S251" s="12">
        <f>(((J251/60)/60)/24)+DATE(1970,1,1)+(-6/24)</f>
        <v>40332.673842592594</v>
      </c>
      <c r="T251" s="12">
        <f>(((I251/60)/60)/24)+DATE(1970,1,1)+(-6/24)</f>
        <v>40412.486111111109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((E252/D252))</f>
        <v>1.0558333333333334</v>
      </c>
      <c r="P252" s="7">
        <f>(E252/L252)</f>
        <v>72.482837528604122</v>
      </c>
      <c r="Q252" s="7" t="str">
        <f>LEFT($N252,FIND("/",N252)-1)</f>
        <v>film &amp; video</v>
      </c>
      <c r="R252" s="7" t="str">
        <f>RIGHT($N252,FIND("/",$N252)-2)</f>
        <v>documentary</v>
      </c>
      <c r="S252" s="12">
        <f>(((J252/60)/60)/24)+DATE(1970,1,1)+(-6/24)</f>
        <v>41401.315868055557</v>
      </c>
      <c r="T252" s="12">
        <f>(((I252/60)/60)/24)+DATE(1970,1,1)+(-6/24)</f>
        <v>41431.315868055557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((E253/D253))</f>
        <v>1.2557142857142858</v>
      </c>
      <c r="P253" s="7">
        <f>(E253/L253)</f>
        <v>57.077922077922075</v>
      </c>
      <c r="Q253" s="7" t="str">
        <f>LEFT($N253,FIND("/",N253)-1)</f>
        <v>film &amp; video</v>
      </c>
      <c r="R253" s="7" t="str">
        <f>RIGHT($N253,FIND("/",$N253)-2)</f>
        <v>documentary</v>
      </c>
      <c r="S253" s="12">
        <f>(((J253/60)/60)/24)+DATE(1970,1,1)+(-6/24)</f>
        <v>41013.537569444445</v>
      </c>
      <c r="T253" s="12">
        <f>(((I253/60)/60)/24)+DATE(1970,1,1)+(-6/24)</f>
        <v>41045.541666666664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((E254/D254))</f>
        <v>1.8455999999999999</v>
      </c>
      <c r="P254" s="7">
        <f>(E254/L254)</f>
        <v>85.444444444444443</v>
      </c>
      <c r="Q254" s="7" t="str">
        <f>LEFT($N254,FIND("/",N254)-1)</f>
        <v>film &amp; video</v>
      </c>
      <c r="R254" s="7" t="str">
        <f>RIGHT($N254,FIND("/",$N254)-2)</f>
        <v>documentary</v>
      </c>
      <c r="S254" s="12">
        <f>(((J254/60)/60)/24)+DATE(1970,1,1)+(-6/24)</f>
        <v>40266.412708333337</v>
      </c>
      <c r="T254" s="12">
        <f>(((I254/60)/60)/24)+DATE(1970,1,1)+(-6/24)</f>
        <v>40329.915972222225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((E255/D255))</f>
        <v>1.0073333333333334</v>
      </c>
      <c r="P255" s="7">
        <f>(E255/L255)</f>
        <v>215.85714285714286</v>
      </c>
      <c r="Q255" s="7" t="str">
        <f>LEFT($N255,FIND("/",N255)-1)</f>
        <v>film &amp; video</v>
      </c>
      <c r="R255" s="7" t="str">
        <f>RIGHT($N255,FIND("/",$N255)-2)</f>
        <v>documentary</v>
      </c>
      <c r="S255" s="12">
        <f>(((J255/60)/60)/24)+DATE(1970,1,1)+(-6/24)</f>
        <v>40924.400868055556</v>
      </c>
      <c r="T255" s="12">
        <f>(((I255/60)/60)/24)+DATE(1970,1,1)+(-6/24)</f>
        <v>40954.400868055556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((E256/D256))</f>
        <v>1.1694724999999999</v>
      </c>
      <c r="P256" s="7">
        <f>(E256/L256)</f>
        <v>89.38643312101911</v>
      </c>
      <c r="Q256" s="7" t="str">
        <f>LEFT($N256,FIND("/",N256)-1)</f>
        <v>film &amp; video</v>
      </c>
      <c r="R256" s="7" t="str">
        <f>RIGHT($N256,FIND("/",$N256)-2)</f>
        <v>documentary</v>
      </c>
      <c r="S256" s="12">
        <f>(((J256/60)/60)/24)+DATE(1970,1,1)+(-6/24)</f>
        <v>42263.702662037031</v>
      </c>
      <c r="T256" s="12">
        <f>(((I256/60)/60)/24)+DATE(1970,1,1)+(-6/24)</f>
        <v>42293.833333333328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((E257/D257))</f>
        <v>1.0673325</v>
      </c>
      <c r="P257" s="7">
        <f>(E257/L257)</f>
        <v>45.418404255319146</v>
      </c>
      <c r="Q257" s="7" t="str">
        <f>LEFT($N257,FIND("/",N257)-1)</f>
        <v>film &amp; video</v>
      </c>
      <c r="R257" s="7" t="str">
        <f>RIGHT($N257,FIND("/",$N257)-2)</f>
        <v>documentary</v>
      </c>
      <c r="S257" s="12">
        <f>(((J257/60)/60)/24)+DATE(1970,1,1)+(-6/24)</f>
        <v>40588.276412037041</v>
      </c>
      <c r="T257" s="12">
        <f>(((I257/60)/60)/24)+DATE(1970,1,1)+(-6/24)</f>
        <v>40618.23474537037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((E258/D258))</f>
        <v>1.391</v>
      </c>
      <c r="P258" s="7">
        <f>(E258/L258)</f>
        <v>65.756363636363631</v>
      </c>
      <c r="Q258" s="7" t="str">
        <f>LEFT($N258,FIND("/",N258)-1)</f>
        <v>film &amp; video</v>
      </c>
      <c r="R258" s="7" t="str">
        <f>RIGHT($N258,FIND("/",$N258)-2)</f>
        <v>documentary</v>
      </c>
      <c r="S258" s="12">
        <f>(((J258/60)/60)/24)+DATE(1970,1,1)+(-6/24)</f>
        <v>41319.519293981481</v>
      </c>
      <c r="T258" s="12">
        <f>(((I258/60)/60)/24)+DATE(1970,1,1)+(-6/24)</f>
        <v>41349.519293981481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((E259/D259))</f>
        <v>1.0672648571428571</v>
      </c>
      <c r="P259" s="7">
        <f>(E259/L259)</f>
        <v>66.70405357142856</v>
      </c>
      <c r="Q259" s="7" t="str">
        <f>LEFT($N259,FIND("/",N259)-1)</f>
        <v>film &amp; video</v>
      </c>
      <c r="R259" s="7" t="str">
        <f>RIGHT($N259,FIND("/",$N259)-2)</f>
        <v>documentary</v>
      </c>
      <c r="S259" s="12">
        <f>(((J259/60)/60)/24)+DATE(1970,1,1)+(-6/24)</f>
        <v>42479.376875000002</v>
      </c>
      <c r="T259" s="12">
        <f>(((I259/60)/60)/24)+DATE(1970,1,1)+(-6/24)</f>
        <v>42509.376875000002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((E260/D260))</f>
        <v>1.9114</v>
      </c>
      <c r="P260" s="7">
        <f>(E260/L260)</f>
        <v>83.345930232558146</v>
      </c>
      <c r="Q260" s="7" t="str">
        <f>LEFT($N260,FIND("/",N260)-1)</f>
        <v>film &amp; video</v>
      </c>
      <c r="R260" s="7" t="str">
        <f>RIGHT($N260,FIND("/",$N260)-2)</f>
        <v>documentary</v>
      </c>
      <c r="S260" s="12">
        <f>(((J260/60)/60)/24)+DATE(1970,1,1)+(-6/24)</f>
        <v>40681.801689814813</v>
      </c>
      <c r="T260" s="12">
        <f>(((I260/60)/60)/24)+DATE(1970,1,1)+(-6/24)</f>
        <v>40711.801689814813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((E261/D261))</f>
        <v>1.3193789333333332</v>
      </c>
      <c r="P261" s="7">
        <f>(E261/L261)</f>
        <v>105.04609341825902</v>
      </c>
      <c r="Q261" s="7" t="str">
        <f>LEFT($N261,FIND("/",N261)-1)</f>
        <v>film &amp; video</v>
      </c>
      <c r="R261" s="7" t="str">
        <f>RIGHT($N261,FIND("/",$N261)-2)</f>
        <v>documentary</v>
      </c>
      <c r="S261" s="12">
        <f>(((J261/60)/60)/24)+DATE(1970,1,1)+(-6/24)</f>
        <v>42072.488067129627</v>
      </c>
      <c r="T261" s="12">
        <f>(((I261/60)/60)/24)+DATE(1970,1,1)+(-6/24)</f>
        <v>42102.488067129627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((E262/D262))</f>
        <v>1.0640000000000001</v>
      </c>
      <c r="P262" s="7">
        <f>(E262/L262)</f>
        <v>120.90909090909091</v>
      </c>
      <c r="Q262" s="7" t="str">
        <f>LEFT($N262,FIND("/",N262)-1)</f>
        <v>film &amp; video</v>
      </c>
      <c r="R262" s="7" t="str">
        <f>RIGHT($N262,FIND("/",$N262)-2)</f>
        <v>documentary</v>
      </c>
      <c r="S262" s="12">
        <f>(((J262/60)/60)/24)+DATE(1970,1,1)+(-6/24)</f>
        <v>40330.505543981482</v>
      </c>
      <c r="T262" s="12">
        <f>(((I262/60)/60)/24)+DATE(1970,1,1)+(-6/24)</f>
        <v>40376.165972222225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((E263/D263))</f>
        <v>1.0740000000000001</v>
      </c>
      <c r="P263" s="7">
        <f>(E263/L263)</f>
        <v>97.63636363636364</v>
      </c>
      <c r="Q263" s="7" t="str">
        <f>LEFT($N263,FIND("/",N263)-1)</f>
        <v>film &amp; video</v>
      </c>
      <c r="R263" s="7" t="str">
        <f>RIGHT($N263,FIND("/",$N263)-2)</f>
        <v>documentary</v>
      </c>
      <c r="S263" s="12">
        <f>(((J263/60)/60)/24)+DATE(1970,1,1)+(-6/24)</f>
        <v>41017.635462962964</v>
      </c>
      <c r="T263" s="12">
        <f>(((I263/60)/60)/24)+DATE(1970,1,1)+(-6/24)</f>
        <v>41067.371527777781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((E264/D264))</f>
        <v>2.4</v>
      </c>
      <c r="P264" s="7">
        <f>(E264/L264)</f>
        <v>41.379310344827587</v>
      </c>
      <c r="Q264" s="7" t="str">
        <f>LEFT($N264,FIND("/",N264)-1)</f>
        <v>film &amp; video</v>
      </c>
      <c r="R264" s="7" t="str">
        <f>RIGHT($N264,FIND("/",$N264)-2)</f>
        <v>documentary</v>
      </c>
      <c r="S264" s="12">
        <f>(((J264/60)/60)/24)+DATE(1970,1,1)+(-6/24)</f>
        <v>40554.99800925926</v>
      </c>
      <c r="T264" s="12">
        <f>(((I264/60)/60)/24)+DATE(1970,1,1)+(-6/24)</f>
        <v>40599.99800925926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((E265/D265))</f>
        <v>1.1808107999999999</v>
      </c>
      <c r="P265" s="7">
        <f>(E265/L265)</f>
        <v>30.654485981308412</v>
      </c>
      <c r="Q265" s="7" t="str">
        <f>LEFT($N265,FIND("/",N265)-1)</f>
        <v>film &amp; video</v>
      </c>
      <c r="R265" s="7" t="str">
        <f>RIGHT($N265,FIND("/",$N265)-2)</f>
        <v>documentary</v>
      </c>
      <c r="S265" s="12">
        <f>(((J265/60)/60)/24)+DATE(1970,1,1)+(-6/24)</f>
        <v>41149.704791666663</v>
      </c>
      <c r="T265" s="12">
        <f>(((I265/60)/60)/24)+DATE(1970,1,1)+(-6/24)</f>
        <v>41179.704791666663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((E266/D266))</f>
        <v>1.1819999999999999</v>
      </c>
      <c r="P266" s="7">
        <f>(E266/L266)</f>
        <v>64.945054945054949</v>
      </c>
      <c r="Q266" s="7" t="str">
        <f>LEFT($N266,FIND("/",N266)-1)</f>
        <v>film &amp; video</v>
      </c>
      <c r="R266" s="7" t="str">
        <f>RIGHT($N266,FIND("/",$N266)-2)</f>
        <v>documentary</v>
      </c>
      <c r="S266" s="12">
        <f>(((J266/60)/60)/24)+DATE(1970,1,1)+(-6/24)</f>
        <v>41010.370312500003</v>
      </c>
      <c r="T266" s="12">
        <f>(((I266/60)/60)/24)+DATE(1970,1,1)+(-6/24)</f>
        <v>41040.370312500003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((E267/D267))</f>
        <v>1.111</v>
      </c>
      <c r="P267" s="7">
        <f>(E267/L267)</f>
        <v>95.775862068965523</v>
      </c>
      <c r="Q267" s="7" t="str">
        <f>LEFT($N267,FIND("/",N267)-1)</f>
        <v>film &amp; video</v>
      </c>
      <c r="R267" s="7" t="str">
        <f>RIGHT($N267,FIND("/",$N267)-2)</f>
        <v>documentary</v>
      </c>
      <c r="S267" s="12">
        <f>(((J267/60)/60)/24)+DATE(1970,1,1)+(-6/24)</f>
        <v>40266.995717592588</v>
      </c>
      <c r="T267" s="12">
        <f>(((I267/60)/60)/24)+DATE(1970,1,1)+(-6/24)</f>
        <v>40308.594444444447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((E268/D268))</f>
        <v>1.4550000000000001</v>
      </c>
      <c r="P268" s="7">
        <f>(E268/L268)</f>
        <v>40.416666666666664</v>
      </c>
      <c r="Q268" s="7" t="str">
        <f>LEFT($N268,FIND("/",N268)-1)</f>
        <v>film &amp; video</v>
      </c>
      <c r="R268" s="7" t="str">
        <f>RIGHT($N268,FIND("/",$N268)-2)</f>
        <v>documentary</v>
      </c>
      <c r="S268" s="12">
        <f>(((J268/60)/60)/24)+DATE(1970,1,1)+(-6/24)</f>
        <v>40204.924849537041</v>
      </c>
      <c r="T268" s="12">
        <f>(((I268/60)/60)/24)+DATE(1970,1,1)+(-6/24)</f>
        <v>40290.910416666666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((E269/D269))</f>
        <v>1.3162883248730965</v>
      </c>
      <c r="P269" s="7">
        <f>(E269/L269)</f>
        <v>78.578424242424248</v>
      </c>
      <c r="Q269" s="7" t="str">
        <f>LEFT($N269,FIND("/",N269)-1)</f>
        <v>film &amp; video</v>
      </c>
      <c r="R269" s="7" t="str">
        <f>RIGHT($N269,FIND("/",$N269)-2)</f>
        <v>documentary</v>
      </c>
      <c r="S269" s="12">
        <f>(((J269/60)/60)/24)+DATE(1970,1,1)+(-6/24)</f>
        <v>41785.202534722222</v>
      </c>
      <c r="T269" s="12">
        <f>(((I269/60)/60)/24)+DATE(1970,1,1)+(-6/24)</f>
        <v>41815.202534722222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((E270/D270))</f>
        <v>1.1140000000000001</v>
      </c>
      <c r="P270" s="7">
        <f>(E270/L270)</f>
        <v>50.18018018018018</v>
      </c>
      <c r="Q270" s="7" t="str">
        <f>LEFT($N270,FIND("/",N270)-1)</f>
        <v>film &amp; video</v>
      </c>
      <c r="R270" s="7" t="str">
        <f>RIGHT($N270,FIND("/",$N270)-2)</f>
        <v>documentary</v>
      </c>
      <c r="S270" s="12">
        <f>(((J270/60)/60)/24)+DATE(1970,1,1)+(-6/24)</f>
        <v>40808.90252314815</v>
      </c>
      <c r="T270" s="12">
        <f>(((I270/60)/60)/24)+DATE(1970,1,1)+(-6/24)</f>
        <v>40853.944189814814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((E271/D271))</f>
        <v>1.4723377</v>
      </c>
      <c r="P271" s="7">
        <f>(E271/L271)</f>
        <v>92.251735588972423</v>
      </c>
      <c r="Q271" s="7" t="str">
        <f>LEFT($N271,FIND("/",N271)-1)</f>
        <v>film &amp; video</v>
      </c>
      <c r="R271" s="7" t="str">
        <f>RIGHT($N271,FIND("/",$N271)-2)</f>
        <v>documentary</v>
      </c>
      <c r="S271" s="12">
        <f>(((J271/60)/60)/24)+DATE(1970,1,1)+(-6/24)</f>
        <v>42757.947013888886</v>
      </c>
      <c r="T271" s="12">
        <f>(((I271/60)/60)/24)+DATE(1970,1,1)+(-6/24)</f>
        <v>42787.947013888886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((E272/D272))</f>
        <v>1.5260869565217392</v>
      </c>
      <c r="P272" s="7">
        <f>(E272/L272)</f>
        <v>57.540983606557376</v>
      </c>
      <c r="Q272" s="7" t="str">
        <f>LEFT($N272,FIND("/",N272)-1)</f>
        <v>film &amp; video</v>
      </c>
      <c r="R272" s="7" t="str">
        <f>RIGHT($N272,FIND("/",$N272)-2)</f>
        <v>documentary</v>
      </c>
      <c r="S272" s="12">
        <f>(((J272/60)/60)/24)+DATE(1970,1,1)+(-6/24)</f>
        <v>40637.616550925923</v>
      </c>
      <c r="T272" s="12">
        <f>(((I272/60)/60)/24)+DATE(1970,1,1)+(-6/24)</f>
        <v>40687.916666666664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((E273/D273))</f>
        <v>1.0468</v>
      </c>
      <c r="P273" s="7">
        <f>(E273/L273)</f>
        <v>109.42160278745645</v>
      </c>
      <c r="Q273" s="7" t="str">
        <f>LEFT($N273,FIND("/",N273)-1)</f>
        <v>film &amp; video</v>
      </c>
      <c r="R273" s="7" t="str">
        <f>RIGHT($N273,FIND("/",$N273)-2)</f>
        <v>documentary</v>
      </c>
      <c r="S273" s="12">
        <f>(((J273/60)/60)/24)+DATE(1970,1,1)+(-6/24)</f>
        <v>41611.85024305556</v>
      </c>
      <c r="T273" s="12">
        <f>(((I273/60)/60)/24)+DATE(1970,1,1)+(-6/24)</f>
        <v>41641.083333333336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((E274/D274))</f>
        <v>1.7743366666666667</v>
      </c>
      <c r="P274" s="7">
        <f>(E274/L274)</f>
        <v>81.892461538461546</v>
      </c>
      <c r="Q274" s="7" t="str">
        <f>LEFT($N274,FIND("/",N274)-1)</f>
        <v>film &amp; video</v>
      </c>
      <c r="R274" s="7" t="str">
        <f>RIGHT($N274,FIND("/",$N274)-2)</f>
        <v>documentary</v>
      </c>
      <c r="S274" s="12">
        <f>(((J274/60)/60)/24)+DATE(1970,1,1)+(-6/24)</f>
        <v>40235.650358796294</v>
      </c>
      <c r="T274" s="12">
        <f>(((I274/60)/60)/24)+DATE(1970,1,1)+(-6/24)</f>
        <v>40296.53402777778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((E275/D275))</f>
        <v>1.077758</v>
      </c>
      <c r="P275" s="7">
        <f>(E275/L275)</f>
        <v>45.667711864406776</v>
      </c>
      <c r="Q275" s="7" t="str">
        <f>LEFT($N275,FIND("/",N275)-1)</f>
        <v>film &amp; video</v>
      </c>
      <c r="R275" s="7" t="str">
        <f>RIGHT($N275,FIND("/",$N275)-2)</f>
        <v>documentary</v>
      </c>
      <c r="S275" s="12">
        <f>(((J275/60)/60)/24)+DATE(1970,1,1)+(-6/24)</f>
        <v>40697.248449074075</v>
      </c>
      <c r="T275" s="12">
        <f>(((I275/60)/60)/24)+DATE(1970,1,1)+(-6/24)</f>
        <v>40727.248449074075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((E276/D276))</f>
        <v>1.56</v>
      </c>
      <c r="P276" s="7">
        <f>(E276/L276)</f>
        <v>55.221238938053098</v>
      </c>
      <c r="Q276" s="7" t="str">
        <f>LEFT($N276,FIND("/",N276)-1)</f>
        <v>film &amp; video</v>
      </c>
      <c r="R276" s="7" t="str">
        <f>RIGHT($N276,FIND("/",$N276)-2)</f>
        <v>documentary</v>
      </c>
      <c r="S276" s="12">
        <f>(((J276/60)/60)/24)+DATE(1970,1,1)+(-6/24)</f>
        <v>40969.662372685183</v>
      </c>
      <c r="T276" s="12">
        <f>(((I276/60)/60)/24)+DATE(1970,1,1)+(-6/24)</f>
        <v>41004.040972222225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((E277/D277))</f>
        <v>1.08395</v>
      </c>
      <c r="P277" s="7">
        <f>(E277/L277)</f>
        <v>65.298192771084331</v>
      </c>
      <c r="Q277" s="7" t="str">
        <f>LEFT($N277,FIND("/",N277)-1)</f>
        <v>film &amp; video</v>
      </c>
      <c r="R277" s="7" t="str">
        <f>RIGHT($N277,FIND("/",$N277)-2)</f>
        <v>documentary</v>
      </c>
      <c r="S277" s="12">
        <f>(((J277/60)/60)/24)+DATE(1970,1,1)+(-6/24)</f>
        <v>41192.782013888893</v>
      </c>
      <c r="T277" s="12">
        <f>(((I277/60)/60)/24)+DATE(1970,1,1)+(-6/24)</f>
        <v>41222.823680555557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((E278/D278))</f>
        <v>1.476</v>
      </c>
      <c r="P278" s="7">
        <f>(E278/L278)</f>
        <v>95.225806451612897</v>
      </c>
      <c r="Q278" s="7" t="str">
        <f>LEFT($N278,FIND("/",N278)-1)</f>
        <v>film &amp; video</v>
      </c>
      <c r="R278" s="7" t="str">
        <f>RIGHT($N278,FIND("/",$N278)-2)</f>
        <v>documentary</v>
      </c>
      <c r="S278" s="12">
        <f>(((J278/60)/60)/24)+DATE(1970,1,1)+(-6/24)</f>
        <v>40966.831874999996</v>
      </c>
      <c r="T278" s="12">
        <f>(((I278/60)/60)/24)+DATE(1970,1,1)+(-6/24)</f>
        <v>41026.790208333332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((E279/D279))</f>
        <v>1.1038153846153846</v>
      </c>
      <c r="P279" s="7">
        <f>(E279/L279)</f>
        <v>75.444794952681391</v>
      </c>
      <c r="Q279" s="7" t="str">
        <f>LEFT($N279,FIND("/",N279)-1)</f>
        <v>film &amp; video</v>
      </c>
      <c r="R279" s="7" t="str">
        <f>RIGHT($N279,FIND("/",$N279)-2)</f>
        <v>documentary</v>
      </c>
      <c r="S279" s="12">
        <f>(((J279/60)/60)/24)+DATE(1970,1,1)+(-6/24)</f>
        <v>42117.641423611116</v>
      </c>
      <c r="T279" s="12">
        <f>(((I279/60)/60)/24)+DATE(1970,1,1)+(-6/24)</f>
        <v>42147.641423611116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((E280/D280))</f>
        <v>1.5034814814814814</v>
      </c>
      <c r="P280" s="7">
        <f>(E280/L280)</f>
        <v>97.816867469879512</v>
      </c>
      <c r="Q280" s="7" t="str">
        <f>LEFT($N280,FIND("/",N280)-1)</f>
        <v>film &amp; video</v>
      </c>
      <c r="R280" s="7" t="str">
        <f>RIGHT($N280,FIND("/",$N280)-2)</f>
        <v>documentary</v>
      </c>
      <c r="S280" s="12">
        <f>(((J280/60)/60)/24)+DATE(1970,1,1)+(-6/24)</f>
        <v>41163.790960648148</v>
      </c>
      <c r="T280" s="12">
        <f>(((I280/60)/60)/24)+DATE(1970,1,1)+(-6/24)</f>
        <v>41193.790960648148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((E281/D281))</f>
        <v>1.5731829411764706</v>
      </c>
      <c r="P281" s="7">
        <f>(E281/L281)</f>
        <v>87.685606557377056</v>
      </c>
      <c r="Q281" s="7" t="str">
        <f>LEFT($N281,FIND("/",N281)-1)</f>
        <v>film &amp; video</v>
      </c>
      <c r="R281" s="7" t="str">
        <f>RIGHT($N281,FIND("/",$N281)-2)</f>
        <v>documentary</v>
      </c>
      <c r="S281" s="12">
        <f>(((J281/60)/60)/24)+DATE(1970,1,1)+(-6/24)</f>
        <v>42758.994166666671</v>
      </c>
      <c r="T281" s="12">
        <f>(((I281/60)/60)/24)+DATE(1970,1,1)+(-6/24)</f>
        <v>42792.834027777775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((E282/D282))</f>
        <v>1.5614399999999999</v>
      </c>
      <c r="P282" s="7">
        <f>(E282/L282)</f>
        <v>54.748948106591868</v>
      </c>
      <c r="Q282" s="7" t="str">
        <f>LEFT($N282,FIND("/",N282)-1)</f>
        <v>film &amp; video</v>
      </c>
      <c r="R282" s="7" t="str">
        <f>RIGHT($N282,FIND("/",$N282)-2)</f>
        <v>documentary</v>
      </c>
      <c r="S282" s="12">
        <f>(((J282/60)/60)/24)+DATE(1970,1,1)+(-6/24)</f>
        <v>41744.340682870366</v>
      </c>
      <c r="T282" s="12">
        <f>(((I282/60)/60)/24)+DATE(1970,1,1)+(-6/24)</f>
        <v>41789.340682870366</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((E283/D283))</f>
        <v>1.2058763636363636</v>
      </c>
      <c r="P283" s="7">
        <f>(E283/L283)</f>
        <v>83.953417721518989</v>
      </c>
      <c r="Q283" s="7" t="str">
        <f>LEFT($N283,FIND("/",N283)-1)</f>
        <v>film &amp; video</v>
      </c>
      <c r="R283" s="7" t="str">
        <f>RIGHT($N283,FIND("/",$N283)-2)</f>
        <v>documentary</v>
      </c>
      <c r="S283" s="12">
        <f>(((J283/60)/60)/24)+DATE(1970,1,1)+(-6/24)</f>
        <v>39949.913344907407</v>
      </c>
      <c r="T283" s="12">
        <f>(((I283/60)/60)/24)+DATE(1970,1,1)+(-6/24)</f>
        <v>40035.55972222222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((E284/D284))</f>
        <v>1.0118888888888888</v>
      </c>
      <c r="P284" s="7">
        <f>(E284/L284)</f>
        <v>254.38547486033519</v>
      </c>
      <c r="Q284" s="7" t="str">
        <f>LEFT($N284,FIND("/",N284)-1)</f>
        <v>film &amp; video</v>
      </c>
      <c r="R284" s="7" t="str">
        <f>RIGHT($N284,FIND("/",$N284)-2)</f>
        <v>documentary</v>
      </c>
      <c r="S284" s="12">
        <f>(((J284/60)/60)/24)+DATE(1970,1,1)+(-6/24)</f>
        <v>40194.670046296298</v>
      </c>
      <c r="T284" s="12">
        <f>(((I284/60)/60)/24)+DATE(1970,1,1)+(-6/24)</f>
        <v>40231.666666666664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((E285/D285))</f>
        <v>1.142725</v>
      </c>
      <c r="P285" s="7">
        <f>(E285/L285)</f>
        <v>101.8269801980198</v>
      </c>
      <c r="Q285" s="7" t="str">
        <f>LEFT($N285,FIND("/",N285)-1)</f>
        <v>film &amp; video</v>
      </c>
      <c r="R285" s="7" t="str">
        <f>RIGHT($N285,FIND("/",$N285)-2)</f>
        <v>documentary</v>
      </c>
      <c r="S285" s="12">
        <f>(((J285/60)/60)/24)+DATE(1970,1,1)+(-6/24)</f>
        <v>40675.46</v>
      </c>
      <c r="T285" s="12">
        <f>(((I285/60)/60)/24)+DATE(1970,1,1)+(-6/24)</f>
        <v>40694.957638888889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((E286/D286))</f>
        <v>1.0462615</v>
      </c>
      <c r="P286" s="7">
        <f>(E286/L286)</f>
        <v>55.066394736842106</v>
      </c>
      <c r="Q286" s="7" t="str">
        <f>LEFT($N286,FIND("/",N286)-1)</f>
        <v>film &amp; video</v>
      </c>
      <c r="R286" s="7" t="str">
        <f>RIGHT($N286,FIND("/",$N286)-2)</f>
        <v>documentary</v>
      </c>
      <c r="S286" s="12">
        <f>(((J286/60)/60)/24)+DATE(1970,1,1)+(-6/24)</f>
        <v>40904.488194444442</v>
      </c>
      <c r="T286" s="12">
        <f>(((I286/60)/60)/24)+DATE(1970,1,1)+(-6/24)</f>
        <v>40929.488194444442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((E287/D287))</f>
        <v>2.2882507142857142</v>
      </c>
      <c r="P287" s="7">
        <f>(E287/L287)</f>
        <v>56.901438721136763</v>
      </c>
      <c r="Q287" s="7" t="str">
        <f>LEFT($N287,FIND("/",N287)-1)</f>
        <v>film &amp; video</v>
      </c>
      <c r="R287" s="7" t="str">
        <f>RIGHT($N287,FIND("/",$N287)-2)</f>
        <v>documentary</v>
      </c>
      <c r="S287" s="12">
        <f>(((J287/60)/60)/24)+DATE(1970,1,1)+(-6/24)</f>
        <v>41506.506111111114</v>
      </c>
      <c r="T287" s="12">
        <f>(((I287/60)/60)/24)+DATE(1970,1,1)+(-6/24)</f>
        <v>41536.506111111114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((E288/D288))</f>
        <v>1.0915333333333332</v>
      </c>
      <c r="P288" s="7">
        <f>(E288/L288)</f>
        <v>121.28148148148148</v>
      </c>
      <c r="Q288" s="7" t="str">
        <f>LEFT($N288,FIND("/",N288)-1)</f>
        <v>film &amp; video</v>
      </c>
      <c r="R288" s="7" t="str">
        <f>RIGHT($N288,FIND("/",$N288)-2)</f>
        <v>documentary</v>
      </c>
      <c r="S288" s="12">
        <f>(((J288/60)/60)/24)+DATE(1970,1,1)+(-6/24)</f>
        <v>41313.566249999996</v>
      </c>
      <c r="T288" s="12">
        <f>(((I288/60)/60)/24)+DATE(1970,1,1)+(-6/24)</f>
        <v>41358.524583333332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((E289/D289))</f>
        <v>1.7629999999999999</v>
      </c>
      <c r="P289" s="7">
        <f>(E289/L289)</f>
        <v>91.189655172413794</v>
      </c>
      <c r="Q289" s="7" t="str">
        <f>LEFT($N289,FIND("/",N289)-1)</f>
        <v>film &amp; video</v>
      </c>
      <c r="R289" s="7" t="str">
        <f>RIGHT($N289,FIND("/",$N289)-2)</f>
        <v>documentary</v>
      </c>
      <c r="S289" s="12">
        <f>(((J289/60)/60)/24)+DATE(1970,1,1)+(-6/24)</f>
        <v>41184.027986111112</v>
      </c>
      <c r="T289" s="12">
        <f>(((I289/60)/60)/24)+DATE(1970,1,1)+(-6/24)</f>
        <v>41214.916666666664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((E290/D290))</f>
        <v>1.0321061999999999</v>
      </c>
      <c r="P290" s="7">
        <f>(E290/L290)</f>
        <v>115.44812080536913</v>
      </c>
      <c r="Q290" s="7" t="str">
        <f>LEFT($N290,FIND("/",N290)-1)</f>
        <v>film &amp; video</v>
      </c>
      <c r="R290" s="7" t="str">
        <f>RIGHT($N290,FIND("/",$N290)-2)</f>
        <v>documentary</v>
      </c>
      <c r="S290" s="12">
        <f>(((J290/60)/60)/24)+DATE(1970,1,1)+(-6/24)</f>
        <v>41050.918900462959</v>
      </c>
      <c r="T290" s="12">
        <f>(((I290/60)/60)/24)+DATE(1970,1,1)+(-6/24)</f>
        <v>41085.918900462959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((E291/D291))</f>
        <v>1.0482</v>
      </c>
      <c r="P291" s="7">
        <f>(E291/L291)</f>
        <v>67.771551724137936</v>
      </c>
      <c r="Q291" s="7" t="str">
        <f>LEFT($N291,FIND("/",N291)-1)</f>
        <v>film &amp; video</v>
      </c>
      <c r="R291" s="7" t="str">
        <f>RIGHT($N291,FIND("/",$N291)-2)</f>
        <v>documentary</v>
      </c>
      <c r="S291" s="12">
        <f>(((J291/60)/60)/24)+DATE(1970,1,1)+(-6/24)</f>
        <v>41550.206412037034</v>
      </c>
      <c r="T291" s="12">
        <f>(((I291/60)/60)/24)+DATE(1970,1,1)+(-6/24)</f>
        <v>41580.206412037034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((E292/D292))</f>
        <v>1.0668444444444445</v>
      </c>
      <c r="P292" s="7">
        <f>(E292/L292)</f>
        <v>28.576190476190476</v>
      </c>
      <c r="Q292" s="7" t="str">
        <f>LEFT($N292,FIND("/",N292)-1)</f>
        <v>film &amp; video</v>
      </c>
      <c r="R292" s="7" t="str">
        <f>RIGHT($N292,FIND("/",$N292)-2)</f>
        <v>documentary</v>
      </c>
      <c r="S292" s="12">
        <f>(((J292/60)/60)/24)+DATE(1970,1,1)+(-6/24)</f>
        <v>40526.11917824074</v>
      </c>
      <c r="T292" s="12">
        <f>(((I292/60)/60)/24)+DATE(1970,1,1)+(-6/24)</f>
        <v>40576.082638888889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((E293/D293))</f>
        <v>1.2001999999999999</v>
      </c>
      <c r="P293" s="7">
        <f>(E293/L293)</f>
        <v>46.8828125</v>
      </c>
      <c r="Q293" s="7" t="str">
        <f>LEFT($N293,FIND("/",N293)-1)</f>
        <v>film &amp; video</v>
      </c>
      <c r="R293" s="7" t="str">
        <f>RIGHT($N293,FIND("/",$N293)-2)</f>
        <v>documentary</v>
      </c>
      <c r="S293" s="12">
        <f>(((J293/60)/60)/24)+DATE(1970,1,1)+(-6/24)</f>
        <v>41376.519050925926</v>
      </c>
      <c r="T293" s="12">
        <f>(((I293/60)/60)/24)+DATE(1970,1,1)+(-6/24)</f>
        <v>41394.750694444447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((E294/D294))</f>
        <v>1.0150693333333334</v>
      </c>
      <c r="P294" s="7">
        <f>(E294/L294)</f>
        <v>154.42231237322514</v>
      </c>
      <c r="Q294" s="7" t="str">
        <f>LEFT($N294,FIND("/",N294)-1)</f>
        <v>film &amp; video</v>
      </c>
      <c r="R294" s="7" t="str">
        <f>RIGHT($N294,FIND("/",$N294)-2)</f>
        <v>documentary</v>
      </c>
      <c r="S294" s="12">
        <f>(((J294/60)/60)/24)+DATE(1970,1,1)+(-6/24)</f>
        <v>40812.553229166668</v>
      </c>
      <c r="T294" s="12">
        <f>(((I294/60)/60)/24)+DATE(1970,1,1)+(-6/24)</f>
        <v>40844.915972222225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((E295/D295))</f>
        <v>1.0138461538461538</v>
      </c>
      <c r="P295" s="7">
        <f>(E295/L295)</f>
        <v>201.22137404580153</v>
      </c>
      <c r="Q295" s="7" t="str">
        <f>LEFT($N295,FIND("/",N295)-1)</f>
        <v>film &amp; video</v>
      </c>
      <c r="R295" s="7" t="str">
        <f>RIGHT($N295,FIND("/",$N295)-2)</f>
        <v>documentary</v>
      </c>
      <c r="S295" s="12">
        <f>(((J295/60)/60)/24)+DATE(1970,1,1)+(-6/24)</f>
        <v>41719.417986111112</v>
      </c>
      <c r="T295" s="12">
        <f>(((I295/60)/60)/24)+DATE(1970,1,1)+(-6/24)</f>
        <v>41749.417986111112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((E296/D296))</f>
        <v>1</v>
      </c>
      <c r="P296" s="7">
        <f>(E296/L296)</f>
        <v>100</v>
      </c>
      <c r="Q296" s="7" t="str">
        <f>LEFT($N296,FIND("/",N296)-1)</f>
        <v>film &amp; video</v>
      </c>
      <c r="R296" s="7" t="str">
        <f>RIGHT($N296,FIND("/",$N296)-2)</f>
        <v>documentary</v>
      </c>
      <c r="S296" s="12">
        <f>(((J296/60)/60)/24)+DATE(1970,1,1)+(-6/24)</f>
        <v>40342.834421296298</v>
      </c>
      <c r="T296" s="12">
        <f>(((I296/60)/60)/24)+DATE(1970,1,1)+(-6/24)</f>
        <v>40378.416666666664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((E297/D297))</f>
        <v>1.3310911999999999</v>
      </c>
      <c r="P297" s="7">
        <f>(E297/L297)</f>
        <v>100.08204511278196</v>
      </c>
      <c r="Q297" s="7" t="str">
        <f>LEFT($N297,FIND("/",N297)-1)</f>
        <v>film &amp; video</v>
      </c>
      <c r="R297" s="7" t="str">
        <f>RIGHT($N297,FIND("/",$N297)-2)</f>
        <v>documentary</v>
      </c>
      <c r="S297" s="12">
        <f>(((J297/60)/60)/24)+DATE(1970,1,1)+(-6/24)</f>
        <v>41518.754733796297</v>
      </c>
      <c r="T297" s="12">
        <f>(((I297/60)/60)/24)+DATE(1970,1,1)+(-6/24)</f>
        <v>41578.75</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((E298/D298))</f>
        <v>1.187262</v>
      </c>
      <c r="P298" s="7">
        <f>(E298/L298)</f>
        <v>230.08953488372092</v>
      </c>
      <c r="Q298" s="7" t="str">
        <f>LEFT($N298,FIND("/",N298)-1)</f>
        <v>film &amp; video</v>
      </c>
      <c r="R298" s="7" t="str">
        <f>RIGHT($N298,FIND("/",$N298)-2)</f>
        <v>documentary</v>
      </c>
      <c r="S298" s="12">
        <f>(((J298/60)/60)/24)+DATE(1970,1,1)+(-6/24)</f>
        <v>41134.225497685184</v>
      </c>
      <c r="T298" s="12">
        <f>(((I298/60)/60)/24)+DATE(1970,1,1)+(-6/24)</f>
        <v>41159.225497685184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((E299/D299))</f>
        <v>1.0064</v>
      </c>
      <c r="P299" s="7">
        <f>(E299/L299)</f>
        <v>141.74647887323943</v>
      </c>
      <c r="Q299" s="7" t="str">
        <f>LEFT($N299,FIND("/",N299)-1)</f>
        <v>film &amp; video</v>
      </c>
      <c r="R299" s="7" t="str">
        <f>RIGHT($N299,FIND("/",$N299)-2)</f>
        <v>documentary</v>
      </c>
      <c r="S299" s="12">
        <f>(((J299/60)/60)/24)+DATE(1970,1,1)+(-6/24)</f>
        <v>42089.47802083334</v>
      </c>
      <c r="T299" s="12">
        <f>(((I299/60)/60)/24)+DATE(1970,1,1)+(-6/24)</f>
        <v>42124.915972222225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((E300/D300))</f>
        <v>1.089324126984127</v>
      </c>
      <c r="P300" s="7">
        <f>(E300/L300)</f>
        <v>56.344351395730705</v>
      </c>
      <c r="Q300" s="7" t="str">
        <f>LEFT($N300,FIND("/",N300)-1)</f>
        <v>film &amp; video</v>
      </c>
      <c r="R300" s="7" t="str">
        <f>RIGHT($N300,FIND("/",$N300)-2)</f>
        <v>documentary</v>
      </c>
      <c r="S300" s="12">
        <f>(((J300/60)/60)/24)+DATE(1970,1,1)+(-6/24)</f>
        <v>41709.213518518518</v>
      </c>
      <c r="T300" s="12">
        <f>(((I300/60)/60)/24)+DATE(1970,1,1)+(-6/24)</f>
        <v>41768.625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((E301/D301))</f>
        <v>1.789525</v>
      </c>
      <c r="P301" s="7">
        <f>(E301/L301)</f>
        <v>73.341188524590166</v>
      </c>
      <c r="Q301" s="7" t="str">
        <f>LEFT($N301,FIND("/",N301)-1)</f>
        <v>film &amp; video</v>
      </c>
      <c r="R301" s="7" t="str">
        <f>RIGHT($N301,FIND("/",$N301)-2)</f>
        <v>documentary</v>
      </c>
      <c r="S301" s="12">
        <f>(((J301/60)/60)/24)+DATE(1970,1,1)+(-6/24)</f>
        <v>40468.975231481483</v>
      </c>
      <c r="T301" s="12">
        <f>(((I301/60)/60)/24)+DATE(1970,1,1)+(-6/24)</f>
        <v>40499.016898148147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((E302/D302))</f>
        <v>1.0172264</v>
      </c>
      <c r="P302" s="7">
        <f>(E302/L302)</f>
        <v>85.337785234899329</v>
      </c>
      <c r="Q302" s="7" t="str">
        <f>LEFT($N302,FIND("/",N302)-1)</f>
        <v>film &amp; video</v>
      </c>
      <c r="R302" s="7" t="str">
        <f>RIGHT($N302,FIND("/",$N302)-2)</f>
        <v>documentary</v>
      </c>
      <c r="S302" s="12">
        <f>(((J302/60)/60)/24)+DATE(1970,1,1)+(-6/24)</f>
        <v>40626.709930555553</v>
      </c>
      <c r="T302" s="12">
        <f>(((I302/60)/60)/24)+DATE(1970,1,1)+(-6/24)</f>
        <v>40657.709930555553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((E303/D303))</f>
        <v>1.1873499999999999</v>
      </c>
      <c r="P303" s="7">
        <f>(E303/L303)</f>
        <v>61.496215139442228</v>
      </c>
      <c r="Q303" s="7" t="str">
        <f>LEFT($N303,FIND("/",N303)-1)</f>
        <v>film &amp; video</v>
      </c>
      <c r="R303" s="7" t="str">
        <f>RIGHT($N303,FIND("/",$N303)-2)</f>
        <v>documentary</v>
      </c>
      <c r="S303" s="12">
        <f>(((J303/60)/60)/24)+DATE(1970,1,1)+(-6/24)</f>
        <v>41312.487673611111</v>
      </c>
      <c r="T303" s="12">
        <f>(((I303/60)/60)/24)+DATE(1970,1,1)+(-6/24)</f>
        <v>41352.446006944447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((E304/D304))</f>
        <v>1.0045999999999999</v>
      </c>
      <c r="P304" s="7">
        <f>(E304/L304)</f>
        <v>93.018518518518519</v>
      </c>
      <c r="Q304" s="7" t="str">
        <f>LEFT($N304,FIND("/",N304)-1)</f>
        <v>film &amp; video</v>
      </c>
      <c r="R304" s="7" t="str">
        <f>RIGHT($N304,FIND("/",$N304)-2)</f>
        <v>documentary</v>
      </c>
      <c r="S304" s="12">
        <f>(((J304/60)/60)/24)+DATE(1970,1,1)+(-6/24)</f>
        <v>40933.606921296298</v>
      </c>
      <c r="T304" s="12">
        <f>(((I304/60)/60)/24)+DATE(1970,1,1)+(-6/24)</f>
        <v>40963.606921296298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((E305/D305))</f>
        <v>1.3746666666666667</v>
      </c>
      <c r="P305" s="7">
        <f>(E305/L305)</f>
        <v>50.292682926829265</v>
      </c>
      <c r="Q305" s="7" t="str">
        <f>LEFT($N305,FIND("/",N305)-1)</f>
        <v>film &amp; video</v>
      </c>
      <c r="R305" s="7" t="str">
        <f>RIGHT($N305,FIND("/",$N305)-2)</f>
        <v>documentary</v>
      </c>
      <c r="S305" s="12">
        <f>(((J305/60)/60)/24)+DATE(1970,1,1)+(-6/24)</f>
        <v>41031.821134259262</v>
      </c>
      <c r="T305" s="12">
        <f>(((I305/60)/60)/24)+DATE(1970,1,1)+(-6/24)</f>
        <v>41061.821134259262</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((E306/D306))</f>
        <v>2.3164705882352941</v>
      </c>
      <c r="P306" s="7">
        <f>(E306/L306)</f>
        <v>106.43243243243244</v>
      </c>
      <c r="Q306" s="7" t="str">
        <f>LEFT($N306,FIND("/",N306)-1)</f>
        <v>film &amp; video</v>
      </c>
      <c r="R306" s="7" t="str">
        <f>RIGHT($N306,FIND("/",$N306)-2)</f>
        <v>documentary</v>
      </c>
      <c r="S306" s="12">
        <f>(((J306/60)/60)/24)+DATE(1970,1,1)+(-6/24)</f>
        <v>41113.844872685186</v>
      </c>
      <c r="T306" s="12">
        <f>(((I306/60)/60)/24)+DATE(1970,1,1)+(-6/24)</f>
        <v>41152.833333333336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((E307/D307))</f>
        <v>1.3033333333333332</v>
      </c>
      <c r="P307" s="7">
        <f>(E307/L307)</f>
        <v>51.719576719576722</v>
      </c>
      <c r="Q307" s="7" t="str">
        <f>LEFT($N307,FIND("/",N307)-1)</f>
        <v>film &amp; video</v>
      </c>
      <c r="R307" s="7" t="str">
        <f>RIGHT($N307,FIND("/",$N307)-2)</f>
        <v>documentary</v>
      </c>
      <c r="S307" s="12">
        <f>(((J307/60)/60)/24)+DATE(1970,1,1)+(-6/24)</f>
        <v>40948.380196759259</v>
      </c>
      <c r="T307" s="12">
        <f>(((I307/60)/60)/24)+DATE(1970,1,1)+(-6/24)</f>
        <v>40978.380196759259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((E308/D308))</f>
        <v>2.9289999999999998</v>
      </c>
      <c r="P308" s="7">
        <f>(E308/L308)</f>
        <v>36.612499999999997</v>
      </c>
      <c r="Q308" s="7" t="str">
        <f>LEFT($N308,FIND("/",N308)-1)</f>
        <v>film &amp; video</v>
      </c>
      <c r="R308" s="7" t="str">
        <f>RIGHT($N308,FIND("/",$N308)-2)</f>
        <v>documentary</v>
      </c>
      <c r="S308" s="12">
        <f>(((J308/60)/60)/24)+DATE(1970,1,1)+(-6/24)</f>
        <v>41333.587187500001</v>
      </c>
      <c r="T308" s="12">
        <f>(((I308/60)/60)/24)+DATE(1970,1,1)+(-6/24)</f>
        <v>41353.545520833337</v>
      </c>
    </row>
    <row r="309" spans="1:20" ht="17">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((E309/D309))</f>
        <v>1.1131818181818183</v>
      </c>
      <c r="P309" s="7">
        <f>(E309/L309)</f>
        <v>42.517361111111114</v>
      </c>
      <c r="Q309" s="7" t="str">
        <f>LEFT($N309,FIND("/",N309)-1)</f>
        <v>film &amp; video</v>
      </c>
      <c r="R309" s="7" t="str">
        <f>RIGHT($N309,FIND("/",$N309)-2)</f>
        <v>documentary</v>
      </c>
      <c r="S309" s="12">
        <f>(((J309/60)/60)/24)+DATE(1970,1,1)+(-6/24)</f>
        <v>41282.694456018515</v>
      </c>
      <c r="T309" s="12">
        <f>(((I309/60)/60)/24)+DATE(1970,1,1)+(-6/24)</f>
        <v>41312.694456018515</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((E310/D310))</f>
        <v>1.0556666666666668</v>
      </c>
      <c r="P310" s="7">
        <f>(E310/L310)</f>
        <v>62.712871287128714</v>
      </c>
      <c r="Q310" s="7" t="str">
        <f>LEFT($N310,FIND("/",N310)-1)</f>
        <v>film &amp; video</v>
      </c>
      <c r="R310" s="7" t="str">
        <f>RIGHT($N310,FIND("/",$N310)-2)</f>
        <v>documentary</v>
      </c>
      <c r="S310" s="12">
        <f>(((J310/60)/60)/24)+DATE(1970,1,1)+(-6/24)</f>
        <v>40567.444560185184</v>
      </c>
      <c r="T310" s="12">
        <f>(((I310/60)/60)/24)+DATE(1970,1,1)+(-6/24)</f>
        <v>40612.444560185184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((E311/D311))</f>
        <v>1.1894444444444445</v>
      </c>
      <c r="P311" s="7">
        <f>(E311/L311)</f>
        <v>89.957983193277315</v>
      </c>
      <c r="Q311" s="7" t="str">
        <f>LEFT($N311,FIND("/",N311)-1)</f>
        <v>film &amp; video</v>
      </c>
      <c r="R311" s="7" t="str">
        <f>RIGHT($N311,FIND("/",$N311)-2)</f>
        <v>documentary</v>
      </c>
      <c r="S311" s="12">
        <f>(((J311/60)/60)/24)+DATE(1970,1,1)+(-6/24)</f>
        <v>41134.501550925925</v>
      </c>
      <c r="T311" s="12">
        <f>(((I311/60)/60)/24)+DATE(1970,1,1)+(-6/24)</f>
        <v>41155.501550925925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((E312/D312))</f>
        <v>1.04129</v>
      </c>
      <c r="P312" s="7">
        <f>(E312/L312)</f>
        <v>28.924722222222222</v>
      </c>
      <c r="Q312" s="7" t="str">
        <f>LEFT($N312,FIND("/",N312)-1)</f>
        <v>film &amp; video</v>
      </c>
      <c r="R312" s="7" t="str">
        <f>RIGHT($N312,FIND("/",$N312)-2)</f>
        <v>documentary</v>
      </c>
      <c r="S312" s="12">
        <f>(((J312/60)/60)/24)+DATE(1970,1,1)+(-6/24)</f>
        <v>40820.933136574073</v>
      </c>
      <c r="T312" s="12">
        <f>(((I312/60)/60)/24)+DATE(1970,1,1)+(-6/24)</f>
        <v>40835.833333333336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((E313/D313))</f>
        <v>1.0410165</v>
      </c>
      <c r="P313" s="7">
        <f>(E313/L313)</f>
        <v>138.8022</v>
      </c>
      <c r="Q313" s="7" t="str">
        <f>LEFT($N313,FIND("/",N313)-1)</f>
        <v>film &amp; video</v>
      </c>
      <c r="R313" s="7" t="str">
        <f>RIGHT($N313,FIND("/",$N313)-2)</f>
        <v>documentary</v>
      </c>
      <c r="S313" s="12">
        <f>(((J313/60)/60)/24)+DATE(1970,1,1)+(-6/24)</f>
        <v>40867.969814814816</v>
      </c>
      <c r="T313" s="12">
        <f>(((I313/60)/60)/24)+DATE(1970,1,1)+(-6/24)</f>
        <v>40909.082638888889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((E314/D314))</f>
        <v>1.1187499999999999</v>
      </c>
      <c r="P314" s="7">
        <f>(E314/L314)</f>
        <v>61.301369863013697</v>
      </c>
      <c r="Q314" s="7" t="str">
        <f>LEFT($N314,FIND("/",N314)-1)</f>
        <v>film &amp; video</v>
      </c>
      <c r="R314" s="7" t="str">
        <f>RIGHT($N314,FIND("/",$N314)-2)</f>
        <v>documentary</v>
      </c>
      <c r="S314" s="12">
        <f>(((J314/60)/60)/24)+DATE(1970,1,1)+(-6/24)</f>
        <v>41348.627685185187</v>
      </c>
      <c r="T314" s="12">
        <f>(((I314/60)/60)/24)+DATE(1970,1,1)+(-6/24)</f>
        <v>41378.627685185187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((E315/D315))</f>
        <v>1.0473529411764706</v>
      </c>
      <c r="P315" s="7">
        <f>(E315/L315)</f>
        <v>80.202702702702709</v>
      </c>
      <c r="Q315" s="7" t="str">
        <f>LEFT($N315,FIND("/",N315)-1)</f>
        <v>film &amp; video</v>
      </c>
      <c r="R315" s="7" t="str">
        <f>RIGHT($N315,FIND("/",$N315)-2)</f>
        <v>documentary</v>
      </c>
      <c r="S315" s="12">
        <f>(((J315/60)/60)/24)+DATE(1970,1,1)+(-6/24)</f>
        <v>40356.977939814817</v>
      </c>
      <c r="T315" s="12">
        <f>(((I315/60)/60)/24)+DATE(1970,1,1)+(-6/24)</f>
        <v>40401.415972222225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((E316/D316))</f>
        <v>3.8515000000000001</v>
      </c>
      <c r="P316" s="7">
        <f>(E316/L316)</f>
        <v>32.095833333333331</v>
      </c>
      <c r="Q316" s="7" t="str">
        <f>LEFT($N316,FIND("/",N316)-1)</f>
        <v>film &amp; video</v>
      </c>
      <c r="R316" s="7" t="str">
        <f>RIGHT($N316,FIND("/",$N316)-2)</f>
        <v>documentary</v>
      </c>
      <c r="S316" s="12">
        <f>(((J316/60)/60)/24)+DATE(1970,1,1)+(-6/24)</f>
        <v>41304.583194444444</v>
      </c>
      <c r="T316" s="12">
        <f>(((I316/60)/60)/24)+DATE(1970,1,1)+(-6/24)</f>
        <v>41334.583194444444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((E317/D317))</f>
        <v>1.01248</v>
      </c>
      <c r="P317" s="7">
        <f>(E317/L317)</f>
        <v>200.88888888888889</v>
      </c>
      <c r="Q317" s="7" t="str">
        <f>LEFT($N317,FIND("/",N317)-1)</f>
        <v>film &amp; video</v>
      </c>
      <c r="R317" s="7" t="str">
        <f>RIGHT($N317,FIND("/",$N317)-2)</f>
        <v>documentary</v>
      </c>
      <c r="S317" s="12">
        <f>(((J317/60)/60)/24)+DATE(1970,1,1)+(-6/24)</f>
        <v>41113.52238425926</v>
      </c>
      <c r="T317" s="12">
        <f>(((I317/60)/60)/24)+DATE(1970,1,1)+(-6/24)</f>
        <v>41143.52238425926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((E318/D318))</f>
        <v>1.1377333333333333</v>
      </c>
      <c r="P318" s="7">
        <f>(E318/L318)</f>
        <v>108.01265822784811</v>
      </c>
      <c r="Q318" s="7" t="str">
        <f>LEFT($N318,FIND("/",N318)-1)</f>
        <v>film &amp; video</v>
      </c>
      <c r="R318" s="7" t="str">
        <f>RIGHT($N318,FIND("/",$N318)-2)</f>
        <v>documentary</v>
      </c>
      <c r="S318" s="12">
        <f>(((J318/60)/60)/24)+DATE(1970,1,1)+(-6/24)</f>
        <v>41950.673576388886</v>
      </c>
      <c r="T318" s="12">
        <f>(((I318/60)/60)/24)+DATE(1970,1,1)+(-6/24)</f>
        <v>41983.957638888889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((E319/D319))</f>
        <v>1.0080333333333333</v>
      </c>
      <c r="P319" s="7">
        <f>(E319/L319)</f>
        <v>95.699367088607602</v>
      </c>
      <c r="Q319" s="7" t="str">
        <f>LEFT($N319,FIND("/",N319)-1)</f>
        <v>film &amp; video</v>
      </c>
      <c r="R319" s="7" t="str">
        <f>RIGHT($N319,FIND("/",$N319)-2)</f>
        <v>documentary</v>
      </c>
      <c r="S319" s="12">
        <f>(((J319/60)/60)/24)+DATE(1970,1,1)+(-6/24)</f>
        <v>41589.426886574074</v>
      </c>
      <c r="T319" s="12">
        <f>(((I319/60)/60)/24)+DATE(1970,1,1)+(-6/24)</f>
        <v>41619.426886574074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((E320/D320))</f>
        <v>2.8332000000000002</v>
      </c>
      <c r="P320" s="7">
        <f>(E320/L320)</f>
        <v>49.880281690140848</v>
      </c>
      <c r="Q320" s="7" t="str">
        <f>LEFT($N320,FIND("/",N320)-1)</f>
        <v>film &amp; video</v>
      </c>
      <c r="R320" s="7" t="str">
        <f>RIGHT($N320,FIND("/",$N320)-2)</f>
        <v>documentary</v>
      </c>
      <c r="S320" s="12">
        <f>(((J320/60)/60)/24)+DATE(1970,1,1)+(-6/24)</f>
        <v>41329.788784722223</v>
      </c>
      <c r="T320" s="12">
        <f>(((I320/60)/60)/24)+DATE(1970,1,1)+(-6/24)</f>
        <v>41359.747118055559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((E321/D321))</f>
        <v>1.1268</v>
      </c>
      <c r="P321" s="7">
        <f>(E321/L321)</f>
        <v>110.47058823529412</v>
      </c>
      <c r="Q321" s="7" t="str">
        <f>LEFT($N321,FIND("/",N321)-1)</f>
        <v>film &amp; video</v>
      </c>
      <c r="R321" s="7" t="str">
        <f>RIGHT($N321,FIND("/",$N321)-2)</f>
        <v>documentary</v>
      </c>
      <c r="S321" s="12">
        <f>(((J321/60)/60)/24)+DATE(1970,1,1)+(-6/24)</f>
        <v>40123.58829861111</v>
      </c>
      <c r="T321" s="12">
        <f>(((I321/60)/60)/24)+DATE(1970,1,1)+(-6/24)</f>
        <v>40211.082638888889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((E322/D322))</f>
        <v>1.0658000000000001</v>
      </c>
      <c r="P322" s="7">
        <f>(E322/L322)</f>
        <v>134.91139240506328</v>
      </c>
      <c r="Q322" s="7" t="str">
        <f>LEFT($N322,FIND("/",N322)-1)</f>
        <v>film &amp; video</v>
      </c>
      <c r="R322" s="7" t="str">
        <f>RIGHT($N322,FIND("/",$N322)-2)</f>
        <v>documentary</v>
      </c>
      <c r="S322" s="12">
        <f>(((J322/60)/60)/24)+DATE(1970,1,1)+(-6/24)</f>
        <v>42331.301307870366</v>
      </c>
      <c r="T322" s="12">
        <f>(((I322/60)/60)/24)+DATE(1970,1,1)+(-6/24)</f>
        <v>42360.708333333328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((E323/D323))</f>
        <v>1.0266285714285714</v>
      </c>
      <c r="P323" s="7">
        <f>(E323/L323)</f>
        <v>106.62314540059347</v>
      </c>
      <c r="Q323" s="7" t="str">
        <f>LEFT($N323,FIND("/",N323)-1)</f>
        <v>film &amp; video</v>
      </c>
      <c r="R323" s="7" t="str">
        <f>RIGHT($N323,FIND("/",$N323)-2)</f>
        <v>documentary</v>
      </c>
      <c r="S323" s="12">
        <f>(((J323/60)/60)/24)+DATE(1970,1,1)+(-6/24)</f>
        <v>42647.196597222224</v>
      </c>
      <c r="T323" s="12">
        <f>(((I323/60)/60)/24)+DATE(1970,1,1)+(-6/24)</f>
        <v>42682.238263888896</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((E324/D324))</f>
        <v>1.0791200000000001</v>
      </c>
      <c r="P324" s="7">
        <f>(E324/L324)</f>
        <v>145.04301075268816</v>
      </c>
      <c r="Q324" s="7" t="str">
        <f>LEFT($N324,FIND("/",N324)-1)</f>
        <v>film &amp; video</v>
      </c>
      <c r="R324" s="7" t="str">
        <f>RIGHT($N324,FIND("/",$N324)-2)</f>
        <v>documentary</v>
      </c>
      <c r="S324" s="12">
        <f>(((J324/60)/60)/24)+DATE(1970,1,1)+(-6/24)</f>
        <v>42473.32</v>
      </c>
      <c r="T324" s="12">
        <f>(((I324/60)/60)/24)+DATE(1970,1,1)+(-6/24)</f>
        <v>42503.32</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((E325/D325))</f>
        <v>1.2307407407407407</v>
      </c>
      <c r="P325" s="7">
        <f>(E325/L325)</f>
        <v>114.58620689655173</v>
      </c>
      <c r="Q325" s="7" t="str">
        <f>LEFT($N325,FIND("/",N325)-1)</f>
        <v>film &amp; video</v>
      </c>
      <c r="R325" s="7" t="str">
        <f>RIGHT($N325,FIND("/",$N325)-2)</f>
        <v>documentary</v>
      </c>
      <c r="S325" s="12">
        <f>(((J325/60)/60)/24)+DATE(1970,1,1)+(-6/24)</f>
        <v>42697.07136574074</v>
      </c>
      <c r="T325" s="12">
        <f>(((I325/60)/60)/24)+DATE(1970,1,1)+(-6/24)</f>
        <v>42725.082638888889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((E326/D326))</f>
        <v>1.016</v>
      </c>
      <c r="P326" s="7">
        <f>(E326/L326)</f>
        <v>105.3170731707317</v>
      </c>
      <c r="Q326" s="7" t="str">
        <f>LEFT($N326,FIND("/",N326)-1)</f>
        <v>film &amp; video</v>
      </c>
      <c r="R326" s="7" t="str">
        <f>RIGHT($N326,FIND("/",$N326)-2)</f>
        <v>documentary</v>
      </c>
      <c r="S326" s="12">
        <f>(((J326/60)/60)/24)+DATE(1970,1,1)+(-6/24)</f>
        <v>42184.376250000001</v>
      </c>
      <c r="T326" s="12">
        <f>(((I326/60)/60)/24)+DATE(1970,1,1)+(-6/24)</f>
        <v>42217.376250000001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((E327/D327))</f>
        <v>1.04396</v>
      </c>
      <c r="P327" s="7">
        <f>(E327/L327)</f>
        <v>70.921195652173907</v>
      </c>
      <c r="Q327" s="7" t="str">
        <f>LEFT($N327,FIND("/",N327)-1)</f>
        <v>film &amp; video</v>
      </c>
      <c r="R327" s="7" t="str">
        <f>RIGHT($N327,FIND("/",$N327)-2)</f>
        <v>documentary</v>
      </c>
      <c r="S327" s="12">
        <f>(((J327/60)/60)/24)+DATE(1970,1,1)+(-6/24)</f>
        <v>42688.937881944439</v>
      </c>
      <c r="T327" s="12">
        <f>(((I327/60)/60)/24)+DATE(1970,1,1)+(-6/24)</f>
        <v>42723.937881944439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((E328/D328))</f>
        <v>1.1292973333333334</v>
      </c>
      <c r="P328" s="7">
        <f>(E328/L328)</f>
        <v>147.17167680278018</v>
      </c>
      <c r="Q328" s="7" t="str">
        <f>LEFT($N328,FIND("/",N328)-1)</f>
        <v>film &amp; video</v>
      </c>
      <c r="R328" s="7" t="str">
        <f>RIGHT($N328,FIND("/",$N328)-2)</f>
        <v>documentary</v>
      </c>
      <c r="S328" s="12">
        <f>(((J328/60)/60)/24)+DATE(1970,1,1)+(-6/24)</f>
        <v>42775.064884259264</v>
      </c>
      <c r="T328" s="12">
        <f>(((I328/60)/60)/24)+DATE(1970,1,1)+(-6/24)</f>
        <v>42808.706250000003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((E329/D329))</f>
        <v>1.3640000000000001</v>
      </c>
      <c r="P329" s="7">
        <f>(E329/L329)</f>
        <v>160.47058823529412</v>
      </c>
      <c r="Q329" s="7" t="str">
        <f>LEFT($N329,FIND("/",N329)-1)</f>
        <v>film &amp; video</v>
      </c>
      <c r="R329" s="7" t="str">
        <f>RIGHT($N329,FIND("/",$N329)-2)</f>
        <v>documentary</v>
      </c>
      <c r="S329" s="12">
        <f>(((J329/60)/60)/24)+DATE(1970,1,1)+(-6/24)</f>
        <v>42057.985289351855</v>
      </c>
      <c r="T329" s="12">
        <f>(((I329/60)/60)/24)+DATE(1970,1,1)+(-6/24)</f>
        <v>42085.083333333328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((E330/D330))</f>
        <v>1.036144</v>
      </c>
      <c r="P330" s="7">
        <f>(E330/L330)</f>
        <v>156.04578313253012</v>
      </c>
      <c r="Q330" s="7" t="str">
        <f>LEFT($N330,FIND("/",N330)-1)</f>
        <v>film &amp; video</v>
      </c>
      <c r="R330" s="7" t="str">
        <f>RIGHT($N330,FIND("/",$N330)-2)</f>
        <v>documentary</v>
      </c>
      <c r="S330" s="12">
        <f>(((J330/60)/60)/24)+DATE(1970,1,1)+(-6/24)</f>
        <v>42278.696620370371</v>
      </c>
      <c r="T330" s="12">
        <f>(((I330/60)/60)/24)+DATE(1970,1,1)+(-6/24)</f>
        <v>42308.916666666672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((E331/D331))</f>
        <v>1.0549999999999999</v>
      </c>
      <c r="P331" s="7">
        <f>(E331/L331)</f>
        <v>63.17365269461078</v>
      </c>
      <c r="Q331" s="7" t="str">
        <f>LEFT($N331,FIND("/",N331)-1)</f>
        <v>film &amp; video</v>
      </c>
      <c r="R331" s="7" t="str">
        <f>RIGHT($N331,FIND("/",$N331)-2)</f>
        <v>documentary</v>
      </c>
      <c r="S331" s="12">
        <f>(((J331/60)/60)/24)+DATE(1970,1,1)+(-6/24)</f>
        <v>42291.21674768519</v>
      </c>
      <c r="T331" s="12">
        <f>(((I331/60)/60)/24)+DATE(1970,1,1)+(-6/24)</f>
        <v>42314.916666666672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((E332/D332))</f>
        <v>1.0182857142857142</v>
      </c>
      <c r="P332" s="7">
        <f>(E332/L332)</f>
        <v>104.82352941176471</v>
      </c>
      <c r="Q332" s="7" t="str">
        <f>LEFT($N332,FIND("/",N332)-1)</f>
        <v>film &amp; video</v>
      </c>
      <c r="R332" s="7" t="str">
        <f>RIGHT($N332,FIND("/",$N332)-2)</f>
        <v>documentary</v>
      </c>
      <c r="S332" s="12">
        <f>(((J332/60)/60)/24)+DATE(1970,1,1)+(-6/24)</f>
        <v>41379.265775462962</v>
      </c>
      <c r="T332" s="12">
        <f>(((I332/60)/60)/24)+DATE(1970,1,1)+(-6/24)</f>
        <v>41410.915972222225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((E333/D333))</f>
        <v>1.0660499999999999</v>
      </c>
      <c r="P333" s="7">
        <f>(E333/L333)</f>
        <v>97.356164383561648</v>
      </c>
      <c r="Q333" s="7" t="str">
        <f>LEFT($N333,FIND("/",N333)-1)</f>
        <v>film &amp; video</v>
      </c>
      <c r="R333" s="7" t="str">
        <f>RIGHT($N333,FIND("/",$N333)-2)</f>
        <v>documentary</v>
      </c>
      <c r="S333" s="12">
        <f>(((J333/60)/60)/24)+DATE(1970,1,1)+(-6/24)</f>
        <v>42507.331412037034</v>
      </c>
      <c r="T333" s="12">
        <f>(((I333/60)/60)/24)+DATE(1970,1,1)+(-6/24)</f>
        <v>42538.331412037034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((E334/D334))</f>
        <v>1.13015</v>
      </c>
      <c r="P334" s="7">
        <f>(E334/L334)</f>
        <v>203.63063063063063</v>
      </c>
      <c r="Q334" s="7" t="str">
        <f>LEFT($N334,FIND("/",N334)-1)</f>
        <v>film &amp; video</v>
      </c>
      <c r="R334" s="7" t="str">
        <f>RIGHT($N334,FIND("/",$N334)-2)</f>
        <v>documentary</v>
      </c>
      <c r="S334" s="12">
        <f>(((J334/60)/60)/24)+DATE(1970,1,1)+(-6/24)</f>
        <v>42263.430289351847</v>
      </c>
      <c r="T334" s="12">
        <f>(((I334/60)/60)/24)+DATE(1970,1,1)+(-6/24)</f>
        <v>42305.083333333328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((E335/D335))</f>
        <v>1.252275</v>
      </c>
      <c r="P335" s="7">
        <f>(E335/L335)</f>
        <v>188.31203007518798</v>
      </c>
      <c r="Q335" s="7" t="str">
        <f>LEFT($N335,FIND("/",N335)-1)</f>
        <v>film &amp; video</v>
      </c>
      <c r="R335" s="7" t="str">
        <f>RIGHT($N335,FIND("/",$N335)-2)</f>
        <v>documentary</v>
      </c>
      <c r="S335" s="12">
        <f>(((J335/60)/60)/24)+DATE(1970,1,1)+(-6/24)</f>
        <v>42437.386469907404</v>
      </c>
      <c r="T335" s="12">
        <f>(((I335/60)/60)/24)+DATE(1970,1,1)+(-6/24)</f>
        <v>42467.34480324074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((E336/D336))</f>
        <v>1.0119</v>
      </c>
      <c r="P336" s="7">
        <f>(E336/L336)</f>
        <v>146.65217391304347</v>
      </c>
      <c r="Q336" s="7" t="str">
        <f>LEFT($N336,FIND("/",N336)-1)</f>
        <v>film &amp; video</v>
      </c>
      <c r="R336" s="7" t="str">
        <f>RIGHT($N336,FIND("/",$N336)-2)</f>
        <v>documentary</v>
      </c>
      <c r="S336" s="12">
        <f>(((J336/60)/60)/24)+DATE(1970,1,1)+(-6/24)</f>
        <v>42101.432372685187</v>
      </c>
      <c r="T336" s="12">
        <f>(((I336/60)/60)/24)+DATE(1970,1,1)+(-6/24)</f>
        <v>42139.541666666672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((E337/D337))</f>
        <v>1.0276470588235294</v>
      </c>
      <c r="P337" s="7">
        <f>(E337/L337)</f>
        <v>109.1875</v>
      </c>
      <c r="Q337" s="7" t="str">
        <f>LEFT($N337,FIND("/",N337)-1)</f>
        <v>film &amp; video</v>
      </c>
      <c r="R337" s="7" t="str">
        <f>RIGHT($N337,FIND("/",$N337)-2)</f>
        <v>documentary</v>
      </c>
      <c r="S337" s="12">
        <f>(((J337/60)/60)/24)+DATE(1970,1,1)+(-6/24)</f>
        <v>42101.487442129626</v>
      </c>
      <c r="T337" s="12">
        <f>(((I337/60)/60)/24)+DATE(1970,1,1)+(-6/24)</f>
        <v>42132.666666666672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((E338/D338))</f>
        <v>1.1683911999999999</v>
      </c>
      <c r="P338" s="7">
        <f>(E338/L338)</f>
        <v>59.249046653144013</v>
      </c>
      <c r="Q338" s="7" t="str">
        <f>LEFT($N338,FIND("/",N338)-1)</f>
        <v>film &amp; video</v>
      </c>
      <c r="R338" s="7" t="str">
        <f>RIGHT($N338,FIND("/",$N338)-2)</f>
        <v>documentary</v>
      </c>
      <c r="S338" s="12">
        <f>(((J338/60)/60)/24)+DATE(1970,1,1)+(-6/24)</f>
        <v>42291.346273148149</v>
      </c>
      <c r="T338" s="12">
        <f>(((I338/60)/60)/24)+DATE(1970,1,1)+(-6/24)</f>
        <v>42321.387939814813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((E339/D339))</f>
        <v>1.0116833333333335</v>
      </c>
      <c r="P339" s="7">
        <f>(E339/L339)</f>
        <v>97.904838709677421</v>
      </c>
      <c r="Q339" s="7" t="str">
        <f>LEFT($N339,FIND("/",N339)-1)</f>
        <v>film &amp; video</v>
      </c>
      <c r="R339" s="7" t="str">
        <f>RIGHT($N339,FIND("/",$N339)-2)</f>
        <v>documentary</v>
      </c>
      <c r="S339" s="12">
        <f>(((J339/60)/60)/24)+DATE(1970,1,1)+(-6/24)</f>
        <v>42046.878564814819</v>
      </c>
      <c r="T339" s="12">
        <f>(((I339/60)/60)/24)+DATE(1970,1,1)+(-6/24)</f>
        <v>42076.836898148147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((E340/D340))</f>
        <v>1.1013360000000001</v>
      </c>
      <c r="P340" s="7">
        <f>(E340/L340)</f>
        <v>70.000169491525426</v>
      </c>
      <c r="Q340" s="7" t="str">
        <f>LEFT($N340,FIND("/",N340)-1)</f>
        <v>film &amp; video</v>
      </c>
      <c r="R340" s="7" t="str">
        <f>RIGHT($N340,FIND("/",$N340)-2)</f>
        <v>documentary</v>
      </c>
      <c r="S340" s="12">
        <f>(((J340/60)/60)/24)+DATE(1970,1,1)+(-6/24)</f>
        <v>42559.505671296298</v>
      </c>
      <c r="T340" s="12">
        <f>(((I340/60)/60)/24)+DATE(1970,1,1)+(-6/24)</f>
        <v>42615.791666666672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((E341/D341))</f>
        <v>1.0808333333333333</v>
      </c>
      <c r="P341" s="7">
        <f>(E341/L341)</f>
        <v>72.865168539325836</v>
      </c>
      <c r="Q341" s="7" t="str">
        <f>LEFT($N341,FIND("/",N341)-1)</f>
        <v>film &amp; video</v>
      </c>
      <c r="R341" s="7" t="str">
        <f>RIGHT($N341,FIND("/",$N341)-2)</f>
        <v>documentary</v>
      </c>
      <c r="S341" s="12">
        <f>(((J341/60)/60)/24)+DATE(1970,1,1)+(-6/24)</f>
        <v>42093.510046296295</v>
      </c>
      <c r="T341" s="12">
        <f>(((I341/60)/60)/24)+DATE(1970,1,1)+(-6/24)</f>
        <v>42123.510046296295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((E342/D342))</f>
        <v>1.2502285714285715</v>
      </c>
      <c r="P342" s="7">
        <f>(E342/L342)</f>
        <v>146.34782608695653</v>
      </c>
      <c r="Q342" s="7" t="str">
        <f>LEFT($N342,FIND("/",N342)-1)</f>
        <v>film &amp; video</v>
      </c>
      <c r="R342" s="7" t="str">
        <f>RIGHT($N342,FIND("/",$N342)-2)</f>
        <v>documentary</v>
      </c>
      <c r="S342" s="12">
        <f>(((J342/60)/60)/24)+DATE(1970,1,1)+(-6/24)</f>
        <v>42772.419062500005</v>
      </c>
      <c r="T342" s="12">
        <f>(((I342/60)/60)/24)+DATE(1970,1,1)+(-6/24)</f>
        <v>42802.625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((E343/D343))</f>
        <v>1.0671428571428572</v>
      </c>
      <c r="P343" s="7">
        <f>(E343/L343)</f>
        <v>67.909090909090907</v>
      </c>
      <c r="Q343" s="7" t="str">
        <f>LEFT($N343,FIND("/",N343)-1)</f>
        <v>film &amp; video</v>
      </c>
      <c r="R343" s="7" t="str">
        <f>RIGHT($N343,FIND("/",$N343)-2)</f>
        <v>documentary</v>
      </c>
      <c r="S343" s="12">
        <f>(((J343/60)/60)/24)+DATE(1970,1,1)+(-6/24)</f>
        <v>41894.629606481481</v>
      </c>
      <c r="T343" s="12">
        <f>(((I343/60)/60)/24)+DATE(1970,1,1)+(-6/24)</f>
        <v>41912.915972222225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((E344/D344))</f>
        <v>1.0036639999999999</v>
      </c>
      <c r="P344" s="7">
        <f>(E344/L344)</f>
        <v>169.85083076923075</v>
      </c>
      <c r="Q344" s="7" t="str">
        <f>LEFT($N344,FIND("/",N344)-1)</f>
        <v>film &amp; video</v>
      </c>
      <c r="R344" s="7" t="str">
        <f>RIGHT($N344,FIND("/",$N344)-2)</f>
        <v>documentary</v>
      </c>
      <c r="S344" s="12">
        <f>(((J344/60)/60)/24)+DATE(1970,1,1)+(-6/24)</f>
        <v>42459.530844907407</v>
      </c>
      <c r="T344" s="12">
        <f>(((I344/60)/60)/24)+DATE(1970,1,1)+(-6/24)</f>
        <v>42489.530844907407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((E345/D345))</f>
        <v>1.0202863333333334</v>
      </c>
      <c r="P345" s="7">
        <f>(E345/L345)</f>
        <v>58.413339694656486</v>
      </c>
      <c r="Q345" s="7" t="str">
        <f>LEFT($N345,FIND("/",N345)-1)</f>
        <v>film &amp; video</v>
      </c>
      <c r="R345" s="7" t="str">
        <f>RIGHT($N345,FIND("/",$N345)-2)</f>
        <v>documentary</v>
      </c>
      <c r="S345" s="12">
        <f>(((J345/60)/60)/24)+DATE(1970,1,1)+(-6/24)</f>
        <v>41926.48778935185</v>
      </c>
      <c r="T345" s="12">
        <f>(((I345/60)/60)/24)+DATE(1970,1,1)+(-6/24)</f>
        <v>41956.875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((E346/D346))</f>
        <v>1.0208358208955224</v>
      </c>
      <c r="P346" s="7">
        <f>(E346/L346)</f>
        <v>119.99298245614035</v>
      </c>
      <c r="Q346" s="7" t="str">
        <f>LEFT($N346,FIND("/",N346)-1)</f>
        <v>film &amp; video</v>
      </c>
      <c r="R346" s="7" t="str">
        <f>RIGHT($N346,FIND("/",$N346)-2)</f>
        <v>documentary</v>
      </c>
      <c r="S346" s="12">
        <f>(((J346/60)/60)/24)+DATE(1970,1,1)+(-6/24)</f>
        <v>42111.720995370371</v>
      </c>
      <c r="T346" s="12">
        <f>(((I346/60)/60)/24)+DATE(1970,1,1)+(-6/24)</f>
        <v>42155.847222222219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((E347/D347))</f>
        <v>1.2327586206896552</v>
      </c>
      <c r="P347" s="7">
        <f>(E347/L347)</f>
        <v>99.860335195530723</v>
      </c>
      <c r="Q347" s="7" t="str">
        <f>LEFT($N347,FIND("/",N347)-1)</f>
        <v>film &amp; video</v>
      </c>
      <c r="R347" s="7" t="str">
        <f>RIGHT($N347,FIND("/",$N347)-2)</f>
        <v>documentary</v>
      </c>
      <c r="S347" s="12">
        <f>(((J347/60)/60)/24)+DATE(1970,1,1)+(-6/24)</f>
        <v>42114.694328703699</v>
      </c>
      <c r="T347" s="12">
        <f>(((I347/60)/60)/24)+DATE(1970,1,1)+(-6/24)</f>
        <v>42144.694328703699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((E348/D348))</f>
        <v>1.7028880000000002</v>
      </c>
      <c r="P348" s="7">
        <f>(E348/L348)</f>
        <v>90.579148936170213</v>
      </c>
      <c r="Q348" s="7" t="str">
        <f>LEFT($N348,FIND("/",N348)-1)</f>
        <v>film &amp; video</v>
      </c>
      <c r="R348" s="7" t="str">
        <f>RIGHT($N348,FIND("/",$N348)-2)</f>
        <v>documentary</v>
      </c>
      <c r="S348" s="12">
        <f>(((J348/60)/60)/24)+DATE(1970,1,1)+(-6/24)</f>
        <v>42261.250243055561</v>
      </c>
      <c r="T348" s="12">
        <f>(((I348/60)/60)/24)+DATE(1970,1,1)+(-6/24)</f>
        <v>42291.250243055561</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((E349/D349))</f>
        <v>1.1159049999999999</v>
      </c>
      <c r="P349" s="7">
        <f>(E349/L349)</f>
        <v>117.77361477572559</v>
      </c>
      <c r="Q349" s="7" t="str">
        <f>LEFT($N349,FIND("/",N349)-1)</f>
        <v>film &amp; video</v>
      </c>
      <c r="R349" s="7" t="str">
        <f>RIGHT($N349,FIND("/",$N349)-2)</f>
        <v>documentary</v>
      </c>
      <c r="S349" s="12">
        <f>(((J349/60)/60)/24)+DATE(1970,1,1)+(-6/24)</f>
        <v>42292.245474537034</v>
      </c>
      <c r="T349" s="12">
        <f>(((I349/60)/60)/24)+DATE(1970,1,1)+(-6/24)</f>
        <v>42322.287141203706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((E350/D350))</f>
        <v>1.03</v>
      </c>
      <c r="P350" s="7">
        <f>(E350/L350)</f>
        <v>86.554621848739501</v>
      </c>
      <c r="Q350" s="7" t="str">
        <f>LEFT($N350,FIND("/",N350)-1)</f>
        <v>film &amp; video</v>
      </c>
      <c r="R350" s="7" t="str">
        <f>RIGHT($N350,FIND("/",$N350)-2)</f>
        <v>documentary</v>
      </c>
      <c r="S350" s="12">
        <f>(((J350/60)/60)/24)+DATE(1970,1,1)+(-6/24)</f>
        <v>42207.33699074074</v>
      </c>
      <c r="T350" s="12">
        <f>(((I350/60)/60)/24)+DATE(1970,1,1)+(-6/24)</f>
        <v>42237.33699074074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((E351/D351))</f>
        <v>1.0663570159857905</v>
      </c>
      <c r="P351" s="7">
        <f>(E351/L351)</f>
        <v>71.899281437125751</v>
      </c>
      <c r="Q351" s="7" t="str">
        <f>LEFT($N351,FIND("/",N351)-1)</f>
        <v>film &amp; video</v>
      </c>
      <c r="R351" s="7" t="str">
        <f>RIGHT($N351,FIND("/",$N351)-2)</f>
        <v>documentary</v>
      </c>
      <c r="S351" s="12">
        <f>(((J351/60)/60)/24)+DATE(1970,1,1)+(-6/24)</f>
        <v>42760.248935185184</v>
      </c>
      <c r="T351" s="12">
        <f>(((I351/60)/60)/24)+DATE(1970,1,1)+(-6/24)</f>
        <v>42790.248935185184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((E352/D352))</f>
        <v>1.1476</v>
      </c>
      <c r="P352" s="7">
        <f>(E352/L352)</f>
        <v>129.81900452488688</v>
      </c>
      <c r="Q352" s="7" t="str">
        <f>LEFT($N352,FIND("/",N352)-1)</f>
        <v>film &amp; video</v>
      </c>
      <c r="R352" s="7" t="str">
        <f>RIGHT($N352,FIND("/",$N352)-2)</f>
        <v>documentary</v>
      </c>
      <c r="S352" s="12">
        <f>(((J352/60)/60)/24)+DATE(1970,1,1)+(-6/24)</f>
        <v>42585.816076388888</v>
      </c>
      <c r="T352" s="12">
        <f>(((I352/60)/60)/24)+DATE(1970,1,1)+(-6/24)</f>
        <v>42623.915972222225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((E353/D353))</f>
        <v>1.2734117647058822</v>
      </c>
      <c r="P353" s="7">
        <f>(E353/L353)</f>
        <v>44.912863070539416</v>
      </c>
      <c r="Q353" s="7" t="str">
        <f>LEFT($N353,FIND("/",N353)-1)</f>
        <v>film &amp; video</v>
      </c>
      <c r="R353" s="7" t="str">
        <f>RIGHT($N353,FIND("/",$N353)-2)</f>
        <v>documentary</v>
      </c>
      <c r="S353" s="12">
        <f>(((J353/60)/60)/24)+DATE(1970,1,1)+(-6/24)</f>
        <v>42427.714745370366</v>
      </c>
      <c r="T353" s="12">
        <f>(((I353/60)/60)/24)+DATE(1970,1,1)+(-6/24)</f>
        <v>42467.673078703709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((E354/D354))</f>
        <v>1.1656</v>
      </c>
      <c r="P354" s="7">
        <f>(E354/L354)</f>
        <v>40.755244755244753</v>
      </c>
      <c r="Q354" s="7" t="str">
        <f>LEFT($N354,FIND("/",N354)-1)</f>
        <v>film &amp; video</v>
      </c>
      <c r="R354" s="7" t="str">
        <f>RIGHT($N354,FIND("/",$N354)-2)</f>
        <v>documentary</v>
      </c>
      <c r="S354" s="12">
        <f>(((J354/60)/60)/24)+DATE(1970,1,1)+(-6/24)</f>
        <v>41889.917453703703</v>
      </c>
      <c r="T354" s="12">
        <f>(((I354/60)/60)/24)+DATE(1970,1,1)+(-6/24)</f>
        <v>41919.917453703703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((E355/D355))</f>
        <v>1.0861819426615318</v>
      </c>
      <c r="P355" s="7">
        <f>(E355/L355)</f>
        <v>103.52394779771615</v>
      </c>
      <c r="Q355" s="7" t="str">
        <f>LEFT($N355,FIND("/",N355)-1)</f>
        <v>film &amp; video</v>
      </c>
      <c r="R355" s="7" t="str">
        <f>RIGHT($N355,FIND("/",$N355)-2)</f>
        <v>documentary</v>
      </c>
      <c r="S355" s="12">
        <f>(((J355/60)/60)/24)+DATE(1970,1,1)+(-6/24)</f>
        <v>42297.541886574079</v>
      </c>
      <c r="T355" s="12">
        <f>(((I355/60)/60)/24)+DATE(1970,1,1)+(-6/24)</f>
        <v>42327.583553240736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((E356/D356))</f>
        <v>1.0394285714285714</v>
      </c>
      <c r="P356" s="7">
        <f>(E356/L356)</f>
        <v>125.44827586206897</v>
      </c>
      <c r="Q356" s="7" t="str">
        <f>LEFT($N356,FIND("/",N356)-1)</f>
        <v>film &amp; video</v>
      </c>
      <c r="R356" s="7" t="str">
        <f>RIGHT($N356,FIND("/",$N356)-2)</f>
        <v>documentary</v>
      </c>
      <c r="S356" s="12">
        <f>(((J356/60)/60)/24)+DATE(1970,1,1)+(-6/24)</f>
        <v>42438.577789351853</v>
      </c>
      <c r="T356" s="12">
        <f>(((I356/60)/60)/24)+DATE(1970,1,1)+(-6/24)</f>
        <v>42468.536122685182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((E357/D357))</f>
        <v>1.1625714285714286</v>
      </c>
      <c r="P357" s="7">
        <f>(E357/L357)</f>
        <v>246.60606060606059</v>
      </c>
      <c r="Q357" s="7" t="str">
        <f>LEFT($N357,FIND("/",N357)-1)</f>
        <v>film &amp; video</v>
      </c>
      <c r="R357" s="7" t="str">
        <f>RIGHT($N357,FIND("/",$N357)-2)</f>
        <v>documentary</v>
      </c>
      <c r="S357" s="12">
        <f>(((J357/60)/60)/24)+DATE(1970,1,1)+(-6/24)</f>
        <v>41943.043912037036</v>
      </c>
      <c r="T357" s="12">
        <f>(((I357/60)/60)/24)+DATE(1970,1,1)+(-6/24)</f>
        <v>41974.0855787037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((E358/D358))</f>
        <v>1.0269239999999999</v>
      </c>
      <c r="P358" s="7">
        <f>(E358/L358)</f>
        <v>79.401340206185566</v>
      </c>
      <c r="Q358" s="7" t="str">
        <f>LEFT($N358,FIND("/",N358)-1)</f>
        <v>film &amp; video</v>
      </c>
      <c r="R358" s="7" t="str">
        <f>RIGHT($N358,FIND("/",$N358)-2)</f>
        <v>documentary</v>
      </c>
      <c r="S358" s="12">
        <f>(((J358/60)/60)/24)+DATE(1970,1,1)+(-6/24)</f>
        <v>42415.553159722222</v>
      </c>
      <c r="T358" s="12">
        <f>(((I358/60)/60)/24)+DATE(1970,1,1)+(-6/24)</f>
        <v>42445.511493055557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((E359/D359))</f>
        <v>1.74</v>
      </c>
      <c r="P359" s="7">
        <f>(E359/L359)</f>
        <v>86.138613861386133</v>
      </c>
      <c r="Q359" s="7" t="str">
        <f>LEFT($N359,FIND("/",N359)-1)</f>
        <v>film &amp; video</v>
      </c>
      <c r="R359" s="7" t="str">
        <f>RIGHT($N359,FIND("/",$N359)-2)</f>
        <v>documentary</v>
      </c>
      <c r="S359" s="12">
        <f>(((J359/60)/60)/24)+DATE(1970,1,1)+(-6/24)</f>
        <v>42077.972187499996</v>
      </c>
      <c r="T359" s="12">
        <f>(((I359/60)/60)/24)+DATE(1970,1,1)+(-6/24)</f>
        <v>42117.972187499996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((E360/D360))</f>
        <v>1.03088</v>
      </c>
      <c r="P360" s="7">
        <f>(E360/L360)</f>
        <v>193.04868913857678</v>
      </c>
      <c r="Q360" s="7" t="str">
        <f>LEFT($N360,FIND("/",N360)-1)</f>
        <v>film &amp; video</v>
      </c>
      <c r="R360" s="7" t="str">
        <f>RIGHT($N360,FIND("/",$N360)-2)</f>
        <v>documentary</v>
      </c>
      <c r="S360" s="12">
        <f>(((J360/60)/60)/24)+DATE(1970,1,1)+(-6/24)</f>
        <v>42507.610196759255</v>
      </c>
      <c r="T360" s="12">
        <f>(((I360/60)/60)/24)+DATE(1970,1,1)+(-6/24)</f>
        <v>42536.375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((E361/D361))</f>
        <v>1.0485537190082646</v>
      </c>
      <c r="P361" s="7">
        <f>(E361/L361)</f>
        <v>84.023178807947019</v>
      </c>
      <c r="Q361" s="7" t="str">
        <f>LEFT($N361,FIND("/",N361)-1)</f>
        <v>film &amp; video</v>
      </c>
      <c r="R361" s="7" t="str">
        <f>RIGHT($N361,FIND("/",$N361)-2)</f>
        <v>documentary</v>
      </c>
      <c r="S361" s="12">
        <f>(((J361/60)/60)/24)+DATE(1970,1,1)+(-6/24)</f>
        <v>41934.820486111108</v>
      </c>
      <c r="T361" s="12">
        <f>(((I361/60)/60)/24)+DATE(1970,1,1)+(-6/24)</f>
        <v>41956.966666666667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((E362/D362))</f>
        <v>1.0137499999999999</v>
      </c>
      <c r="P362" s="7">
        <f>(E362/L362)</f>
        <v>139.82758620689654</v>
      </c>
      <c r="Q362" s="7" t="str">
        <f>LEFT($N362,FIND("/",N362)-1)</f>
        <v>film &amp; video</v>
      </c>
      <c r="R362" s="7" t="str">
        <f>RIGHT($N362,FIND("/",$N362)-2)</f>
        <v>documentary</v>
      </c>
      <c r="S362" s="12">
        <f>(((J362/60)/60)/24)+DATE(1970,1,1)+(-6/24)</f>
        <v>42163.647916666669</v>
      </c>
      <c r="T362" s="12">
        <f>(((I362/60)/60)/24)+DATE(1970,1,1)+(-6/24)</f>
        <v>42207.882638888885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((E363/D363))</f>
        <v>1.1107699999999998</v>
      </c>
      <c r="P363" s="7">
        <f>(E363/L363)</f>
        <v>109.82189265536722</v>
      </c>
      <c r="Q363" s="7" t="str">
        <f>LEFT($N363,FIND("/",N363)-1)</f>
        <v>film &amp; video</v>
      </c>
      <c r="R363" s="7" t="str">
        <f>RIGHT($N363,FIND("/",$N363)-2)</f>
        <v>documentary</v>
      </c>
      <c r="S363" s="12">
        <f>(((J363/60)/60)/24)+DATE(1970,1,1)+(-6/24)</f>
        <v>41935.751226851848</v>
      </c>
      <c r="T363" s="12">
        <f>(((I363/60)/60)/24)+DATE(1970,1,1)+(-6/24)</f>
        <v>41965.792893518519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((E364/D364))</f>
        <v>1.2415933781686497</v>
      </c>
      <c r="P364" s="7">
        <f>(E364/L364)</f>
        <v>139.53488372093022</v>
      </c>
      <c r="Q364" s="7" t="str">
        <f>LEFT($N364,FIND("/",N364)-1)</f>
        <v>film &amp; video</v>
      </c>
      <c r="R364" s="7" t="str">
        <f>RIGHT($N364,FIND("/",$N364)-2)</f>
        <v>documentary</v>
      </c>
      <c r="S364" s="12">
        <f>(((J364/60)/60)/24)+DATE(1970,1,1)+(-6/24)</f>
        <v>41836.960543981484</v>
      </c>
      <c r="T364" s="12">
        <f>(((I364/60)/60)/24)+DATE(1970,1,1)+(-6/24)</f>
        <v>41858.75</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((E365/D365))</f>
        <v>1.0133333333333334</v>
      </c>
      <c r="P365" s="7">
        <f>(E365/L365)</f>
        <v>347.84615384615387</v>
      </c>
      <c r="Q365" s="7" t="str">
        <f>LEFT($N365,FIND("/",N365)-1)</f>
        <v>film &amp; video</v>
      </c>
      <c r="R365" s="7" t="str">
        <f>RIGHT($N365,FIND("/",$N365)-2)</f>
        <v>documentary</v>
      </c>
      <c r="S365" s="12">
        <f>(((J365/60)/60)/24)+DATE(1970,1,1)+(-6/24)</f>
        <v>40255.494629629626</v>
      </c>
      <c r="T365" s="12">
        <f>(((I365/60)/60)/24)+DATE(1970,1,1)+(-6/24)</f>
        <v>40300.556944444441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((E366/D366))</f>
        <v>1.1016142857142857</v>
      </c>
      <c r="P366" s="7">
        <f>(E366/L366)</f>
        <v>68.24159292035398</v>
      </c>
      <c r="Q366" s="7" t="str">
        <f>LEFT($N366,FIND("/",N366)-1)</f>
        <v>film &amp; video</v>
      </c>
      <c r="R366" s="7" t="str">
        <f>RIGHT($N366,FIND("/",$N366)-2)</f>
        <v>documentary</v>
      </c>
      <c r="S366" s="12">
        <f>(((J366/60)/60)/24)+DATE(1970,1,1)+(-6/24)</f>
        <v>41780.609629629631</v>
      </c>
      <c r="T366" s="12">
        <f>(((I366/60)/60)/24)+DATE(1970,1,1)+(-6/24)</f>
        <v>41810.915972222225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((E367/D367))</f>
        <v>1.0397333333333334</v>
      </c>
      <c r="P367" s="7">
        <f>(E367/L367)</f>
        <v>239.93846153846152</v>
      </c>
      <c r="Q367" s="7" t="str">
        <f>LEFT($N367,FIND("/",N367)-1)</f>
        <v>film &amp; video</v>
      </c>
      <c r="R367" s="7" t="str">
        <f>RIGHT($N367,FIND("/",$N367)-2)</f>
        <v>documentary</v>
      </c>
      <c r="S367" s="12">
        <f>(((J367/60)/60)/24)+DATE(1970,1,1)+(-6/24)</f>
        <v>41668.356469907405</v>
      </c>
      <c r="T367" s="12">
        <f>(((I367/60)/60)/24)+DATE(1970,1,1)+(-6/24)</f>
        <v>41698.356469907405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((E368/D368))</f>
        <v>1.013157894736842</v>
      </c>
      <c r="P368" s="7">
        <f>(E368/L368)</f>
        <v>287.31343283582089</v>
      </c>
      <c r="Q368" s="7" t="str">
        <f>LEFT($N368,FIND("/",N368)-1)</f>
        <v>film &amp; video</v>
      </c>
      <c r="R368" s="7" t="str">
        <f>RIGHT($N368,FIND("/",$N368)-2)</f>
        <v>documentary</v>
      </c>
      <c r="S368" s="12">
        <f>(((J368/60)/60)/24)+DATE(1970,1,1)+(-6/24)</f>
        <v>41019.543032407404</v>
      </c>
      <c r="T368" s="12">
        <f>(((I368/60)/60)/24)+DATE(1970,1,1)+(-6/24)</f>
        <v>41049.543032407404</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((E369/D369))</f>
        <v>1.033501</v>
      </c>
      <c r="P369" s="7">
        <f>(E369/L369)</f>
        <v>86.84882352941176</v>
      </c>
      <c r="Q369" s="7" t="str">
        <f>LEFT($N369,FIND("/",N369)-1)</f>
        <v>film &amp; video</v>
      </c>
      <c r="R369" s="7" t="str">
        <f>RIGHT($N369,FIND("/",$N369)-2)</f>
        <v>documentary</v>
      </c>
      <c r="S369" s="12">
        <f>(((J369/60)/60)/24)+DATE(1970,1,1)+(-6/24)</f>
        <v>41355.327291666668</v>
      </c>
      <c r="T369" s="12">
        <f>(((I369/60)/60)/24)+DATE(1970,1,1)+(-6/24)</f>
        <v>41394.957638888889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((E370/D370))</f>
        <v>1.04112</v>
      </c>
      <c r="P370" s="7">
        <f>(E370/L370)</f>
        <v>81.84905660377359</v>
      </c>
      <c r="Q370" s="7" t="str">
        <f>LEFT($N370,FIND("/",N370)-1)</f>
        <v>film &amp; video</v>
      </c>
      <c r="R370" s="7" t="str">
        <f>RIGHT($N370,FIND("/",$N370)-2)</f>
        <v>documentary</v>
      </c>
      <c r="S370" s="12">
        <f>(((J370/60)/60)/24)+DATE(1970,1,1)+(-6/24)</f>
        <v>42043.355578703704</v>
      </c>
      <c r="T370" s="12">
        <f>(((I370/60)/60)/24)+DATE(1970,1,1)+(-6/24)</f>
        <v>42078.313912037032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((E371/D371))</f>
        <v>1.1015569230769231</v>
      </c>
      <c r="P371" s="7">
        <f>(E371/L371)</f>
        <v>42.874970059880241</v>
      </c>
      <c r="Q371" s="7" t="str">
        <f>LEFT($N371,FIND("/",N371)-1)</f>
        <v>film &amp; video</v>
      </c>
      <c r="R371" s="7" t="str">
        <f>RIGHT($N371,FIND("/",$N371)-2)</f>
        <v>documentary</v>
      </c>
      <c r="S371" s="12">
        <f>(((J371/60)/60)/24)+DATE(1970,1,1)+(-6/24)</f>
        <v>40893.301724537036</v>
      </c>
      <c r="T371" s="12">
        <f>(((I371/60)/60)/24)+DATE(1970,1,1)+(-6/24)</f>
        <v>40923.301724537036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((E372/D372))</f>
        <v>1.2202</v>
      </c>
      <c r="P372" s="7">
        <f>(E372/L372)</f>
        <v>709.41860465116281</v>
      </c>
      <c r="Q372" s="7" t="str">
        <f>LEFT($N372,FIND("/",N372)-1)</f>
        <v>film &amp; video</v>
      </c>
      <c r="R372" s="7" t="str">
        <f>RIGHT($N372,FIND("/",$N372)-2)</f>
        <v>documentary</v>
      </c>
      <c r="S372" s="12">
        <f>(((J372/60)/60)/24)+DATE(1970,1,1)+(-6/24)</f>
        <v>42711.545138888891</v>
      </c>
      <c r="T372" s="12">
        <f>(((I372/60)/60)/24)+DATE(1970,1,1)+(-6/24)</f>
        <v>42741.545138888891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((E373/D373))</f>
        <v>1.1416866666666667</v>
      </c>
      <c r="P373" s="7">
        <f>(E373/L373)</f>
        <v>161.25517890772127</v>
      </c>
      <c r="Q373" s="7" t="str">
        <f>LEFT($N373,FIND("/",N373)-1)</f>
        <v>film &amp; video</v>
      </c>
      <c r="R373" s="7" t="str">
        <f>RIGHT($N373,FIND("/",$N373)-2)</f>
        <v>documentary</v>
      </c>
      <c r="S373" s="12">
        <f>(((J373/60)/60)/24)+DATE(1970,1,1)+(-6/24)</f>
        <v>41261.517812500002</v>
      </c>
      <c r="T373" s="12">
        <f>(((I373/60)/60)/24)+DATE(1970,1,1)+(-6/24)</f>
        <v>41306.517812500002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((E374/D374))</f>
        <v>1.2533333333333334</v>
      </c>
      <c r="P374" s="7">
        <f>(E374/L374)</f>
        <v>41.777777777777779</v>
      </c>
      <c r="Q374" s="7" t="str">
        <f>LEFT($N374,FIND("/",N374)-1)</f>
        <v>film &amp; video</v>
      </c>
      <c r="R374" s="7" t="str">
        <f>RIGHT($N374,FIND("/",$N374)-2)</f>
        <v>documentary</v>
      </c>
      <c r="S374" s="12">
        <f>(((J374/60)/60)/24)+DATE(1970,1,1)+(-6/24)</f>
        <v>42425.326898148152</v>
      </c>
      <c r="T374" s="12">
        <f>(((I374/60)/60)/24)+DATE(1970,1,1)+(-6/24)</f>
        <v>42465.416666666672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((E375/D375))</f>
        <v>1.0666666666666667</v>
      </c>
      <c r="P375" s="7">
        <f>(E375/L375)</f>
        <v>89.887640449438209</v>
      </c>
      <c r="Q375" s="7" t="str">
        <f>LEFT($N375,FIND("/",N375)-1)</f>
        <v>film &amp; video</v>
      </c>
      <c r="R375" s="7" t="str">
        <f>RIGHT($N375,FIND("/",$N375)-2)</f>
        <v>documentary</v>
      </c>
      <c r="S375" s="12">
        <f>(((J375/60)/60)/24)+DATE(1970,1,1)+(-6/24)</f>
        <v>41078.66201388889</v>
      </c>
      <c r="T375" s="12">
        <f>(((I375/60)/60)/24)+DATE(1970,1,1)+(-6/24)</f>
        <v>41108.66201388889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((E376/D376))</f>
        <v>1.3065</v>
      </c>
      <c r="P376" s="7">
        <f>(E376/L376)</f>
        <v>45.051724137931032</v>
      </c>
      <c r="Q376" s="7" t="str">
        <f>LEFT($N376,FIND("/",N376)-1)</f>
        <v>film &amp; video</v>
      </c>
      <c r="R376" s="7" t="str">
        <f>RIGHT($N376,FIND("/",$N376)-2)</f>
        <v>documentary</v>
      </c>
      <c r="S376" s="12">
        <f>(((J376/60)/60)/24)+DATE(1970,1,1)+(-6/24)</f>
        <v>40757.639247685183</v>
      </c>
      <c r="T376" s="12">
        <f>(((I376/60)/60)/24)+DATE(1970,1,1)+(-6/24)</f>
        <v>40802.639247685183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((E377/D377))</f>
        <v>1.2</v>
      </c>
      <c r="P377" s="7">
        <f>(E377/L377)</f>
        <v>42.857142857142854</v>
      </c>
      <c r="Q377" s="7" t="str">
        <f>LEFT($N377,FIND("/",N377)-1)</f>
        <v>film &amp; video</v>
      </c>
      <c r="R377" s="7" t="str">
        <f>RIGHT($N377,FIND("/",$N377)-2)</f>
        <v>documentary</v>
      </c>
      <c r="S377" s="12">
        <f>(((J377/60)/60)/24)+DATE(1970,1,1)+(-6/24)</f>
        <v>41657.735081018516</v>
      </c>
      <c r="T377" s="12">
        <f>(((I377/60)/60)/24)+DATE(1970,1,1)+(-6/24)</f>
        <v>41699.470833333333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((E378/D378))</f>
        <v>1.0595918367346939</v>
      </c>
      <c r="P378" s="7">
        <f>(E378/L378)</f>
        <v>54.083333333333336</v>
      </c>
      <c r="Q378" s="7" t="str">
        <f>LEFT($N378,FIND("/",N378)-1)</f>
        <v>film &amp; video</v>
      </c>
      <c r="R378" s="7" t="str">
        <f>RIGHT($N378,FIND("/",$N378)-2)</f>
        <v>documentary</v>
      </c>
      <c r="S378" s="12">
        <f>(((J378/60)/60)/24)+DATE(1970,1,1)+(-6/24)</f>
        <v>42576.202731481477</v>
      </c>
      <c r="T378" s="12">
        <f>(((I378/60)/60)/24)+DATE(1970,1,1)+(-6/24)</f>
        <v>42607.202731481477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((E379/D379))</f>
        <v>1.1439999999999999</v>
      </c>
      <c r="P379" s="7">
        <f>(E379/L379)</f>
        <v>103.21804511278195</v>
      </c>
      <c r="Q379" s="7" t="str">
        <f>LEFT($N379,FIND("/",N379)-1)</f>
        <v>film &amp; video</v>
      </c>
      <c r="R379" s="7" t="str">
        <f>RIGHT($N379,FIND("/",$N379)-2)</f>
        <v>documentary</v>
      </c>
      <c r="S379" s="12">
        <f>(((J379/60)/60)/24)+DATE(1970,1,1)+(-6/24)</f>
        <v>42292.000787037032</v>
      </c>
      <c r="T379" s="12">
        <f>(((I379/60)/60)/24)+DATE(1970,1,1)+(-6/24)</f>
        <v>42322.042361111111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((E380/D380))</f>
        <v>1.1176666666666666</v>
      </c>
      <c r="P380" s="7">
        <f>(E380/L380)</f>
        <v>40.397590361445786</v>
      </c>
      <c r="Q380" s="7" t="str">
        <f>LEFT($N380,FIND("/",N380)-1)</f>
        <v>film &amp; video</v>
      </c>
      <c r="R380" s="7" t="str">
        <f>RIGHT($N380,FIND("/",$N380)-2)</f>
        <v>documentary</v>
      </c>
      <c r="S380" s="12">
        <f>(((J380/60)/60)/24)+DATE(1970,1,1)+(-6/24)</f>
        <v>42370.321851851855</v>
      </c>
      <c r="T380" s="12">
        <f>(((I380/60)/60)/24)+DATE(1970,1,1)+(-6/24)</f>
        <v>42394.744444444441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((E381/D381))</f>
        <v>1.1608000000000001</v>
      </c>
      <c r="P381" s="7">
        <f>(E381/L381)</f>
        <v>116.85906040268456</v>
      </c>
      <c r="Q381" s="7" t="str">
        <f>LEFT($N381,FIND("/",N381)-1)</f>
        <v>film &amp; video</v>
      </c>
      <c r="R381" s="7" t="str">
        <f>RIGHT($N381,FIND("/",$N381)-2)</f>
        <v>documentary</v>
      </c>
      <c r="S381" s="12">
        <f>(((J381/60)/60)/24)+DATE(1970,1,1)+(-6/24)</f>
        <v>40987.438333333332</v>
      </c>
      <c r="T381" s="12">
        <f>(((I381/60)/60)/24)+DATE(1970,1,1)+(-6/24)</f>
        <v>41032.438333333332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((E382/D382))</f>
        <v>1.415</v>
      </c>
      <c r="P382" s="7">
        <f>(E382/L382)</f>
        <v>115.51020408163265</v>
      </c>
      <c r="Q382" s="7" t="str">
        <f>LEFT($N382,FIND("/",N382)-1)</f>
        <v>film &amp; video</v>
      </c>
      <c r="R382" s="7" t="str">
        <f>RIGHT($N382,FIND("/",$N382)-2)</f>
        <v>documentary</v>
      </c>
      <c r="S382" s="12">
        <f>(((J382/60)/60)/24)+DATE(1970,1,1)+(-6/24)</f>
        <v>42367.469814814816</v>
      </c>
      <c r="T382" s="12">
        <f>(((I382/60)/60)/24)+DATE(1970,1,1)+(-6/24)</f>
        <v>42392.469814814816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((E383/D383))</f>
        <v>1.0472999999999999</v>
      </c>
      <c r="P383" s="7">
        <f>(E383/L383)</f>
        <v>104.31274900398407</v>
      </c>
      <c r="Q383" s="7" t="str">
        <f>LEFT($N383,FIND("/",N383)-1)</f>
        <v>film &amp; video</v>
      </c>
      <c r="R383" s="7" t="str">
        <f>RIGHT($N383,FIND("/",$N383)-2)</f>
        <v>documentary</v>
      </c>
      <c r="S383" s="12">
        <f>(((J383/60)/60)/24)+DATE(1970,1,1)+(-6/24)</f>
        <v>41085.448113425926</v>
      </c>
      <c r="T383" s="12">
        <f>(((I383/60)/60)/24)+DATE(1970,1,1)+(-6/24)</f>
        <v>41119.958333333336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((E384/D384))</f>
        <v>2.5583333333333331</v>
      </c>
      <c r="P384" s="7">
        <f>(E384/L384)</f>
        <v>69.772727272727266</v>
      </c>
      <c r="Q384" s="7" t="str">
        <f>LEFT($N384,FIND("/",N384)-1)</f>
        <v>film &amp; video</v>
      </c>
      <c r="R384" s="7" t="str">
        <f>RIGHT($N384,FIND("/",$N384)-2)</f>
        <v>documentary</v>
      </c>
      <c r="S384" s="12">
        <f>(((J384/60)/60)/24)+DATE(1970,1,1)+(-6/24)</f>
        <v>41144.459490740745</v>
      </c>
      <c r="T384" s="12">
        <f>(((I384/60)/60)/24)+DATE(1970,1,1)+(-6/24)</f>
        <v>41158.459490740745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((E385/D385))</f>
        <v>2.0670670670670672</v>
      </c>
      <c r="P385" s="7">
        <f>(E385/L385)</f>
        <v>43.020833333333336</v>
      </c>
      <c r="Q385" s="7" t="str">
        <f>LEFT($N385,FIND("/",N385)-1)</f>
        <v>film &amp; video</v>
      </c>
      <c r="R385" s="7" t="str">
        <f>RIGHT($N385,FIND("/",$N385)-2)</f>
        <v>documentary</v>
      </c>
      <c r="S385" s="12">
        <f>(((J385/60)/60)/24)+DATE(1970,1,1)+(-6/24)</f>
        <v>41754.867581018516</v>
      </c>
      <c r="T385" s="12">
        <f>(((I385/60)/60)/24)+DATE(1970,1,1)+(-6/24)</f>
        <v>41777.867581018516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((E386/D386))</f>
        <v>1.1210500000000001</v>
      </c>
      <c r="P386" s="7">
        <f>(E386/L386)</f>
        <v>58.540469973890339</v>
      </c>
      <c r="Q386" s="7" t="str">
        <f>LEFT($N386,FIND("/",N386)-1)</f>
        <v>film &amp; video</v>
      </c>
      <c r="R386" s="7" t="str">
        <f>RIGHT($N386,FIND("/",$N386)-2)</f>
        <v>documentary</v>
      </c>
      <c r="S386" s="12">
        <f>(((J386/60)/60)/24)+DATE(1970,1,1)+(-6/24)</f>
        <v>41980.531793981485</v>
      </c>
      <c r="T386" s="12">
        <f>(((I386/60)/60)/24)+DATE(1970,1,1)+(-6/24)</f>
        <v>42010.531793981485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((E387/D387))</f>
        <v>1.05982</v>
      </c>
      <c r="P387" s="7">
        <f>(E387/L387)</f>
        <v>111.79535864978902</v>
      </c>
      <c r="Q387" s="7" t="str">
        <f>LEFT($N387,FIND("/",N387)-1)</f>
        <v>film &amp; video</v>
      </c>
      <c r="R387" s="7" t="str">
        <f>RIGHT($N387,FIND("/",$N387)-2)</f>
        <v>documentary</v>
      </c>
      <c r="S387" s="12">
        <f>(((J387/60)/60)/24)+DATE(1970,1,1)+(-6/24)</f>
        <v>41934.334502314814</v>
      </c>
      <c r="T387" s="12">
        <f>(((I387/60)/60)/24)+DATE(1970,1,1)+(-6/24)</f>
        <v>41964.376168981486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((E388/D388))</f>
        <v>1.0016666666666667</v>
      </c>
      <c r="P388" s="7">
        <f>(E388/L388)</f>
        <v>46.230769230769234</v>
      </c>
      <c r="Q388" s="7" t="str">
        <f>LEFT($N388,FIND("/",N388)-1)</f>
        <v>film &amp; video</v>
      </c>
      <c r="R388" s="7" t="str">
        <f>RIGHT($N388,FIND("/",$N388)-2)</f>
        <v>documentary</v>
      </c>
      <c r="S388" s="12">
        <f>(((J388/60)/60)/24)+DATE(1970,1,1)+(-6/24)</f>
        <v>42211.701284722221</v>
      </c>
      <c r="T388" s="12">
        <f>(((I388/60)/60)/24)+DATE(1970,1,1)+(-6/24)</f>
        <v>42226.701284722221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((E389/D389))</f>
        <v>2.1398947368421051</v>
      </c>
      <c r="P389" s="7">
        <f>(E389/L389)</f>
        <v>144.69039145907473</v>
      </c>
      <c r="Q389" s="7" t="str">
        <f>LEFT($N389,FIND("/",N389)-1)</f>
        <v>film &amp; video</v>
      </c>
      <c r="R389" s="7" t="str">
        <f>RIGHT($N389,FIND("/",$N389)-2)</f>
        <v>documentary</v>
      </c>
      <c r="S389" s="12">
        <f>(((J389/60)/60)/24)+DATE(1970,1,1)+(-6/24)</f>
        <v>42200.42659722222</v>
      </c>
      <c r="T389" s="12">
        <f>(((I389/60)/60)/24)+DATE(1970,1,1)+(-6/24)</f>
        <v>42231</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((E390/D390))</f>
        <v>1.2616000000000001</v>
      </c>
      <c r="P390" s="7">
        <f>(E390/L390)</f>
        <v>88.845070422535215</v>
      </c>
      <c r="Q390" s="7" t="str">
        <f>LEFT($N390,FIND("/",N390)-1)</f>
        <v>film &amp; video</v>
      </c>
      <c r="R390" s="7" t="str">
        <f>RIGHT($N390,FIND("/",$N390)-2)</f>
        <v>documentary</v>
      </c>
      <c r="S390" s="12">
        <f>(((J390/60)/60)/24)+DATE(1970,1,1)+(-6/24)</f>
        <v>42548.826157407413</v>
      </c>
      <c r="T390" s="12">
        <f>(((I390/60)/60)/24)+DATE(1970,1,1)+(-6/24)</f>
        <v>42578.826157407413</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((E391/D391))</f>
        <v>1.8153547058823529</v>
      </c>
      <c r="P391" s="7">
        <f>(E391/L391)</f>
        <v>81.75107284768211</v>
      </c>
      <c r="Q391" s="7" t="str">
        <f>LEFT($N391,FIND("/",N391)-1)</f>
        <v>film &amp; video</v>
      </c>
      <c r="R391" s="7" t="str">
        <f>RIGHT($N391,FIND("/",$N391)-2)</f>
        <v>documentary</v>
      </c>
      <c r="S391" s="12">
        <f>(((J391/60)/60)/24)+DATE(1970,1,1)+(-6/24)</f>
        <v>41673.813078703701</v>
      </c>
      <c r="T391" s="12">
        <f>(((I391/60)/60)/24)+DATE(1970,1,1)+(-6/24)</f>
        <v>41705.707638888889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((E392/D392))</f>
        <v>1</v>
      </c>
      <c r="P392" s="7">
        <f>(E392/L392)</f>
        <v>71.428571428571431</v>
      </c>
      <c r="Q392" s="7" t="str">
        <f>LEFT($N392,FIND("/",N392)-1)</f>
        <v>film &amp; video</v>
      </c>
      <c r="R392" s="7" t="str">
        <f>RIGHT($N392,FIND("/",$N392)-2)</f>
        <v>documentary</v>
      </c>
      <c r="S392" s="12">
        <f>(((J392/60)/60)/24)+DATE(1970,1,1)+(-6/24)</f>
        <v>42111.786712962959</v>
      </c>
      <c r="T392" s="12">
        <f>(((I392/60)/60)/24)+DATE(1970,1,1)+(-6/24)</f>
        <v>42131.786712962959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((E393/D393))</f>
        <v>1.0061</v>
      </c>
      <c r="P393" s="7">
        <f>(E393/L393)</f>
        <v>104.25906735751295</v>
      </c>
      <c r="Q393" s="7" t="str">
        <f>LEFT($N393,FIND("/",N393)-1)</f>
        <v>film &amp; video</v>
      </c>
      <c r="R393" s="7" t="str">
        <f>RIGHT($N393,FIND("/",$N393)-2)</f>
        <v>documentary</v>
      </c>
      <c r="S393" s="12">
        <f>(((J393/60)/60)/24)+DATE(1970,1,1)+(-6/24)</f>
        <v>40864.792256944449</v>
      </c>
      <c r="T393" s="12">
        <f>(((I393/60)/60)/24)+DATE(1970,1,1)+(-6/24)</f>
        <v>40894.790972222225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((E394/D394))</f>
        <v>1.009027027027027</v>
      </c>
      <c r="P394" s="7">
        <f>(E394/L394)</f>
        <v>90.616504854368927</v>
      </c>
      <c r="Q394" s="7" t="str">
        <f>LEFT($N394,FIND("/",N394)-1)</f>
        <v>film &amp; video</v>
      </c>
      <c r="R394" s="7" t="str">
        <f>RIGHT($N394,FIND("/",$N394)-2)</f>
        <v>documentary</v>
      </c>
      <c r="S394" s="12">
        <f>(((J394/60)/60)/24)+DATE(1970,1,1)+(-6/24)</f>
        <v>40763.467256944445</v>
      </c>
      <c r="T394" s="12">
        <f>(((I394/60)/60)/24)+DATE(1970,1,1)+(-6/24)</f>
        <v>40793.875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((E395/D395))</f>
        <v>1.10446</v>
      </c>
      <c r="P395" s="7">
        <f>(E395/L395)</f>
        <v>157.33048433048432</v>
      </c>
      <c r="Q395" s="7" t="str">
        <f>LEFT($N395,FIND("/",N395)-1)</f>
        <v>film &amp; video</v>
      </c>
      <c r="R395" s="7" t="str">
        <f>RIGHT($N395,FIND("/",$N395)-2)</f>
        <v>documentary</v>
      </c>
      <c r="S395" s="12">
        <f>(((J395/60)/60)/24)+DATE(1970,1,1)+(-6/24)</f>
        <v>41526.458935185183</v>
      </c>
      <c r="T395" s="12">
        <f>(((I395/60)/60)/24)+DATE(1970,1,1)+(-6/24)</f>
        <v>41557.458935185183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((E396/D396))</f>
        <v>1.118936170212766</v>
      </c>
      <c r="P396" s="7">
        <f>(E396/L396)</f>
        <v>105.18</v>
      </c>
      <c r="Q396" s="7" t="str">
        <f>LEFT($N396,FIND("/",N396)-1)</f>
        <v>film &amp; video</v>
      </c>
      <c r="R396" s="7" t="str">
        <f>RIGHT($N396,FIND("/",$N396)-2)</f>
        <v>documentary</v>
      </c>
      <c r="S396" s="12">
        <f>(((J396/60)/60)/24)+DATE(1970,1,1)+(-6/24)</f>
        <v>42417.568078703705</v>
      </c>
      <c r="T396" s="12">
        <f>(((I396/60)/60)/24)+DATE(1970,1,1)+(-6/24)</f>
        <v>42477.526412037041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((E397/D397))</f>
        <v>1.0804450000000001</v>
      </c>
      <c r="P397" s="7">
        <f>(E397/L397)</f>
        <v>58.719836956521746</v>
      </c>
      <c r="Q397" s="7" t="str">
        <f>LEFT($N397,FIND("/",N397)-1)</f>
        <v>film &amp; video</v>
      </c>
      <c r="R397" s="7" t="str">
        <f>RIGHT($N397,FIND("/",$N397)-2)</f>
        <v>documentary</v>
      </c>
      <c r="S397" s="12">
        <f>(((J397/60)/60)/24)+DATE(1970,1,1)+(-6/24)</f>
        <v>40990.659259259257</v>
      </c>
      <c r="T397" s="12">
        <f>(((I397/60)/60)/24)+DATE(1970,1,1)+(-6/24)</f>
        <v>41026.647222222222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((E398/D398))</f>
        <v>1.0666666666666667</v>
      </c>
      <c r="P398" s="7">
        <f>(E398/L398)</f>
        <v>81.632653061224488</v>
      </c>
      <c r="Q398" s="7" t="str">
        <f>LEFT($N398,FIND("/",N398)-1)</f>
        <v>film &amp; video</v>
      </c>
      <c r="R398" s="7" t="str">
        <f>RIGHT($N398,FIND("/",$N398)-2)</f>
        <v>documentary</v>
      </c>
      <c r="S398" s="12">
        <f>(((J398/60)/60)/24)+DATE(1970,1,1)+(-6/24)</f>
        <v>41082.314884259256</v>
      </c>
      <c r="T398" s="12">
        <f>(((I398/60)/60)/24)+DATE(1970,1,1)+(-6/24)</f>
        <v>41097.314884259256</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((E399/D399))</f>
        <v>1.0390027322404372</v>
      </c>
      <c r="P399" s="7">
        <f>(E399/L399)</f>
        <v>56.460043668122275</v>
      </c>
      <c r="Q399" s="7" t="str">
        <f>LEFT($N399,FIND("/",N399)-1)</f>
        <v>film &amp; video</v>
      </c>
      <c r="R399" s="7" t="str">
        <f>RIGHT($N399,FIND("/",$N399)-2)</f>
        <v>documentary</v>
      </c>
      <c r="S399" s="12">
        <f>(((J399/60)/60)/24)+DATE(1970,1,1)+(-6/24)</f>
        <v>40379.526435185187</v>
      </c>
      <c r="T399" s="12">
        <f>(((I399/60)/60)/24)+DATE(1970,1,1)+(-6/24)</f>
        <v>40421.905555555553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((E400/D400))</f>
        <v>1.2516</v>
      </c>
      <c r="P400" s="7">
        <f>(E400/L400)</f>
        <v>140.1044776119403</v>
      </c>
      <c r="Q400" s="7" t="str">
        <f>LEFT($N400,FIND("/",N400)-1)</f>
        <v>film &amp; video</v>
      </c>
      <c r="R400" s="7" t="str">
        <f>RIGHT($N400,FIND("/",$N400)-2)</f>
        <v>documentary</v>
      </c>
      <c r="S400" s="12">
        <f>(((J400/60)/60)/24)+DATE(1970,1,1)+(-6/24)</f>
        <v>42078.543124999997</v>
      </c>
      <c r="T400" s="12">
        <f>(((I400/60)/60)/24)+DATE(1970,1,1)+(-6/24)</f>
        <v>42123.543124999997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((E401/D401))</f>
        <v>1.0680499999999999</v>
      </c>
      <c r="P401" s="7">
        <f>(E401/L401)</f>
        <v>224.85263157894738</v>
      </c>
      <c r="Q401" s="7" t="str">
        <f>LEFT($N401,FIND("/",N401)-1)</f>
        <v>film &amp; video</v>
      </c>
      <c r="R401" s="7" t="str">
        <f>RIGHT($N401,FIND("/",$N401)-2)</f>
        <v>documentary</v>
      </c>
      <c r="S401" s="12">
        <f>(((J401/60)/60)/24)+DATE(1970,1,1)+(-6/24)</f>
        <v>42687.625775462962</v>
      </c>
      <c r="T401" s="12">
        <f>(((I401/60)/60)/24)+DATE(1970,1,1)+(-6/24)</f>
        <v>42718.25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((E402/D402))</f>
        <v>1.1230249999999999</v>
      </c>
      <c r="P402" s="7">
        <f>(E402/L402)</f>
        <v>181.13306451612902</v>
      </c>
      <c r="Q402" s="7" t="str">
        <f>LEFT($N402,FIND("/",N402)-1)</f>
        <v>film &amp; video</v>
      </c>
      <c r="R402" s="7" t="str">
        <f>RIGHT($N402,FIND("/",$N402)-2)</f>
        <v>documentary</v>
      </c>
      <c r="S402" s="12">
        <f>(((J402/60)/60)/24)+DATE(1970,1,1)+(-6/24)</f>
        <v>41745.385960648149</v>
      </c>
      <c r="T402" s="12">
        <f>(((I402/60)/60)/24)+DATE(1970,1,1)+(-6/24)</f>
        <v>41775.895833333336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((E403/D403))</f>
        <v>1.0381199999999999</v>
      </c>
      <c r="P403" s="7">
        <f>(E403/L403)</f>
        <v>711.04109589041093</v>
      </c>
      <c r="Q403" s="7" t="str">
        <f>LEFT($N403,FIND("/",N403)-1)</f>
        <v>film &amp; video</v>
      </c>
      <c r="R403" s="7" t="str">
        <f>RIGHT($N403,FIND("/",$N403)-2)</f>
        <v>documentary</v>
      </c>
      <c r="S403" s="12">
        <f>(((J403/60)/60)/24)+DATE(1970,1,1)+(-6/24)</f>
        <v>40732.592245370368</v>
      </c>
      <c r="T403" s="12">
        <f>(((I403/60)/60)/24)+DATE(1970,1,1)+(-6/24)</f>
        <v>40762.592245370368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((E404/D404))</f>
        <v>1.4165000000000001</v>
      </c>
      <c r="P404" s="7">
        <f>(E404/L404)</f>
        <v>65.883720930232556</v>
      </c>
      <c r="Q404" s="7" t="str">
        <f>LEFT($N404,FIND("/",N404)-1)</f>
        <v>film &amp; video</v>
      </c>
      <c r="R404" s="7" t="str">
        <f>RIGHT($N404,FIND("/",$N404)-2)</f>
        <v>documentary</v>
      </c>
      <c r="S404" s="12">
        <f>(((J404/60)/60)/24)+DATE(1970,1,1)+(-6/24)</f>
        <v>42292.289548611108</v>
      </c>
      <c r="T404" s="12">
        <f>(((I404/60)/60)/24)+DATE(1970,1,1)+(-6/24)</f>
        <v>42313.33121527778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((E405/D405))</f>
        <v>1.0526</v>
      </c>
      <c r="P405" s="7">
        <f>(E405/L405)</f>
        <v>75.185714285714283</v>
      </c>
      <c r="Q405" s="7" t="str">
        <f>LEFT($N405,FIND("/",N405)-1)</f>
        <v>film &amp; video</v>
      </c>
      <c r="R405" s="7" t="str">
        <f>RIGHT($N405,FIND("/",$N405)-2)</f>
        <v>documentary</v>
      </c>
      <c r="S405" s="12">
        <f>(((J405/60)/60)/24)+DATE(1970,1,1)+(-6/24)</f>
        <v>40718.060659722221</v>
      </c>
      <c r="T405" s="12">
        <f>(((I405/60)/60)/24)+DATE(1970,1,1)+(-6/24)</f>
        <v>40765.047222222223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((E406/D406))</f>
        <v>1.0309142857142857</v>
      </c>
      <c r="P406" s="7">
        <f>(E406/L406)</f>
        <v>133.14391143911439</v>
      </c>
      <c r="Q406" s="7" t="str">
        <f>LEFT($N406,FIND("/",N406)-1)</f>
        <v>film &amp; video</v>
      </c>
      <c r="R406" s="7" t="str">
        <f>RIGHT($N406,FIND("/",$N406)-2)</f>
        <v>documentary</v>
      </c>
      <c r="S406" s="12">
        <f>(((J406/60)/60)/24)+DATE(1970,1,1)+(-6/24)</f>
        <v>41646.378032407411</v>
      </c>
      <c r="T406" s="12">
        <f>(((I406/60)/60)/24)+DATE(1970,1,1)+(-6/24)</f>
        <v>41675.711111111108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((E407/D407))</f>
        <v>1.0765957446808512</v>
      </c>
      <c r="P407" s="7">
        <f>(E407/L407)</f>
        <v>55.2</v>
      </c>
      <c r="Q407" s="7" t="str">
        <f>LEFT($N407,FIND("/",N407)-1)</f>
        <v>film &amp; video</v>
      </c>
      <c r="R407" s="7" t="str">
        <f>RIGHT($N407,FIND("/",$N407)-2)</f>
        <v>documentary</v>
      </c>
      <c r="S407" s="12">
        <f>(((J407/60)/60)/24)+DATE(1970,1,1)+(-6/24)</f>
        <v>41673.83494212963</v>
      </c>
      <c r="T407" s="12">
        <f>(((I407/60)/60)/24)+DATE(1970,1,1)+(-6/24)</f>
        <v>41703.83494212963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((E408/D408))</f>
        <v>1.0770464285714285</v>
      </c>
      <c r="P408" s="7">
        <f>(E408/L408)</f>
        <v>86.163714285714292</v>
      </c>
      <c r="Q408" s="7" t="str">
        <f>LEFT($N408,FIND("/",N408)-1)</f>
        <v>film &amp; video</v>
      </c>
      <c r="R408" s="7" t="str">
        <f>RIGHT($N408,FIND("/",$N408)-2)</f>
        <v>documentary</v>
      </c>
      <c r="S408" s="12">
        <f>(((J408/60)/60)/24)+DATE(1970,1,1)+(-6/24)</f>
        <v>40637.912465277775</v>
      </c>
      <c r="T408" s="12">
        <f>(((I408/60)/60)/24)+DATE(1970,1,1)+(-6/24)</f>
        <v>40671.999305555553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((E409/D409))</f>
        <v>1.0155000000000001</v>
      </c>
      <c r="P409" s="7">
        <f>(E409/L409)</f>
        <v>92.318181818181813</v>
      </c>
      <c r="Q409" s="7" t="str">
        <f>LEFT($N409,FIND("/",N409)-1)</f>
        <v>film &amp; video</v>
      </c>
      <c r="R409" s="7" t="str">
        <f>RIGHT($N409,FIND("/",$N409)-2)</f>
        <v>documentary</v>
      </c>
      <c r="S409" s="12">
        <f>(((J409/60)/60)/24)+DATE(1970,1,1)+(-6/24)</f>
        <v>40806.620949074073</v>
      </c>
      <c r="T409" s="12">
        <f>(((I409/60)/60)/24)+DATE(1970,1,1)+(-6/24)</f>
        <v>40866.662615740745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((E410/D410))</f>
        <v>1.0143766666666667</v>
      </c>
      <c r="P410" s="7">
        <f>(E410/L410)</f>
        <v>160.16473684210527</v>
      </c>
      <c r="Q410" s="7" t="str">
        <f>LEFT($N410,FIND("/",N410)-1)</f>
        <v>film &amp; video</v>
      </c>
      <c r="R410" s="7" t="str">
        <f>RIGHT($N410,FIND("/",$N410)-2)</f>
        <v>documentary</v>
      </c>
      <c r="S410" s="12">
        <f>(((J410/60)/60)/24)+DATE(1970,1,1)+(-6/24)</f>
        <v>41543.485995370371</v>
      </c>
      <c r="T410" s="12">
        <f>(((I410/60)/60)/24)+DATE(1970,1,1)+(-6/24)</f>
        <v>41583.527662037035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((E411/D411))</f>
        <v>1.3680000000000001</v>
      </c>
      <c r="P411" s="7">
        <f>(E411/L411)</f>
        <v>45.6</v>
      </c>
      <c r="Q411" s="7" t="str">
        <f>LEFT($N411,FIND("/",N411)-1)</f>
        <v>film &amp; video</v>
      </c>
      <c r="R411" s="7" t="str">
        <f>RIGHT($N411,FIND("/",$N411)-2)</f>
        <v>documentary</v>
      </c>
      <c r="S411" s="12">
        <f>(((J411/60)/60)/24)+DATE(1970,1,1)+(-6/24)</f>
        <v>42543.612777777773</v>
      </c>
      <c r="T411" s="12">
        <f>(((I411/60)/60)/24)+DATE(1970,1,1)+(-6/24)</f>
        <v>42573.612777777773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((E412/D412))</f>
        <v>1.2829999999999999</v>
      </c>
      <c r="P412" s="7">
        <f>(E412/L412)</f>
        <v>183.28571428571428</v>
      </c>
      <c r="Q412" s="7" t="str">
        <f>LEFT($N412,FIND("/",N412)-1)</f>
        <v>film &amp; video</v>
      </c>
      <c r="R412" s="7" t="str">
        <f>RIGHT($N412,FIND("/",$N412)-2)</f>
        <v>documentary</v>
      </c>
      <c r="S412" s="12">
        <f>(((J412/60)/60)/24)+DATE(1970,1,1)+(-6/24)</f>
        <v>42113.731446759266</v>
      </c>
      <c r="T412" s="12">
        <f>(((I412/60)/60)/24)+DATE(1970,1,1)+(-6/24)</f>
        <v>42173.731446759266</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((E413/D413))</f>
        <v>1.0105</v>
      </c>
      <c r="P413" s="7">
        <f>(E413/L413)</f>
        <v>125.78838174273859</v>
      </c>
      <c r="Q413" s="7" t="str">
        <f>LEFT($N413,FIND("/",N413)-1)</f>
        <v>film &amp; video</v>
      </c>
      <c r="R413" s="7" t="str">
        <f>RIGHT($N413,FIND("/",$N413)-2)</f>
        <v>documentary</v>
      </c>
      <c r="S413" s="12">
        <f>(((J413/60)/60)/24)+DATE(1970,1,1)+(-6/24)</f>
        <v>41597.92597222222</v>
      </c>
      <c r="T413" s="12">
        <f>(((I413/60)/60)/24)+DATE(1970,1,1)+(-6/24)</f>
        <v>41629.958333333336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((E414/D414))</f>
        <v>1.2684</v>
      </c>
      <c r="P414" s="7">
        <f>(E414/L414)</f>
        <v>57.654545454545456</v>
      </c>
      <c r="Q414" s="7" t="str">
        <f>LEFT($N414,FIND("/",N414)-1)</f>
        <v>film &amp; video</v>
      </c>
      <c r="R414" s="7" t="str">
        <f>RIGHT($N414,FIND("/",$N414)-2)</f>
        <v>documentary</v>
      </c>
      <c r="S414" s="12">
        <f>(((J414/60)/60)/24)+DATE(1970,1,1)+(-6/24)</f>
        <v>41099.492800925924</v>
      </c>
      <c r="T414" s="12">
        <f>(((I414/60)/60)/24)+DATE(1970,1,1)+(-6/24)</f>
        <v>41115.492800925924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((E415/D415))</f>
        <v>1.0508593749999999</v>
      </c>
      <c r="P415" s="7">
        <f>(E415/L415)</f>
        <v>78.660818713450297</v>
      </c>
      <c r="Q415" s="7" t="str">
        <f>LEFT($N415,FIND("/",N415)-1)</f>
        <v>film &amp; video</v>
      </c>
      <c r="R415" s="7" t="str">
        <f>RIGHT($N415,FIND("/",$N415)-2)</f>
        <v>documentary</v>
      </c>
      <c r="S415" s="12">
        <f>(((J415/60)/60)/24)+DATE(1970,1,1)+(-6/24)</f>
        <v>41079.627442129626</v>
      </c>
      <c r="T415" s="12">
        <f>(((I415/60)/60)/24)+DATE(1970,1,1)+(-6/24)</f>
        <v>41109.627442129626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((E416/D416))</f>
        <v>1.0285405405405406</v>
      </c>
      <c r="P416" s="7">
        <f>(E416/L416)</f>
        <v>91.480769230769226</v>
      </c>
      <c r="Q416" s="7" t="str">
        <f>LEFT($N416,FIND("/",N416)-1)</f>
        <v>film &amp; video</v>
      </c>
      <c r="R416" s="7" t="str">
        <f>RIGHT($N416,FIND("/",$N416)-2)</f>
        <v>documentary</v>
      </c>
      <c r="S416" s="12">
        <f>(((J416/60)/60)/24)+DATE(1970,1,1)+(-6/24)</f>
        <v>41528.813252314816</v>
      </c>
      <c r="T416" s="12">
        <f>(((I416/60)/60)/24)+DATE(1970,1,1)+(-6/24)</f>
        <v>41558.813252314816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((E417/D417))</f>
        <v>1.0214714285714286</v>
      </c>
      <c r="P417" s="7">
        <f>(E417/L417)</f>
        <v>68.09809523809524</v>
      </c>
      <c r="Q417" s="7" t="str">
        <f>LEFT($N417,FIND("/",N417)-1)</f>
        <v>film &amp; video</v>
      </c>
      <c r="R417" s="7" t="str">
        <f>RIGHT($N417,FIND("/",$N417)-2)</f>
        <v>documentary</v>
      </c>
      <c r="S417" s="12">
        <f>(((J417/60)/60)/24)+DATE(1970,1,1)+(-6/24)</f>
        <v>41904.601875</v>
      </c>
      <c r="T417" s="12">
        <f>(((I417/60)/60)/24)+DATE(1970,1,1)+(-6/24)</f>
        <v>41929.25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((E418/D418))</f>
        <v>1.2021700000000002</v>
      </c>
      <c r="P418" s="7">
        <f>(E418/L418)</f>
        <v>48.086800000000004</v>
      </c>
      <c r="Q418" s="7" t="str">
        <f>LEFT($N418,FIND("/",N418)-1)</f>
        <v>film &amp; video</v>
      </c>
      <c r="R418" s="7" t="str">
        <f>RIGHT($N418,FIND("/",$N418)-2)</f>
        <v>documentary</v>
      </c>
      <c r="S418" s="12">
        <f>(((J418/60)/60)/24)+DATE(1970,1,1)+(-6/24)</f>
        <v>41648.146192129629</v>
      </c>
      <c r="T418" s="12">
        <f>(((I418/60)/60)/24)+DATE(1970,1,1)+(-6/24)</f>
        <v>41678.146192129629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((E419/D419))</f>
        <v>1.0024761904761905</v>
      </c>
      <c r="P419" s="7">
        <f>(E419/L419)</f>
        <v>202.42307692307693</v>
      </c>
      <c r="Q419" s="7" t="str">
        <f>LEFT($N419,FIND("/",N419)-1)</f>
        <v>film &amp; video</v>
      </c>
      <c r="R419" s="7" t="str">
        <f>RIGHT($N419,FIND("/",$N419)-2)</f>
        <v>documentary</v>
      </c>
      <c r="S419" s="12">
        <f>(((J419/60)/60)/24)+DATE(1970,1,1)+(-6/24)</f>
        <v>41360.720601851855</v>
      </c>
      <c r="T419" s="12">
        <f>(((I419/60)/60)/24)+DATE(1970,1,1)+(-6/24)</f>
        <v>41371.939583333333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((E420/D420))</f>
        <v>1.0063392857142857</v>
      </c>
      <c r="P420" s="7">
        <f>(E420/L420)</f>
        <v>216.75</v>
      </c>
      <c r="Q420" s="7" t="str">
        <f>LEFT($N420,FIND("/",N420)-1)</f>
        <v>film &amp; video</v>
      </c>
      <c r="R420" s="7" t="str">
        <f>RIGHT($N420,FIND("/",$N420)-2)</f>
        <v>documentary</v>
      </c>
      <c r="S420" s="12">
        <f>(((J420/60)/60)/24)+DATE(1970,1,1)+(-6/24)</f>
        <v>42178.032372685186</v>
      </c>
      <c r="T420" s="12">
        <f>(((I420/60)/60)/24)+DATE(1970,1,1)+(-6/24)</f>
        <v>42208.032372685186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((E421/D421))</f>
        <v>1.004375</v>
      </c>
      <c r="P421" s="7">
        <f>(E421/L421)</f>
        <v>110.06849315068493</v>
      </c>
      <c r="Q421" s="7" t="str">
        <f>LEFT($N421,FIND("/",N421)-1)</f>
        <v>film &amp; video</v>
      </c>
      <c r="R421" s="7" t="str">
        <f>RIGHT($N421,FIND("/",$N421)-2)</f>
        <v>documentary</v>
      </c>
      <c r="S421" s="12">
        <f>(((J421/60)/60)/24)+DATE(1970,1,1)+(-6/24)</f>
        <v>41394.592442129629</v>
      </c>
      <c r="T421" s="12">
        <f>(((I421/60)/60)/24)+DATE(1970,1,1)+(-6/24)</f>
        <v>41454.592442129629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((E422/D422))</f>
        <v>4.3939393939393936E-3</v>
      </c>
      <c r="P422" s="7">
        <f>(E422/L422)</f>
        <v>4.833333333333333</v>
      </c>
      <c r="Q422" s="7" t="str">
        <f>LEFT($N422,FIND("/",N422)-1)</f>
        <v>film &amp; video</v>
      </c>
      <c r="R422" s="7" t="str">
        <f>RIGHT($N422,FIND("/",$N422)-4)</f>
        <v>animation</v>
      </c>
      <c r="S422" s="12">
        <f>(((J422/60)/60)/24)+DATE(1970,1,1)+(-6/24)</f>
        <v>41681.98646990741</v>
      </c>
      <c r="T422" s="12">
        <f>(((I422/60)/60)/24)+DATE(1970,1,1)+(-6/24)</f>
        <v>41711.944803240738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((E423/D423))</f>
        <v>2.0066666666666667E-2</v>
      </c>
      <c r="P423" s="7">
        <f>(E423/L423)</f>
        <v>50.166666666666664</v>
      </c>
      <c r="Q423" s="7" t="str">
        <f>LEFT($N423,FIND("/",N423)-1)</f>
        <v>film &amp; video</v>
      </c>
      <c r="R423" s="7" t="str">
        <f>RIGHT($N423,FIND("/",$N423)-4)</f>
        <v>animation</v>
      </c>
      <c r="S423" s="12">
        <f>(((J423/60)/60)/24)+DATE(1970,1,1)+(-6/24)</f>
        <v>42177.241388888884</v>
      </c>
      <c r="T423" s="12">
        <f>(((I423/60)/60)/24)+DATE(1970,1,1)+(-6/24)</f>
        <v>42237.241388888884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((E424/D424))</f>
        <v>1.0749999999999999E-2</v>
      </c>
      <c r="P424" s="7">
        <f>(E424/L424)</f>
        <v>35.833333333333336</v>
      </c>
      <c r="Q424" s="7" t="str">
        <f>LEFT($N424,FIND("/",N424)-1)</f>
        <v>film &amp; video</v>
      </c>
      <c r="R424" s="7" t="str">
        <f>RIGHT($N424,FIND("/",$N424)-4)</f>
        <v>animation</v>
      </c>
      <c r="S424" s="12">
        <f>(((J424/60)/60)/24)+DATE(1970,1,1)+(-6/24)</f>
        <v>41863.010381944441</v>
      </c>
      <c r="T424" s="12">
        <f>(((I424/60)/60)/24)+DATE(1970,1,1)+(-6/24)</f>
        <v>41893.010381944441</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((E425/D425))</f>
        <v>7.6499999999999997E-3</v>
      </c>
      <c r="P425" s="7">
        <f>(E425/L425)</f>
        <v>11.76923076923077</v>
      </c>
      <c r="Q425" s="7" t="str">
        <f>LEFT($N425,FIND("/",N425)-1)</f>
        <v>film &amp; video</v>
      </c>
      <c r="R425" s="7" t="str">
        <f>RIGHT($N425,FIND("/",$N425)-4)</f>
        <v>animation</v>
      </c>
      <c r="S425" s="12">
        <f>(((J425/60)/60)/24)+DATE(1970,1,1)+(-6/24)</f>
        <v>41400.67627314815</v>
      </c>
      <c r="T425" s="12">
        <f>(((I425/60)/60)/24)+DATE(1970,1,1)+(-6/24)</f>
        <v>41430.67627314815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((E426/D426))</f>
        <v>6.7966666666666675E-2</v>
      </c>
      <c r="P426" s="7">
        <f>(E426/L426)</f>
        <v>40.78</v>
      </c>
      <c r="Q426" s="7" t="str">
        <f>LEFT($N426,FIND("/",N426)-1)</f>
        <v>film &amp; video</v>
      </c>
      <c r="R426" s="7" t="str">
        <f>RIGHT($N426,FIND("/",$N426)-4)</f>
        <v>animation</v>
      </c>
      <c r="S426" s="12">
        <f>(((J426/60)/60)/24)+DATE(1970,1,1)+(-6/24)</f>
        <v>40934.126145833332</v>
      </c>
      <c r="T426" s="12">
        <f>(((I426/60)/60)/24)+DATE(1970,1,1)+(-6/24)</f>
        <v>40994.084479166668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((E427/D427))</f>
        <v>1.2E-4</v>
      </c>
      <c r="P427" s="7">
        <f>(E427/L427)</f>
        <v>3</v>
      </c>
      <c r="Q427" s="7" t="str">
        <f>LEFT($N427,FIND("/",N427)-1)</f>
        <v>film &amp; video</v>
      </c>
      <c r="R427" s="7" t="str">
        <f>RIGHT($N427,FIND("/",$N427)-4)</f>
        <v>animation</v>
      </c>
      <c r="S427" s="12">
        <f>(((J427/60)/60)/24)+DATE(1970,1,1)+(-6/24)</f>
        <v>42275.611157407402</v>
      </c>
      <c r="T427" s="12">
        <f>(((I427/60)/60)/24)+DATE(1970,1,1)+(-6/24)</f>
        <v>42335.652824074074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((E428/D428))</f>
        <v>1.3299999999999999E-2</v>
      </c>
      <c r="P428" s="7">
        <f>(E428/L428)</f>
        <v>16.625</v>
      </c>
      <c r="Q428" s="7" t="str">
        <f>LEFT($N428,FIND("/",N428)-1)</f>
        <v>film &amp; video</v>
      </c>
      <c r="R428" s="7" t="str">
        <f>RIGHT($N428,FIND("/",$N428)-4)</f>
        <v>animation</v>
      </c>
      <c r="S428" s="12">
        <f>(((J428/60)/60)/24)+DATE(1970,1,1)+(-6/24)</f>
        <v>42400.461967592593</v>
      </c>
      <c r="T428" s="12">
        <f>(((I428/60)/60)/24)+DATE(1970,1,1)+(-6/24)</f>
        <v>42430.461967592593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((E429/D429))</f>
        <v>0</v>
      </c>
      <c r="P429" s="7">
        <v>0</v>
      </c>
      <c r="Q429" s="7" t="str">
        <f>LEFT($N429,FIND("/",N429)-1)</f>
        <v>film &amp; video</v>
      </c>
      <c r="R429" s="7" t="str">
        <f>RIGHT($N429,FIND("/",$N429)-4)</f>
        <v>animation</v>
      </c>
      <c r="S429" s="12">
        <f>(((J429/60)/60)/24)+DATE(1970,1,1)+(-6/24)</f>
        <v>42285.659027777772</v>
      </c>
      <c r="T429" s="12">
        <f>(((I429/60)/60)/24)+DATE(1970,1,1)+(-6/24)</f>
        <v>42299.540972222225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((E430/D430))</f>
        <v>5.6333333333333332E-2</v>
      </c>
      <c r="P430" s="7">
        <f>(E430/L430)</f>
        <v>52</v>
      </c>
      <c r="Q430" s="7" t="str">
        <f>LEFT($N430,FIND("/",N430)-1)</f>
        <v>film &amp; video</v>
      </c>
      <c r="R430" s="7" t="str">
        <f>RIGHT($N430,FIND("/",$N430)-4)</f>
        <v>animation</v>
      </c>
      <c r="S430" s="12">
        <f>(((J430/60)/60)/24)+DATE(1970,1,1)+(-6/24)</f>
        <v>41778.516724537039</v>
      </c>
      <c r="T430" s="12">
        <f>(((I430/60)/60)/24)+DATE(1970,1,1)+(-6/24)</f>
        <v>41806.666666666664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((E431/D431))</f>
        <v>0</v>
      </c>
      <c r="P431" s="7">
        <v>0</v>
      </c>
      <c r="Q431" s="7" t="str">
        <f>LEFT($N431,FIND("/",N431)-1)</f>
        <v>film &amp; video</v>
      </c>
      <c r="R431" s="7" t="str">
        <f>RIGHT($N431,FIND("/",$N431)-4)</f>
        <v>animation</v>
      </c>
      <c r="S431" s="12">
        <f>(((J431/60)/60)/24)+DATE(1970,1,1)+(-6/24)</f>
        <v>40070.651412037041</v>
      </c>
      <c r="T431" s="12">
        <f>(((I431/60)/60)/24)+DATE(1970,1,1)+(-6/24)</f>
        <v>40143.957638888889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((E432/D432))</f>
        <v>2.4E-2</v>
      </c>
      <c r="P432" s="7">
        <f>(E432/L432)</f>
        <v>4.8</v>
      </c>
      <c r="Q432" s="7" t="str">
        <f>LEFT($N432,FIND("/",N432)-1)</f>
        <v>film &amp; video</v>
      </c>
      <c r="R432" s="7" t="str">
        <f>RIGHT($N432,FIND("/",$N432)-4)</f>
        <v>animation</v>
      </c>
      <c r="S432" s="12">
        <f>(((J432/60)/60)/24)+DATE(1970,1,1)+(-6/24)</f>
        <v>41512.857256944444</v>
      </c>
      <c r="T432" s="12">
        <f>(((I432/60)/60)/24)+DATE(1970,1,1)+(-6/24)</f>
        <v>41527.857256944444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((E433/D433))</f>
        <v>0.13833333333333334</v>
      </c>
      <c r="P433" s="7">
        <f>(E433/L433)</f>
        <v>51.875</v>
      </c>
      <c r="Q433" s="7" t="str">
        <f>LEFT($N433,FIND("/",N433)-1)</f>
        <v>film &amp; video</v>
      </c>
      <c r="R433" s="7" t="str">
        <f>RIGHT($N433,FIND("/",$N433)-4)</f>
        <v>animation</v>
      </c>
      <c r="S433" s="12">
        <f>(((J433/60)/60)/24)+DATE(1970,1,1)+(-6/24)</f>
        <v>42526.621331018512</v>
      </c>
      <c r="T433" s="12">
        <f>(((I433/60)/60)/24)+DATE(1970,1,1)+(-6/24)</f>
        <v>42556.621331018512</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((E434/D434))</f>
        <v>9.5000000000000001E-2</v>
      </c>
      <c r="P434" s="7">
        <f>(E434/L434)</f>
        <v>71.25</v>
      </c>
      <c r="Q434" s="7" t="str">
        <f>LEFT($N434,FIND("/",N434)-1)</f>
        <v>film &amp; video</v>
      </c>
      <c r="R434" s="7" t="str">
        <f>RIGHT($N434,FIND("/",$N434)-4)</f>
        <v>animation</v>
      </c>
      <c r="S434" s="12">
        <f>(((J434/60)/60)/24)+DATE(1970,1,1)+(-6/24)</f>
        <v>42238.476631944446</v>
      </c>
      <c r="T434" s="12">
        <f>(((I434/60)/60)/24)+DATE(1970,1,1)+(-6/24)</f>
        <v>42298.476631944446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((E435/D435))</f>
        <v>0</v>
      </c>
      <c r="P435" s="7">
        <v>0</v>
      </c>
      <c r="Q435" s="7" t="str">
        <f>LEFT($N435,FIND("/",N435)-1)</f>
        <v>film &amp; video</v>
      </c>
      <c r="R435" s="7" t="str">
        <f>RIGHT($N435,FIND("/",$N435)-4)</f>
        <v>animation</v>
      </c>
      <c r="S435" s="12">
        <f>(((J435/60)/60)/24)+DATE(1970,1,1)+(-6/24)</f>
        <v>42228.379884259266</v>
      </c>
      <c r="T435" s="12">
        <f>(((I435/60)/60)/24)+DATE(1970,1,1)+(-6/24)</f>
        <v>42288.379884259266</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((E436/D436))</f>
        <v>0.05</v>
      </c>
      <c r="P436" s="7">
        <f>(E436/L436)</f>
        <v>62.5</v>
      </c>
      <c r="Q436" s="7" t="str">
        <f>LEFT($N436,FIND("/",N436)-1)</f>
        <v>film &amp; video</v>
      </c>
      <c r="R436" s="7" t="str">
        <f>RIGHT($N436,FIND("/",$N436)-4)</f>
        <v>animation</v>
      </c>
      <c r="S436" s="12">
        <f>(((J436/60)/60)/24)+DATE(1970,1,1)+(-6/24)</f>
        <v>41576.584513888891</v>
      </c>
      <c r="T436" s="12">
        <f>(((I436/60)/60)/24)+DATE(1970,1,1)+(-6/24)</f>
        <v>41609.626180555555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((E437/D437))</f>
        <v>2.7272727272727273E-5</v>
      </c>
      <c r="P437" s="7">
        <f>(E437/L437)</f>
        <v>1</v>
      </c>
      <c r="Q437" s="7" t="str">
        <f>LEFT($N437,FIND("/",N437)-1)</f>
        <v>film &amp; video</v>
      </c>
      <c r="R437" s="7" t="str">
        <f>RIGHT($N437,FIND("/",$N437)-4)</f>
        <v>animation</v>
      </c>
      <c r="S437" s="12">
        <f>(((J437/60)/60)/24)+DATE(1970,1,1)+(-6/24)</f>
        <v>41500.497453703705</v>
      </c>
      <c r="T437" s="12">
        <f>(((I437/60)/60)/24)+DATE(1970,1,1)+(-6/24)</f>
        <v>41530.497453703705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((E438/D438))</f>
        <v>0</v>
      </c>
      <c r="P438" s="7">
        <v>0</v>
      </c>
      <c r="Q438" s="7" t="str">
        <f>LEFT($N438,FIND("/",N438)-1)</f>
        <v>film &amp; video</v>
      </c>
      <c r="R438" s="7" t="str">
        <f>RIGHT($N438,FIND("/",$N438)-4)</f>
        <v>animation</v>
      </c>
      <c r="S438" s="12">
        <f>(((J438/60)/60)/24)+DATE(1970,1,1)+(-6/24)</f>
        <v>41456.11241898148</v>
      </c>
      <c r="T438" s="12">
        <f>(((I438/60)/60)/24)+DATE(1970,1,1)+(-6/24)</f>
        <v>41486.11241898148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((E439/D439))</f>
        <v>0</v>
      </c>
      <c r="P439" s="7">
        <v>0</v>
      </c>
      <c r="Q439" s="7" t="str">
        <f>LEFT($N439,FIND("/",N439)-1)</f>
        <v>film &amp; video</v>
      </c>
      <c r="R439" s="7" t="str">
        <f>RIGHT($N439,FIND("/",$N439)-4)</f>
        <v>animation</v>
      </c>
      <c r="S439" s="12">
        <f>(((J439/60)/60)/24)+DATE(1970,1,1)+(-6/24)</f>
        <v>42591.06858796296</v>
      </c>
      <c r="T439" s="12">
        <f>(((I439/60)/60)/24)+DATE(1970,1,1)+(-6/24)</f>
        <v>42651.06858796296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((E440/D440))</f>
        <v>9.3799999999999994E-2</v>
      </c>
      <c r="P440" s="7">
        <f>(E440/L440)</f>
        <v>170.54545454545453</v>
      </c>
      <c r="Q440" s="7" t="str">
        <f>LEFT($N440,FIND("/",N440)-1)</f>
        <v>film &amp; video</v>
      </c>
      <c r="R440" s="7" t="str">
        <f>RIGHT($N440,FIND("/",$N440)-4)</f>
        <v>animation</v>
      </c>
      <c r="S440" s="12">
        <f>(((J440/60)/60)/24)+DATE(1970,1,1)+(-6/24)</f>
        <v>42296.011087962965</v>
      </c>
      <c r="T440" s="12">
        <f>(((I440/60)/60)/24)+DATE(1970,1,1)+(-6/24)</f>
        <v>42326.052754629629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10">
        <f>((E441/D441))</f>
        <v>0</v>
      </c>
      <c r="P441" s="7">
        <v>0</v>
      </c>
      <c r="Q441" s="7" t="str">
        <f>LEFT($N441,FIND("/",N441)-1)</f>
        <v>film &amp; video</v>
      </c>
      <c r="R441" s="7" t="str">
        <f>RIGHT($N441,FIND("/",$N441)-4)</f>
        <v>animation</v>
      </c>
      <c r="S441" s="12">
        <f>(((J441/60)/60)/24)+DATE(1970,1,1)+(-6/24)</f>
        <v>41919.511782407404</v>
      </c>
      <c r="T441" s="12">
        <f>(((I441/60)/60)/24)+DATE(1970,1,1)+(-6/24)</f>
        <v>41929.511782407404</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((E442/D442))</f>
        <v>1E-3</v>
      </c>
      <c r="P442" s="7">
        <f>(E442/L442)</f>
        <v>5</v>
      </c>
      <c r="Q442" s="7" t="str">
        <f>LEFT($N442,FIND("/",N442)-1)</f>
        <v>film &amp; video</v>
      </c>
      <c r="R442" s="7" t="str">
        <f>RIGHT($N442,FIND("/",$N442)-4)</f>
        <v>animation</v>
      </c>
      <c r="S442" s="12">
        <f>(((J442/60)/60)/24)+DATE(1970,1,1)+(-6/24)</f>
        <v>42423.735567129625</v>
      </c>
      <c r="T442" s="12">
        <f>(((I442/60)/60)/24)+DATE(1970,1,1)+(-6/24)</f>
        <v>42453.693900462968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10">
        <f>((E443/D443))</f>
        <v>0</v>
      </c>
      <c r="P443" s="7">
        <v>0</v>
      </c>
      <c r="Q443" s="7" t="str">
        <f>LEFT($N443,FIND("/",N443)-1)</f>
        <v>film &amp; video</v>
      </c>
      <c r="R443" s="7" t="str">
        <f>RIGHT($N443,FIND("/",$N443)-4)</f>
        <v>animation</v>
      </c>
      <c r="S443" s="12">
        <f>(((J443/60)/60)/24)+DATE(1970,1,1)+(-6/24)</f>
        <v>41550.543935185182</v>
      </c>
      <c r="T443" s="12">
        <f>(((I443/60)/60)/24)+DATE(1970,1,1)+(-6/24)</f>
        <v>41580.543935185182</v>
      </c>
    </row>
    <row r="444" spans="1:20" ht="17">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((E444/D444))</f>
        <v>0.39358823529411763</v>
      </c>
      <c r="P444" s="7">
        <f>(E444/L444)</f>
        <v>393.58823529411762</v>
      </c>
      <c r="Q444" s="7" t="str">
        <f>LEFT($N444,FIND("/",N444)-1)</f>
        <v>film &amp; video</v>
      </c>
      <c r="R444" s="7" t="str">
        <f>RIGHT($N444,FIND("/",$N444)-4)</f>
        <v>animation</v>
      </c>
      <c r="S444" s="12">
        <f>(((J444/60)/60)/24)+DATE(1970,1,1)+(-6/24)</f>
        <v>42024.638692129629</v>
      </c>
      <c r="T444" s="12">
        <f>(((I444/60)/60)/24)+DATE(1970,1,1)+(-6/24)</f>
        <v>42054.638692129629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((E445/D445))</f>
        <v>1E-3</v>
      </c>
      <c r="P445" s="7">
        <f>(E445/L445)</f>
        <v>5</v>
      </c>
      <c r="Q445" s="7" t="str">
        <f>LEFT($N445,FIND("/",N445)-1)</f>
        <v>film &amp; video</v>
      </c>
      <c r="R445" s="7" t="str">
        <f>RIGHT($N445,FIND("/",$N445)-4)</f>
        <v>animation</v>
      </c>
      <c r="S445" s="12">
        <f>(((J445/60)/60)/24)+DATE(1970,1,1)+(-6/24)</f>
        <v>41649.765057870369</v>
      </c>
      <c r="T445" s="12">
        <f>(((I445/60)/60)/24)+DATE(1970,1,1)+(-6/24)</f>
        <v>41679.765057870369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((E446/D446))</f>
        <v>0.05</v>
      </c>
      <c r="P446" s="7">
        <f>(E446/L446)</f>
        <v>50</v>
      </c>
      <c r="Q446" s="7" t="str">
        <f>LEFT($N446,FIND("/",N446)-1)</f>
        <v>film &amp; video</v>
      </c>
      <c r="R446" s="7" t="str">
        <f>RIGHT($N446,FIND("/",$N446)-4)</f>
        <v>animation</v>
      </c>
      <c r="S446" s="12">
        <f>(((J446/60)/60)/24)+DATE(1970,1,1)+(-6/24)</f>
        <v>40894.656956018516</v>
      </c>
      <c r="T446" s="12">
        <f>(((I446/60)/60)/24)+DATE(1970,1,1)+(-6/24)</f>
        <v>40954.656956018516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((E447/D447))</f>
        <v>3.3333333333333335E-5</v>
      </c>
      <c r="P447" s="7">
        <f>(E447/L447)</f>
        <v>1</v>
      </c>
      <c r="Q447" s="7" t="str">
        <f>LEFT($N447,FIND("/",N447)-1)</f>
        <v>film &amp; video</v>
      </c>
      <c r="R447" s="7" t="str">
        <f>RIGHT($N447,FIND("/",$N447)-4)</f>
        <v>animation</v>
      </c>
      <c r="S447" s="12">
        <f>(((J447/60)/60)/24)+DATE(1970,1,1)+(-6/24)</f>
        <v>42130.085358796292</v>
      </c>
      <c r="T447" s="12">
        <f>(((I447/60)/60)/24)+DATE(1970,1,1)+(-6/24)</f>
        <v>42145.085358796292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((E448/D448))</f>
        <v>7.2952380952380949E-2</v>
      </c>
      <c r="P448" s="7">
        <f>(E448/L448)</f>
        <v>47.875</v>
      </c>
      <c r="Q448" s="7" t="str">
        <f>LEFT($N448,FIND("/",N448)-1)</f>
        <v>film &amp; video</v>
      </c>
      <c r="R448" s="7" t="str">
        <f>RIGHT($N448,FIND("/",$N448)-4)</f>
        <v>animation</v>
      </c>
      <c r="S448" s="12">
        <f>(((J448/60)/60)/24)+DATE(1970,1,1)+(-6/24)</f>
        <v>42036.833564814813</v>
      </c>
      <c r="T448" s="12">
        <f>(((I448/60)/60)/24)+DATE(1970,1,1)+(-6/24)</f>
        <v>42066.833564814813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((E449/D449))</f>
        <v>1.6666666666666666E-4</v>
      </c>
      <c r="P449" s="7">
        <f>(E449/L449)</f>
        <v>5</v>
      </c>
      <c r="Q449" s="7" t="str">
        <f>LEFT($N449,FIND("/",N449)-1)</f>
        <v>film &amp; video</v>
      </c>
      <c r="R449" s="7" t="str">
        <f>RIGHT($N449,FIND("/",$N449)-4)</f>
        <v>animation</v>
      </c>
      <c r="S449" s="12">
        <f>(((J449/60)/60)/24)+DATE(1970,1,1)+(-6/24)</f>
        <v>41331.305127314816</v>
      </c>
      <c r="T449" s="12">
        <f>(((I449/60)/60)/24)+DATE(1970,1,1)+(-6/24)</f>
        <v>41356.263460648144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((E450/D450))</f>
        <v>3.2804E-2</v>
      </c>
      <c r="P450" s="7">
        <f>(E450/L450)</f>
        <v>20.502500000000001</v>
      </c>
      <c r="Q450" s="7" t="str">
        <f>LEFT($N450,FIND("/",N450)-1)</f>
        <v>film &amp; video</v>
      </c>
      <c r="R450" s="7" t="str">
        <f>RIGHT($N450,FIND("/",$N450)-4)</f>
        <v>animation</v>
      </c>
      <c r="S450" s="12">
        <f>(((J450/60)/60)/24)+DATE(1970,1,1)+(-6/24)</f>
        <v>41753.508043981477</v>
      </c>
      <c r="T450" s="12">
        <f>(((I450/60)/60)/24)+DATE(1970,1,1)+(-6/24)</f>
        <v>41773.508043981477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((E451/D451))</f>
        <v>2.2499999999999999E-2</v>
      </c>
      <c r="P451" s="7">
        <f>(E451/L451)</f>
        <v>9</v>
      </c>
      <c r="Q451" s="7" t="str">
        <f>LEFT($N451,FIND("/",N451)-1)</f>
        <v>film &amp; video</v>
      </c>
      <c r="R451" s="7" t="str">
        <f>RIGHT($N451,FIND("/",$N451)-4)</f>
        <v>animation</v>
      </c>
      <c r="S451" s="12">
        <f>(((J451/60)/60)/24)+DATE(1970,1,1)+(-6/24)</f>
        <v>41534.318113425928</v>
      </c>
      <c r="T451" s="12">
        <f>(((I451/60)/60)/24)+DATE(1970,1,1)+(-6/24)</f>
        <v>41564.318113425928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((E452/D452))</f>
        <v>7.92E-3</v>
      </c>
      <c r="P452" s="7">
        <f>(E452/L452)</f>
        <v>56.571428571428569</v>
      </c>
      <c r="Q452" s="7" t="str">
        <f>LEFT($N452,FIND("/",N452)-1)</f>
        <v>film &amp; video</v>
      </c>
      <c r="R452" s="7" t="str">
        <f>RIGHT($N452,FIND("/",$N452)-4)</f>
        <v>animation</v>
      </c>
      <c r="S452" s="12">
        <f>(((J452/60)/60)/24)+DATE(1970,1,1)+(-6/24)</f>
        <v>41654.696759259255</v>
      </c>
      <c r="T452" s="12">
        <f>(((I452/60)/60)/24)+DATE(1970,1,1)+(-6/24)</f>
        <v>41684.696759259255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((E453/D453))</f>
        <v>0</v>
      </c>
      <c r="P453" s="7">
        <v>0</v>
      </c>
      <c r="Q453" s="7" t="str">
        <f>LEFT($N453,FIND("/",N453)-1)</f>
        <v>film &amp; video</v>
      </c>
      <c r="R453" s="7" t="str">
        <f>RIGHT($N453,FIND("/",$N453)-4)</f>
        <v>animation</v>
      </c>
      <c r="S453" s="12">
        <f>(((J453/60)/60)/24)+DATE(1970,1,1)+(-6/24)</f>
        <v>41634.465173611112</v>
      </c>
      <c r="T453" s="12">
        <f>(((I453/60)/60)/24)+DATE(1970,1,1)+(-6/24)</f>
        <v>41664.465173611112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((E454/D454))</f>
        <v>0.64</v>
      </c>
      <c r="P454" s="7">
        <f>(E454/L454)</f>
        <v>40</v>
      </c>
      <c r="Q454" s="7" t="str">
        <f>LEFT($N454,FIND("/",N454)-1)</f>
        <v>film &amp; video</v>
      </c>
      <c r="R454" s="7" t="str">
        <f>RIGHT($N454,FIND("/",$N454)-4)</f>
        <v>animation</v>
      </c>
      <c r="S454" s="12">
        <f>(((J454/60)/60)/24)+DATE(1970,1,1)+(-6/24)</f>
        <v>42107.453877314809</v>
      </c>
      <c r="T454" s="12">
        <f>(((I454/60)/60)/24)+DATE(1970,1,1)+(-6/24)</f>
        <v>42137.453877314809</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((E455/D455))</f>
        <v>2.740447957839262E-4</v>
      </c>
      <c r="P455" s="7">
        <f>(E455/L455)</f>
        <v>13</v>
      </c>
      <c r="Q455" s="7" t="str">
        <f>LEFT($N455,FIND("/",N455)-1)</f>
        <v>film &amp; video</v>
      </c>
      <c r="R455" s="7" t="str">
        <f>RIGHT($N455,FIND("/",$N455)-4)</f>
        <v>animation</v>
      </c>
      <c r="S455" s="12">
        <f>(((J455/60)/60)/24)+DATE(1970,1,1)+(-6/24)</f>
        <v>42038.574988425928</v>
      </c>
      <c r="T455" s="12">
        <f>(((I455/60)/60)/24)+DATE(1970,1,1)+(-6/24)</f>
        <v>42054.574988425928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((E456/D456))</f>
        <v>8.2000000000000007E-3</v>
      </c>
      <c r="P456" s="7">
        <f>(E456/L456)</f>
        <v>16.399999999999999</v>
      </c>
      <c r="Q456" s="7" t="str">
        <f>LEFT($N456,FIND("/",N456)-1)</f>
        <v>film &amp; video</v>
      </c>
      <c r="R456" s="7" t="str">
        <f>RIGHT($N456,FIND("/",$N456)-4)</f>
        <v>animation</v>
      </c>
      <c r="S456" s="12">
        <f>(((J456/60)/60)/24)+DATE(1970,1,1)+(-6/24)</f>
        <v>41938.467256944445</v>
      </c>
      <c r="T456" s="12">
        <f>(((I456/60)/60)/24)+DATE(1970,1,1)+(-6/24)</f>
        <v>41969.301388888889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((E457/D457))</f>
        <v>6.9230769230769226E-4</v>
      </c>
      <c r="P457" s="7">
        <f>(E457/L457)</f>
        <v>22.5</v>
      </c>
      <c r="Q457" s="7" t="str">
        <f>LEFT($N457,FIND("/",N457)-1)</f>
        <v>film &amp; video</v>
      </c>
      <c r="R457" s="7" t="str">
        <f>RIGHT($N457,FIND("/",$N457)-4)</f>
        <v>animation</v>
      </c>
      <c r="S457" s="12">
        <f>(((J457/60)/60)/24)+DATE(1970,1,1)+(-6/24)</f>
        <v>40970.752569444441</v>
      </c>
      <c r="T457" s="12">
        <f>(((I457/60)/60)/24)+DATE(1970,1,1)+(-6/24)</f>
        <v>41015.771527777775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((E458/D458))</f>
        <v>6.8631863186318634E-3</v>
      </c>
      <c r="P458" s="7">
        <f>(E458/L458)</f>
        <v>20.333333333333332</v>
      </c>
      <c r="Q458" s="7" t="str">
        <f>LEFT($N458,FIND("/",N458)-1)</f>
        <v>film &amp; video</v>
      </c>
      <c r="R458" s="7" t="str">
        <f>RIGHT($N458,FIND("/",$N458)-4)</f>
        <v>animation</v>
      </c>
      <c r="S458" s="12">
        <f>(((J458/60)/60)/24)+DATE(1970,1,1)+(-6/24)</f>
        <v>41547.444456018515</v>
      </c>
      <c r="T458" s="12">
        <f>(((I458/60)/60)/24)+DATE(1970,1,1)+(-6/24)</f>
        <v>41568.915972222225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((E459/D459))</f>
        <v>0</v>
      </c>
      <c r="P459" s="7">
        <v>0</v>
      </c>
      <c r="Q459" s="7" t="str">
        <f>LEFT($N459,FIND("/",N459)-1)</f>
        <v>film &amp; video</v>
      </c>
      <c r="R459" s="7" t="str">
        <f>RIGHT($N459,FIND("/",$N459)-4)</f>
        <v>animation</v>
      </c>
      <c r="S459" s="12">
        <f>(((J459/60)/60)/24)+DATE(1970,1,1)+(-6/24)</f>
        <v>41837.517500000002</v>
      </c>
      <c r="T459" s="12">
        <f>(((I459/60)/60)/24)+DATE(1970,1,1)+(-6/24)</f>
        <v>41867.517500000002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((E460/D460))</f>
        <v>8.2100000000000006E-2</v>
      </c>
      <c r="P460" s="7">
        <f>(E460/L460)</f>
        <v>16.755102040816325</v>
      </c>
      <c r="Q460" s="7" t="str">
        <f>LEFT($N460,FIND("/",N460)-1)</f>
        <v>film &amp; video</v>
      </c>
      <c r="R460" s="7" t="str">
        <f>RIGHT($N460,FIND("/",$N460)-4)</f>
        <v>animation</v>
      </c>
      <c r="S460" s="12">
        <f>(((J460/60)/60)/24)+DATE(1970,1,1)+(-6/24)</f>
        <v>41378.44976851852</v>
      </c>
      <c r="T460" s="12">
        <f>(((I460/60)/60)/24)+DATE(1970,1,1)+(-6/24)</f>
        <v>41408.44976851852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((E461/D461))</f>
        <v>6.4102564102564103E-4</v>
      </c>
      <c r="P461" s="7">
        <f>(E461/L461)</f>
        <v>25</v>
      </c>
      <c r="Q461" s="7" t="str">
        <f>LEFT($N461,FIND("/",N461)-1)</f>
        <v>film &amp; video</v>
      </c>
      <c r="R461" s="7" t="str">
        <f>RIGHT($N461,FIND("/",$N461)-4)</f>
        <v>animation</v>
      </c>
      <c r="S461" s="12">
        <f>(((J461/60)/60)/24)+DATE(1970,1,1)+(-6/24)</f>
        <v>40800.3903587963</v>
      </c>
      <c r="T461" s="12">
        <f>(((I461/60)/60)/24)+DATE(1970,1,1)+(-6/24)</f>
        <v>40860.432025462964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((E462/D462))</f>
        <v>2.9411764705882353E-3</v>
      </c>
      <c r="P462" s="7">
        <f>(E462/L462)</f>
        <v>12.5</v>
      </c>
      <c r="Q462" s="7" t="str">
        <f>LEFT($N462,FIND("/",N462)-1)</f>
        <v>film &amp; video</v>
      </c>
      <c r="R462" s="7" t="str">
        <f>RIGHT($N462,FIND("/",$N462)-4)</f>
        <v>animation</v>
      </c>
      <c r="S462" s="12">
        <f>(((J462/60)/60)/24)+DATE(1970,1,1)+(-6/24)</f>
        <v>41759.292534722219</v>
      </c>
      <c r="T462" s="12">
        <f>(((I462/60)/60)/24)+DATE(1970,1,1)+(-6/24)</f>
        <v>41790.916666666664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10">
        <f>((E463/D463))</f>
        <v>0</v>
      </c>
      <c r="P463" s="7">
        <v>0</v>
      </c>
      <c r="Q463" s="7" t="str">
        <f>LEFT($N463,FIND("/",N463)-1)</f>
        <v>film &amp; video</v>
      </c>
      <c r="R463" s="7" t="str">
        <f>RIGHT($N463,FIND("/",$N463)-4)</f>
        <v>animation</v>
      </c>
      <c r="S463" s="12">
        <f>(((J463/60)/60)/24)+DATE(1970,1,1)+(-6/24)</f>
        <v>41407.59684027778</v>
      </c>
      <c r="T463" s="12">
        <f>(((I463/60)/60)/24)+DATE(1970,1,1)+(-6/24)</f>
        <v>41427.59684027778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((E464/D464))</f>
        <v>0</v>
      </c>
      <c r="P464" s="7">
        <v>0</v>
      </c>
      <c r="Q464" s="7" t="str">
        <f>LEFT($N464,FIND("/",N464)-1)</f>
        <v>film &amp; video</v>
      </c>
      <c r="R464" s="7" t="str">
        <f>RIGHT($N464,FIND("/",$N464)-4)</f>
        <v>animation</v>
      </c>
      <c r="S464" s="12">
        <f>(((J464/60)/60)/24)+DATE(1970,1,1)+(-6/24)</f>
        <v>40704.876631944448</v>
      </c>
      <c r="T464" s="12">
        <f>(((I464/60)/60)/24)+DATE(1970,1,1)+(-6/24)</f>
        <v>40764.876631944448</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((E465/D465))</f>
        <v>2.2727272727272728E-2</v>
      </c>
      <c r="P465" s="7">
        <f>(E465/L465)</f>
        <v>113.63636363636364</v>
      </c>
      <c r="Q465" s="7" t="str">
        <f>LEFT($N465,FIND("/",N465)-1)</f>
        <v>film &amp; video</v>
      </c>
      <c r="R465" s="7" t="str">
        <f>RIGHT($N465,FIND("/",$N465)-4)</f>
        <v>animation</v>
      </c>
      <c r="S465" s="12">
        <f>(((J465/60)/60)/24)+DATE(1970,1,1)+(-6/24)</f>
        <v>40750.460104166668</v>
      </c>
      <c r="T465" s="12">
        <f>(((I465/60)/60)/24)+DATE(1970,1,1)+(-6/24)</f>
        <v>40810.460104166668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((E466/D466))</f>
        <v>9.9009900990099011E-4</v>
      </c>
      <c r="P466" s="7">
        <f>(E466/L466)</f>
        <v>1</v>
      </c>
      <c r="Q466" s="7" t="str">
        <f>LEFT($N466,FIND("/",N466)-1)</f>
        <v>film &amp; video</v>
      </c>
      <c r="R466" s="7" t="str">
        <f>RIGHT($N466,FIND("/",$N466)-4)</f>
        <v>animation</v>
      </c>
      <c r="S466" s="12">
        <f>(((J466/60)/60)/24)+DATE(1970,1,1)+(-6/24)</f>
        <v>42488.598784722228</v>
      </c>
      <c r="T466" s="12">
        <f>(((I466/60)/60)/24)+DATE(1970,1,1)+(-6/24)</f>
        <v>42508.598784722228</v>
      </c>
    </row>
    <row r="467" spans="1:20" ht="17">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((E467/D467))</f>
        <v>0.26953125</v>
      </c>
      <c r="P467" s="7">
        <f>(E467/L467)</f>
        <v>17.25</v>
      </c>
      <c r="Q467" s="7" t="str">
        <f>LEFT($N467,FIND("/",N467)-1)</f>
        <v>film &amp; video</v>
      </c>
      <c r="R467" s="7" t="str">
        <f>RIGHT($N467,FIND("/",$N467)-4)</f>
        <v>animation</v>
      </c>
      <c r="S467" s="12">
        <f>(((J467/60)/60)/24)+DATE(1970,1,1)+(-6/24)</f>
        <v>41800.870069444441</v>
      </c>
      <c r="T467" s="12">
        <f>(((I467/60)/60)/24)+DATE(1970,1,1)+(-6/24)</f>
        <v>41816.870069444441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((E468/D468))</f>
        <v>7.6E-3</v>
      </c>
      <c r="P468" s="7">
        <f>(E468/L468)</f>
        <v>15.2</v>
      </c>
      <c r="Q468" s="7" t="str">
        <f>LEFT($N468,FIND("/",N468)-1)</f>
        <v>film &amp; video</v>
      </c>
      <c r="R468" s="7" t="str">
        <f>RIGHT($N468,FIND("/",$N468)-4)</f>
        <v>animation</v>
      </c>
      <c r="S468" s="12">
        <f>(((J468/60)/60)/24)+DATE(1970,1,1)+(-6/24)</f>
        <v>41129.692870370374</v>
      </c>
      <c r="T468" s="12">
        <f>(((I468/60)/60)/24)+DATE(1970,1,1)+(-6/24)</f>
        <v>41159.692870370374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((E469/D469))</f>
        <v>0.21575</v>
      </c>
      <c r="P469" s="7">
        <f>(E469/L469)</f>
        <v>110.64102564102564</v>
      </c>
      <c r="Q469" s="7" t="str">
        <f>LEFT($N469,FIND("/",N469)-1)</f>
        <v>film &amp; video</v>
      </c>
      <c r="R469" s="7" t="str">
        <f>RIGHT($N469,FIND("/",$N469)-4)</f>
        <v>animation</v>
      </c>
      <c r="S469" s="12">
        <f>(((J469/60)/60)/24)+DATE(1970,1,1)+(-6/24)</f>
        <v>41135.429791666669</v>
      </c>
      <c r="T469" s="12">
        <f>(((I469/60)/60)/24)+DATE(1970,1,1)+(-6/24)</f>
        <v>41180.429791666669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((E470/D470))</f>
        <v>0</v>
      </c>
      <c r="P470" s="7">
        <v>0</v>
      </c>
      <c r="Q470" s="7" t="str">
        <f>LEFT($N470,FIND("/",N470)-1)</f>
        <v>film &amp; video</v>
      </c>
      <c r="R470" s="7" t="str">
        <f>RIGHT($N470,FIND("/",$N470)-4)</f>
        <v>animation</v>
      </c>
      <c r="S470" s="12">
        <f>(((J470/60)/60)/24)+DATE(1970,1,1)+(-6/24)</f>
        <v>41040.917627314811</v>
      </c>
      <c r="T470" s="12">
        <f>(((I470/60)/60)/24)+DATE(1970,1,1)+(-6/24)</f>
        <v>41100.910474537035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((E471/D471))</f>
        <v>0</v>
      </c>
      <c r="P471" s="7">
        <v>0</v>
      </c>
      <c r="Q471" s="7" t="str">
        <f>LEFT($N471,FIND("/",N471)-1)</f>
        <v>film &amp; video</v>
      </c>
      <c r="R471" s="7" t="str">
        <f>RIGHT($N471,FIND("/",$N471)-4)</f>
        <v>animation</v>
      </c>
      <c r="S471" s="12">
        <f>(((J471/60)/60)/24)+DATE(1970,1,1)+(-6/24)</f>
        <v>41827.739861111113</v>
      </c>
      <c r="T471" s="12">
        <f>(((I471/60)/60)/24)+DATE(1970,1,1)+(-6/24)</f>
        <v>41887.739861111113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((E472/D472))</f>
        <v>1.0200000000000001E-2</v>
      </c>
      <c r="P472" s="7">
        <f>(E472/L472)</f>
        <v>25.5</v>
      </c>
      <c r="Q472" s="7" t="str">
        <f>LEFT($N472,FIND("/",N472)-1)</f>
        <v>film &amp; video</v>
      </c>
      <c r="R472" s="7" t="str">
        <f>RIGHT($N472,FIND("/",$N472)-4)</f>
        <v>animation</v>
      </c>
      <c r="S472" s="12">
        <f>(((J472/60)/60)/24)+DATE(1970,1,1)+(-6/24)</f>
        <v>41604.917696759258</v>
      </c>
      <c r="T472" s="12">
        <f>(((I472/60)/60)/24)+DATE(1970,1,1)+(-6/24)</f>
        <v>41654.916666666664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((E473/D473))</f>
        <v>0.11892727272727273</v>
      </c>
      <c r="P473" s="7">
        <f>(E473/L473)</f>
        <v>38.476470588235294</v>
      </c>
      <c r="Q473" s="7" t="str">
        <f>LEFT($N473,FIND("/",N473)-1)</f>
        <v>film &amp; video</v>
      </c>
      <c r="R473" s="7" t="str">
        <f>RIGHT($N473,FIND("/",$N473)-4)</f>
        <v>animation</v>
      </c>
      <c r="S473" s="12">
        <f>(((J473/60)/60)/24)+DATE(1970,1,1)+(-6/24)</f>
        <v>41703.471979166665</v>
      </c>
      <c r="T473" s="12">
        <f>(((I473/60)/60)/24)+DATE(1970,1,1)+(-6/24)</f>
        <v>41748.430312500001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((E474/D474))</f>
        <v>0.17624999999999999</v>
      </c>
      <c r="P474" s="7">
        <f>(E474/L474)</f>
        <v>28.2</v>
      </c>
      <c r="Q474" s="7" t="str">
        <f>LEFT($N474,FIND("/",N474)-1)</f>
        <v>film &amp; video</v>
      </c>
      <c r="R474" s="7" t="str">
        <f>RIGHT($N474,FIND("/",$N474)-4)</f>
        <v>animation</v>
      </c>
      <c r="S474" s="12">
        <f>(((J474/60)/60)/24)+DATE(1970,1,1)+(-6/24)</f>
        <v>41844.672662037039</v>
      </c>
      <c r="T474" s="12">
        <f>(((I474/60)/60)/24)+DATE(1970,1,1)+(-6/24)</f>
        <v>41874.672662037039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((E475/D475))</f>
        <v>2.87E-2</v>
      </c>
      <c r="P475" s="7">
        <f>(E475/L475)</f>
        <v>61.5</v>
      </c>
      <c r="Q475" s="7" t="str">
        <f>LEFT($N475,FIND("/",N475)-1)</f>
        <v>film &amp; video</v>
      </c>
      <c r="R475" s="7" t="str">
        <f>RIGHT($N475,FIND("/",$N475)-4)</f>
        <v>animation</v>
      </c>
      <c r="S475" s="12">
        <f>(((J475/60)/60)/24)+DATE(1970,1,1)+(-6/24)</f>
        <v>41869.448136574072</v>
      </c>
      <c r="T475" s="12">
        <f>(((I475/60)/60)/24)+DATE(1970,1,1)+(-6/24)</f>
        <v>41899.448136574072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((E476/D476))</f>
        <v>3.0303030303030303E-4</v>
      </c>
      <c r="P476" s="7">
        <f>(E476/L476)</f>
        <v>1</v>
      </c>
      <c r="Q476" s="7" t="str">
        <f>LEFT($N476,FIND("/",N476)-1)</f>
        <v>film &amp; video</v>
      </c>
      <c r="R476" s="7" t="str">
        <f>RIGHT($N476,FIND("/",$N476)-4)</f>
        <v>animation</v>
      </c>
      <c r="S476" s="12">
        <f>(((J476/60)/60)/24)+DATE(1970,1,1)+(-6/24)</f>
        <v>42753.079039351855</v>
      </c>
      <c r="T476" s="12">
        <f>(((I476/60)/60)/24)+DATE(1970,1,1)+(-6/24)</f>
        <v>42783.079039351855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((E477/D477))</f>
        <v>0</v>
      </c>
      <c r="P477" s="7">
        <v>0</v>
      </c>
      <c r="Q477" s="7" t="str">
        <f>LEFT($N477,FIND("/",N477)-1)</f>
        <v>film &amp; video</v>
      </c>
      <c r="R477" s="7" t="str">
        <f>RIGHT($N477,FIND("/",$N477)-4)</f>
        <v>animation</v>
      </c>
      <c r="S477" s="12">
        <f>(((J477/60)/60)/24)+DATE(1970,1,1)+(-6/24)</f>
        <v>42099.836145833338</v>
      </c>
      <c r="T477" s="12">
        <f>(((I477/60)/60)/24)+DATE(1970,1,1)+(-6/24)</f>
        <v>42129.836145833338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((E478/D478))</f>
        <v>2.2302681818181819E-2</v>
      </c>
      <c r="P478" s="7">
        <f>(E478/L478)</f>
        <v>39.569274193548388</v>
      </c>
      <c r="Q478" s="7" t="str">
        <f>LEFT($N478,FIND("/",N478)-1)</f>
        <v>film &amp; video</v>
      </c>
      <c r="R478" s="7" t="str">
        <f>RIGHT($N478,FIND("/",$N478)-4)</f>
        <v>animation</v>
      </c>
      <c r="S478" s="12">
        <f>(((J478/60)/60)/24)+DATE(1970,1,1)+(-6/24)</f>
        <v>41757.725011574075</v>
      </c>
      <c r="T478" s="12">
        <f>(((I478/60)/60)/24)+DATE(1970,1,1)+(-6/24)</f>
        <v>41792.915972222225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((E479/D479))</f>
        <v>0</v>
      </c>
      <c r="P479" s="7">
        <v>0</v>
      </c>
      <c r="Q479" s="7" t="str">
        <f>LEFT($N479,FIND("/",N479)-1)</f>
        <v>film &amp; video</v>
      </c>
      <c r="R479" s="7" t="str">
        <f>RIGHT($N479,FIND("/",$N479)-4)</f>
        <v>animation</v>
      </c>
      <c r="S479" s="12">
        <f>(((J479/60)/60)/24)+DATE(1970,1,1)+(-6/24)</f>
        <v>40987.58488425926</v>
      </c>
      <c r="T479" s="12">
        <f>(((I479/60)/60)/24)+DATE(1970,1,1)+(-6/24)</f>
        <v>41047.58488425926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((E480/D480))</f>
        <v>0</v>
      </c>
      <c r="P480" s="7">
        <v>0</v>
      </c>
      <c r="Q480" s="7" t="str">
        <f>LEFT($N480,FIND("/",N480)-1)</f>
        <v>film &amp; video</v>
      </c>
      <c r="R480" s="7" t="str">
        <f>RIGHT($N480,FIND("/",$N480)-4)</f>
        <v>animation</v>
      </c>
      <c r="S480" s="12">
        <f>(((J480/60)/60)/24)+DATE(1970,1,1)+(-6/24)</f>
        <v>42065.660983796297</v>
      </c>
      <c r="T480" s="12">
        <f>(((I480/60)/60)/24)+DATE(1970,1,1)+(-6/24)</f>
        <v>42095.619317129633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((E481/D481))</f>
        <v>0.3256</v>
      </c>
      <c r="P481" s="7">
        <f>(E481/L481)</f>
        <v>88.8</v>
      </c>
      <c r="Q481" s="7" t="str">
        <f>LEFT($N481,FIND("/",N481)-1)</f>
        <v>film &amp; video</v>
      </c>
      <c r="R481" s="7" t="str">
        <f>RIGHT($N481,FIND("/",$N481)-4)</f>
        <v>animation</v>
      </c>
      <c r="S481" s="12">
        <f>(((J481/60)/60)/24)+DATE(1970,1,1)+(-6/24)</f>
        <v>41904.157812500001</v>
      </c>
      <c r="T481" s="12">
        <f>(((I481/60)/60)/24)+DATE(1970,1,1)+(-6/24)</f>
        <v>41964.199479166666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((E482/D482))</f>
        <v>0.19409999999999999</v>
      </c>
      <c r="P482" s="7">
        <f>(E482/L482)</f>
        <v>55.457142857142856</v>
      </c>
      <c r="Q482" s="7" t="str">
        <f>LEFT($N482,FIND("/",N482)-1)</f>
        <v>film &amp; video</v>
      </c>
      <c r="R482" s="7" t="str">
        <f>RIGHT($N482,FIND("/",$N482)-4)</f>
        <v>animation</v>
      </c>
      <c r="S482" s="12">
        <f>(((J482/60)/60)/24)+DATE(1970,1,1)+(-6/24)</f>
        <v>41465.250173611108</v>
      </c>
      <c r="T482" s="12">
        <f>(((I482/60)/60)/24)+DATE(1970,1,1)+(-6/24)</f>
        <v>41495.250173611108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((E483/D483))</f>
        <v>6.0999999999999999E-2</v>
      </c>
      <c r="P483" s="7">
        <f>(E483/L483)</f>
        <v>87.142857142857139</v>
      </c>
      <c r="Q483" s="7" t="str">
        <f>LEFT($N483,FIND("/",N483)-1)</f>
        <v>film &amp; video</v>
      </c>
      <c r="R483" s="7" t="str">
        <f>RIGHT($N483,FIND("/",$N483)-4)</f>
        <v>animation</v>
      </c>
      <c r="S483" s="12">
        <f>(((J483/60)/60)/24)+DATE(1970,1,1)+(-6/24)</f>
        <v>41162.422326388885</v>
      </c>
      <c r="T483" s="12">
        <f>(((I483/60)/60)/24)+DATE(1970,1,1)+(-6/24)</f>
        <v>41192.422326388885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((E484/D484))</f>
        <v>1E-3</v>
      </c>
      <c r="P484" s="7">
        <f>(E484/L484)</f>
        <v>10</v>
      </c>
      <c r="Q484" s="7" t="str">
        <f>LEFT($N484,FIND("/",N484)-1)</f>
        <v>film &amp; video</v>
      </c>
      <c r="R484" s="7" t="str">
        <f>RIGHT($N484,FIND("/",$N484)-4)</f>
        <v>animation</v>
      </c>
      <c r="S484" s="12">
        <f>(((J484/60)/60)/24)+DATE(1970,1,1)+(-6/24)</f>
        <v>42447.646875000006</v>
      </c>
      <c r="T484" s="12">
        <f>(((I484/60)/60)/24)+DATE(1970,1,1)+(-6/24)</f>
        <v>42474.356944444444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((E485/D485))</f>
        <v>0.502</v>
      </c>
      <c r="P485" s="7">
        <f>(E485/L485)</f>
        <v>51.224489795918366</v>
      </c>
      <c r="Q485" s="7" t="str">
        <f>LEFT($N485,FIND("/",N485)-1)</f>
        <v>film &amp; video</v>
      </c>
      <c r="R485" s="7" t="str">
        <f>RIGHT($N485,FIND("/",$N485)-4)</f>
        <v>animation</v>
      </c>
      <c r="S485" s="12">
        <f>(((J485/60)/60)/24)+DATE(1970,1,1)+(-6/24)</f>
        <v>41242.947592592594</v>
      </c>
      <c r="T485" s="12">
        <f>(((I485/60)/60)/24)+DATE(1970,1,1)+(-6/24)</f>
        <v>41302.947592592594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((E486/D486))</f>
        <v>1.8625E-3</v>
      </c>
      <c r="P486" s="7">
        <f>(E486/L486)</f>
        <v>13.545454545454545</v>
      </c>
      <c r="Q486" s="7" t="str">
        <f>LEFT($N486,FIND("/",N486)-1)</f>
        <v>film &amp; video</v>
      </c>
      <c r="R486" s="7" t="str">
        <f>RIGHT($N486,FIND("/",$N486)-4)</f>
        <v>animation</v>
      </c>
      <c r="S486" s="12">
        <f>(((J486/60)/60)/24)+DATE(1970,1,1)+(-6/24)</f>
        <v>42272.68949074074</v>
      </c>
      <c r="T486" s="12">
        <f>(((I486/60)/60)/24)+DATE(1970,1,1)+(-6/24)</f>
        <v>42313.731157407412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((E487/D487))</f>
        <v>0.21906971229845085</v>
      </c>
      <c r="P487" s="7">
        <f>(E487/L487)</f>
        <v>66.520080000000007</v>
      </c>
      <c r="Q487" s="7" t="str">
        <f>LEFT($N487,FIND("/",N487)-1)</f>
        <v>film &amp; video</v>
      </c>
      <c r="R487" s="7" t="str">
        <f>RIGHT($N487,FIND("/",$N487)-4)</f>
        <v>animation</v>
      </c>
      <c r="S487" s="12">
        <f>(((J487/60)/60)/24)+DATE(1970,1,1)+(-6/24)</f>
        <v>41381.25577546296</v>
      </c>
      <c r="T487" s="12">
        <f>(((I487/60)/60)/24)+DATE(1970,1,1)+(-6/24)</f>
        <v>41411.25577546296</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((E488/D488))</f>
        <v>9.0909090909090904E-5</v>
      </c>
      <c r="P488" s="7">
        <f>(E488/L488)</f>
        <v>50</v>
      </c>
      <c r="Q488" s="7" t="str">
        <f>LEFT($N488,FIND("/",N488)-1)</f>
        <v>film &amp; video</v>
      </c>
      <c r="R488" s="7" t="str">
        <f>RIGHT($N488,FIND("/",$N488)-4)</f>
        <v>animation</v>
      </c>
      <c r="S488" s="12">
        <f>(((J488/60)/60)/24)+DATE(1970,1,1)+(-6/24)</f>
        <v>41761.69258101852</v>
      </c>
      <c r="T488" s="12">
        <f>(((I488/60)/60)/24)+DATE(1970,1,1)+(-6/24)</f>
        <v>41791.69258101852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((E489/D489))</f>
        <v>0</v>
      </c>
      <c r="P489" s="7">
        <v>0</v>
      </c>
      <c r="Q489" s="7" t="str">
        <f>LEFT($N489,FIND("/",N489)-1)</f>
        <v>film &amp; video</v>
      </c>
      <c r="R489" s="7" t="str">
        <f>RIGHT($N489,FIND("/",$N489)-4)</f>
        <v>animation</v>
      </c>
      <c r="S489" s="12">
        <f>(((J489/60)/60)/24)+DATE(1970,1,1)+(-6/24)</f>
        <v>42669.344837962963</v>
      </c>
      <c r="T489" s="12">
        <f>(((I489/60)/60)/24)+DATE(1970,1,1)+(-6/24)</f>
        <v>42729.386504629627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((E490/D490))</f>
        <v>0</v>
      </c>
      <c r="P490" s="7">
        <v>0</v>
      </c>
      <c r="Q490" s="7" t="str">
        <f>LEFT($N490,FIND("/",N490)-1)</f>
        <v>film &amp; video</v>
      </c>
      <c r="R490" s="7" t="str">
        <f>RIGHT($N490,FIND("/",$N490)-4)</f>
        <v>animation</v>
      </c>
      <c r="S490" s="12">
        <f>(((J490/60)/60)/24)+DATE(1970,1,1)+(-6/24)</f>
        <v>42713.804398148146</v>
      </c>
      <c r="T490" s="12">
        <f>(((I490/60)/60)/24)+DATE(1970,1,1)+(-6/24)</f>
        <v>42743.804398148146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((E491/D491))</f>
        <v>2.8667813379201833E-3</v>
      </c>
      <c r="P491" s="7">
        <f>(E491/L491)</f>
        <v>71.666666666666671</v>
      </c>
      <c r="Q491" s="7" t="str">
        <f>LEFT($N491,FIND("/",N491)-1)</f>
        <v>film &amp; video</v>
      </c>
      <c r="R491" s="7" t="str">
        <f>RIGHT($N491,FIND("/",$N491)-4)</f>
        <v>animation</v>
      </c>
      <c r="S491" s="12">
        <f>(((J491/60)/60)/24)+DATE(1970,1,1)+(-6/24)</f>
        <v>40882.231666666667</v>
      </c>
      <c r="T491" s="12">
        <f>(((I491/60)/60)/24)+DATE(1970,1,1)+(-6/24)</f>
        <v>40913.231249999997</v>
      </c>
    </row>
    <row r="492" spans="1:20" ht="17">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((E492/D492))</f>
        <v>0</v>
      </c>
      <c r="P492" s="7">
        <v>0</v>
      </c>
      <c r="Q492" s="7" t="str">
        <f>LEFT($N492,FIND("/",N492)-1)</f>
        <v>film &amp; video</v>
      </c>
      <c r="R492" s="7" t="str">
        <f>RIGHT($N492,FIND("/",$N492)-4)</f>
        <v>animation</v>
      </c>
      <c r="S492" s="12">
        <f>(((J492/60)/60)/24)+DATE(1970,1,1)+(-6/24)</f>
        <v>41113.718576388892</v>
      </c>
      <c r="T492" s="12">
        <f>(((I492/60)/60)/24)+DATE(1970,1,1)+(-6/24)</f>
        <v>41143.718576388892</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((E493/D493))</f>
        <v>0</v>
      </c>
      <c r="P493" s="7">
        <v>0</v>
      </c>
      <c r="Q493" s="7" t="str">
        <f>LEFT($N493,FIND("/",N493)-1)</f>
        <v>film &amp; video</v>
      </c>
      <c r="R493" s="7" t="str">
        <f>RIGHT($N493,FIND("/",$N493)-4)</f>
        <v>animation</v>
      </c>
      <c r="S493" s="12">
        <f>(((J493/60)/60)/24)+DATE(1970,1,1)+(-6/24)</f>
        <v>42366.732627314821</v>
      </c>
      <c r="T493" s="12">
        <f>(((I493/60)/60)/24)+DATE(1970,1,1)+(-6/24)</f>
        <v>42396.732627314821</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((E494/D494))</f>
        <v>0</v>
      </c>
      <c r="P494" s="7">
        <v>0</v>
      </c>
      <c r="Q494" s="7" t="str">
        <f>LEFT($N494,FIND("/",N494)-1)</f>
        <v>film &amp; video</v>
      </c>
      <c r="R494" s="7" t="str">
        <f>RIGHT($N494,FIND("/",$N494)-4)</f>
        <v>animation</v>
      </c>
      <c r="S494" s="12">
        <f>(((J494/60)/60)/24)+DATE(1970,1,1)+(-6/24)</f>
        <v>42595.78506944445</v>
      </c>
      <c r="T494" s="12">
        <f>(((I494/60)/60)/24)+DATE(1970,1,1)+(-6/24)</f>
        <v>42655.78506944445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((E495/D495))</f>
        <v>0</v>
      </c>
      <c r="P495" s="7">
        <v>0</v>
      </c>
      <c r="Q495" s="7" t="str">
        <f>LEFT($N495,FIND("/",N495)-1)</f>
        <v>film &amp; video</v>
      </c>
      <c r="R495" s="7" t="str">
        <f>RIGHT($N495,FIND("/",$N495)-4)</f>
        <v>animation</v>
      </c>
      <c r="S495" s="12">
        <f>(((J495/60)/60)/24)+DATE(1970,1,1)+(-6/24)</f>
        <v>42114.476134259254</v>
      </c>
      <c r="T495" s="12">
        <f>(((I495/60)/60)/24)+DATE(1970,1,1)+(-6/24)</f>
        <v>42144.476134259254</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((E496/D496))</f>
        <v>1.5499999999999999E-3</v>
      </c>
      <c r="P496" s="7">
        <f>(E496/L496)</f>
        <v>10.333333333333334</v>
      </c>
      <c r="Q496" s="7" t="str">
        <f>LEFT($N496,FIND("/",N496)-1)</f>
        <v>film &amp; video</v>
      </c>
      <c r="R496" s="7" t="str">
        <f>RIGHT($N496,FIND("/",$N496)-4)</f>
        <v>animation</v>
      </c>
      <c r="S496" s="12">
        <f>(((J496/60)/60)/24)+DATE(1970,1,1)+(-6/24)</f>
        <v>41799.580613425926</v>
      </c>
      <c r="T496" s="12">
        <f>(((I496/60)/60)/24)+DATE(1970,1,1)+(-6/24)</f>
        <v>41822.875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((E497/D497))</f>
        <v>0</v>
      </c>
      <c r="P497" s="7">
        <v>0</v>
      </c>
      <c r="Q497" s="7" t="str">
        <f>LEFT($N497,FIND("/",N497)-1)</f>
        <v>film &amp; video</v>
      </c>
      <c r="R497" s="7" t="str">
        <f>RIGHT($N497,FIND("/",$N497)-4)</f>
        <v>animation</v>
      </c>
      <c r="S497" s="12">
        <f>(((J497/60)/60)/24)+DATE(1970,1,1)+(-6/24)</f>
        <v>42171.577604166669</v>
      </c>
      <c r="T497" s="12">
        <f>(((I497/60)/60)/24)+DATE(1970,1,1)+(-6/24)</f>
        <v>42201.577604166669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((E498/D498))</f>
        <v>1.6666666666666667E-5</v>
      </c>
      <c r="P498" s="7">
        <f>(E498/L498)</f>
        <v>1</v>
      </c>
      <c r="Q498" s="7" t="str">
        <f>LEFT($N498,FIND("/",N498)-1)</f>
        <v>film &amp; video</v>
      </c>
      <c r="R498" s="7" t="str">
        <f>RIGHT($N498,FIND("/",$N498)-4)</f>
        <v>animation</v>
      </c>
      <c r="S498" s="12">
        <f>(((J498/60)/60)/24)+DATE(1970,1,1)+(-6/24)</f>
        <v>41620.68141203704</v>
      </c>
      <c r="T498" s="12">
        <f>(((I498/60)/60)/24)+DATE(1970,1,1)+(-6/24)</f>
        <v>41680.68141203704</v>
      </c>
    </row>
    <row r="499" spans="1:20" ht="17">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((E499/D499))</f>
        <v>6.6964285714285711E-3</v>
      </c>
      <c r="P499" s="7">
        <f>(E499/L499)</f>
        <v>10</v>
      </c>
      <c r="Q499" s="7" t="str">
        <f>LEFT($N499,FIND("/",N499)-1)</f>
        <v>film &amp; video</v>
      </c>
      <c r="R499" s="7" t="str">
        <f>RIGHT($N499,FIND("/",$N499)-4)</f>
        <v>animation</v>
      </c>
      <c r="S499" s="12">
        <f>(((J499/60)/60)/24)+DATE(1970,1,1)+(-6/24)</f>
        <v>41944.787789351853</v>
      </c>
      <c r="T499" s="12">
        <f>(((I499/60)/60)/24)+DATE(1970,1,1)+(-6/24)</f>
        <v>41997.958333333328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((E500/D500))</f>
        <v>4.5985132395404561E-2</v>
      </c>
      <c r="P500" s="7">
        <f>(E500/L500)</f>
        <v>136.09090909090909</v>
      </c>
      <c r="Q500" s="7" t="str">
        <f>LEFT($N500,FIND("/",N500)-1)</f>
        <v>film &amp; video</v>
      </c>
      <c r="R500" s="7" t="str">
        <f>RIGHT($N500,FIND("/",$N500)-4)</f>
        <v>animation</v>
      </c>
      <c r="S500" s="12">
        <f>(((J500/60)/60)/24)+DATE(1970,1,1)+(-6/24)</f>
        <v>40858.512141203704</v>
      </c>
      <c r="T500" s="12">
        <f>(((I500/60)/60)/24)+DATE(1970,1,1)+(-6/24)</f>
        <v>40900.512141203704</v>
      </c>
    </row>
    <row r="501" spans="1:20" ht="8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((E501/D501))</f>
        <v>9.5500000000000002E-2</v>
      </c>
      <c r="P501" s="7">
        <f>(E501/L501)</f>
        <v>73.461538461538467</v>
      </c>
      <c r="Q501" s="7" t="str">
        <f>LEFT($N501,FIND("/",N501)-1)</f>
        <v>film &amp; video</v>
      </c>
      <c r="R501" s="7" t="str">
        <f>RIGHT($N501,FIND("/",$N501)-4)</f>
        <v>animation</v>
      </c>
      <c r="S501" s="12">
        <f>(((J501/60)/60)/24)+DATE(1970,1,1)+(-6/24)</f>
        <v>40043.645462962959</v>
      </c>
      <c r="T501" s="12">
        <f>(((I501/60)/60)/24)+DATE(1970,1,1)+(-6/24)</f>
        <v>40098.624305555553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((E502/D502))</f>
        <v>3.307692307692308E-2</v>
      </c>
      <c r="P502" s="7">
        <f>(E502/L502)</f>
        <v>53.75</v>
      </c>
      <c r="Q502" s="7" t="str">
        <f>LEFT($N502,FIND("/",N502)-1)</f>
        <v>film &amp; video</v>
      </c>
      <c r="R502" s="7" t="str">
        <f>RIGHT($N502,FIND("/",$N502)-4)</f>
        <v>animation</v>
      </c>
      <c r="S502" s="12">
        <f>(((J502/60)/60)/24)+DATE(1970,1,1)+(-6/24)</f>
        <v>40247.636006944449</v>
      </c>
      <c r="T502" s="12">
        <f>(((I502/60)/60)/24)+DATE(1970,1,1)+(-6/24)</f>
        <v>40306.677777777775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((E503/D503))</f>
        <v>0</v>
      </c>
      <c r="P503" s="7">
        <v>0</v>
      </c>
      <c r="Q503" s="7" t="str">
        <f>LEFT($N503,FIND("/",N503)-1)</f>
        <v>film &amp; video</v>
      </c>
      <c r="R503" s="7" t="str">
        <f>RIGHT($N503,FIND("/",$N503)-4)</f>
        <v>animation</v>
      </c>
      <c r="S503" s="12">
        <f>(((J503/60)/60)/24)+DATE(1970,1,1)+(-6/24)</f>
        <v>40702.984386574077</v>
      </c>
      <c r="T503" s="12">
        <f>(((I503/60)/60)/24)+DATE(1970,1,1)+(-6/24)</f>
        <v>40732.984386574077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((E504/D504))</f>
        <v>1.15E-2</v>
      </c>
      <c r="P504" s="7">
        <f>(E504/L504)</f>
        <v>57.5</v>
      </c>
      <c r="Q504" s="7" t="str">
        <f>LEFT($N504,FIND("/",N504)-1)</f>
        <v>film &amp; video</v>
      </c>
      <c r="R504" s="7" t="str">
        <f>RIGHT($N504,FIND("/",$N504)-4)</f>
        <v>animation</v>
      </c>
      <c r="S504" s="12">
        <f>(((J504/60)/60)/24)+DATE(1970,1,1)+(-6/24)</f>
        <v>40956.303530092591</v>
      </c>
      <c r="T504" s="12">
        <f>(((I504/60)/60)/24)+DATE(1970,1,1)+(-6/24)</f>
        <v>40986.261863425927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((E505/D505))</f>
        <v>1.7538461538461537E-2</v>
      </c>
      <c r="P505" s="7">
        <f>(E505/L505)</f>
        <v>12.666666666666666</v>
      </c>
      <c r="Q505" s="7" t="str">
        <f>LEFT($N505,FIND("/",N505)-1)</f>
        <v>film &amp; video</v>
      </c>
      <c r="R505" s="7" t="str">
        <f>RIGHT($N505,FIND("/",$N505)-4)</f>
        <v>animation</v>
      </c>
      <c r="S505" s="12">
        <f>(((J505/60)/60)/24)+DATE(1970,1,1)+(-6/24)</f>
        <v>41991.276655092588</v>
      </c>
      <c r="T505" s="12">
        <f>(((I505/60)/60)/24)+DATE(1970,1,1)+(-6/24)</f>
        <v>42021.276655092588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((E506/D506))</f>
        <v>1.3673469387755101E-2</v>
      </c>
      <c r="P506" s="7">
        <f>(E506/L506)</f>
        <v>67</v>
      </c>
      <c r="Q506" s="7" t="str">
        <f>LEFT($N506,FIND("/",N506)-1)</f>
        <v>film &amp; video</v>
      </c>
      <c r="R506" s="7" t="str">
        <f>RIGHT($N506,FIND("/",$N506)-4)</f>
        <v>animation</v>
      </c>
      <c r="S506" s="12">
        <f>(((J506/60)/60)/24)+DATE(1970,1,1)+(-6/24)</f>
        <v>40949.73364583333</v>
      </c>
      <c r="T506" s="12">
        <f>(((I506/60)/60)/24)+DATE(1970,1,1)+(-6/24)</f>
        <v>41009.691979166666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((E507/D507))</f>
        <v>4.3333333333333331E-3</v>
      </c>
      <c r="P507" s="7">
        <f>(E507/L507)</f>
        <v>3.7142857142857144</v>
      </c>
      <c r="Q507" s="7" t="str">
        <f>LEFT($N507,FIND("/",N507)-1)</f>
        <v>film &amp; video</v>
      </c>
      <c r="R507" s="7" t="str">
        <f>RIGHT($N507,FIND("/",$N507)-4)</f>
        <v>animation</v>
      </c>
      <c r="S507" s="12">
        <f>(((J507/60)/60)/24)+DATE(1970,1,1)+(-6/24)</f>
        <v>42317.848217592589</v>
      </c>
      <c r="T507" s="12">
        <f>(((I507/60)/60)/24)+DATE(1970,1,1)+(-6/24)</f>
        <v>42362.848217592589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((E508/D508))</f>
        <v>1.25E-3</v>
      </c>
      <c r="P508" s="7">
        <f>(E508/L508)</f>
        <v>250</v>
      </c>
      <c r="Q508" s="7" t="str">
        <f>LEFT($N508,FIND("/",N508)-1)</f>
        <v>film &amp; video</v>
      </c>
      <c r="R508" s="7" t="str">
        <f>RIGHT($N508,FIND("/",$N508)-4)</f>
        <v>animation</v>
      </c>
      <c r="S508" s="12">
        <f>(((J508/60)/60)/24)+DATE(1970,1,1)+(-6/24)</f>
        <v>41466.302314814813</v>
      </c>
      <c r="T508" s="12">
        <f>(((I508/60)/60)/24)+DATE(1970,1,1)+(-6/24)</f>
        <v>41496.302314814813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((E509/D509))</f>
        <v>3.2000000000000001E-2</v>
      </c>
      <c r="P509" s="7">
        <f>(E509/L509)</f>
        <v>64</v>
      </c>
      <c r="Q509" s="7" t="str">
        <f>LEFT($N509,FIND("/",N509)-1)</f>
        <v>film &amp; video</v>
      </c>
      <c r="R509" s="7" t="str">
        <f>RIGHT($N509,FIND("/",$N509)-4)</f>
        <v>animation</v>
      </c>
      <c r="S509" s="12">
        <f>(((J509/60)/60)/24)+DATE(1970,1,1)+(-6/24)</f>
        <v>41156.708993055552</v>
      </c>
      <c r="T509" s="12">
        <f>(((I509/60)/60)/24)+DATE(1970,1,1)+(-6/24)</f>
        <v>41201.708993055552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((E510/D510))</f>
        <v>8.0000000000000002E-3</v>
      </c>
      <c r="P510" s="7">
        <f>(E510/L510)</f>
        <v>133.33333333333334</v>
      </c>
      <c r="Q510" s="7" t="str">
        <f>LEFT($N510,FIND("/",N510)-1)</f>
        <v>film &amp; video</v>
      </c>
      <c r="R510" s="7" t="str">
        <f>RIGHT($N510,FIND("/",$N510)-4)</f>
        <v>animation</v>
      </c>
      <c r="S510" s="12">
        <f>(((J510/60)/60)/24)+DATE(1970,1,1)+(-6/24)</f>
        <v>40994.774317129632</v>
      </c>
      <c r="T510" s="12">
        <f>(((I510/60)/60)/24)+DATE(1970,1,1)+(-6/24)</f>
        <v>41054.343055555553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((E511/D511))</f>
        <v>2E-3</v>
      </c>
      <c r="P511" s="7">
        <f>(E511/L511)</f>
        <v>10</v>
      </c>
      <c r="Q511" s="7" t="str">
        <f>LEFT($N511,FIND("/",N511)-1)</f>
        <v>film &amp; video</v>
      </c>
      <c r="R511" s="7" t="str">
        <f>RIGHT($N511,FIND("/",$N511)-4)</f>
        <v>animation</v>
      </c>
      <c r="S511" s="12">
        <f>(((J511/60)/60)/24)+DATE(1970,1,1)+(-6/24)</f>
        <v>42153.381597222222</v>
      </c>
      <c r="T511" s="12">
        <f>(((I511/60)/60)/24)+DATE(1970,1,1)+(-6/24)</f>
        <v>42183.381597222222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((E512/D512))</f>
        <v>0</v>
      </c>
      <c r="P512" s="7">
        <v>0</v>
      </c>
      <c r="Q512" s="7" t="str">
        <f>LEFT($N512,FIND("/",N512)-1)</f>
        <v>film &amp; video</v>
      </c>
      <c r="R512" s="7" t="str">
        <f>RIGHT($N512,FIND("/",$N512)-4)</f>
        <v>animation</v>
      </c>
      <c r="S512" s="12">
        <f>(((J512/60)/60)/24)+DATE(1970,1,1)+(-6/24)</f>
        <v>42399.926377314812</v>
      </c>
      <c r="T512" s="12">
        <f>(((I512/60)/60)/24)+DATE(1970,1,1)+(-6/24)</f>
        <v>42429.926377314812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((E513/D513))</f>
        <v>0.03</v>
      </c>
      <c r="P513" s="7">
        <f>(E513/L513)</f>
        <v>30</v>
      </c>
      <c r="Q513" s="7" t="str">
        <f>LEFT($N513,FIND("/",N513)-1)</f>
        <v>film &amp; video</v>
      </c>
      <c r="R513" s="7" t="str">
        <f>RIGHT($N513,FIND("/",$N513)-4)</f>
        <v>animation</v>
      </c>
      <c r="S513" s="12">
        <f>(((J513/60)/60)/24)+DATE(1970,1,1)+(-6/24)</f>
        <v>41340.053032407406</v>
      </c>
      <c r="T513" s="12">
        <f>(((I513/60)/60)/24)+DATE(1970,1,1)+(-6/24)</f>
        <v>41370.011365740742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((E514/D514))</f>
        <v>1.3749999999999999E-3</v>
      </c>
      <c r="P514" s="7">
        <f>(E514/L514)</f>
        <v>5.5</v>
      </c>
      <c r="Q514" s="7" t="str">
        <f>LEFT($N514,FIND("/",N514)-1)</f>
        <v>film &amp; video</v>
      </c>
      <c r="R514" s="7" t="str">
        <f>RIGHT($N514,FIND("/",$N514)-4)</f>
        <v>animation</v>
      </c>
      <c r="S514" s="12">
        <f>(((J514/60)/60)/24)+DATE(1970,1,1)+(-6/24)</f>
        <v>42649.492210648154</v>
      </c>
      <c r="T514" s="12">
        <f>(((I514/60)/60)/24)+DATE(1970,1,1)+(-6/24)</f>
        <v>42694.533877314811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((E515/D515))</f>
        <v>0.13924</v>
      </c>
      <c r="P515" s="7">
        <f>(E515/L515)</f>
        <v>102.38235294117646</v>
      </c>
      <c r="Q515" s="7" t="str">
        <f>LEFT($N515,FIND("/",N515)-1)</f>
        <v>film &amp; video</v>
      </c>
      <c r="R515" s="7" t="str">
        <f>RIGHT($N515,FIND("/",$N515)-4)</f>
        <v>animation</v>
      </c>
      <c r="S515" s="12">
        <f>(((J515/60)/60)/24)+DATE(1970,1,1)+(-6/24)</f>
        <v>42552.403993055559</v>
      </c>
      <c r="T515" s="12">
        <f>(((I515/60)/60)/24)+DATE(1970,1,1)+(-6/24)</f>
        <v>42597.041666666672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((E516/D516))</f>
        <v>3.3333333333333333E-2</v>
      </c>
      <c r="P516" s="7">
        <f>(E516/L516)</f>
        <v>16.666666666666668</v>
      </c>
      <c r="Q516" s="7" t="str">
        <f>LEFT($N516,FIND("/",N516)-1)</f>
        <v>film &amp; video</v>
      </c>
      <c r="R516" s="7" t="str">
        <f>RIGHT($N516,FIND("/",$N516)-4)</f>
        <v>animation</v>
      </c>
      <c r="S516" s="12">
        <f>(((J516/60)/60)/24)+DATE(1970,1,1)+(-6/24)</f>
        <v>41830.363969907405</v>
      </c>
      <c r="T516" s="12">
        <f>(((I516/60)/60)/24)+DATE(1970,1,1)+(-6/24)</f>
        <v>41860.363969907405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((E517/D517))</f>
        <v>0.25413402061855672</v>
      </c>
      <c r="P517" s="7">
        <f>(E517/L517)</f>
        <v>725.02941176470586</v>
      </c>
      <c r="Q517" s="7" t="str">
        <f>LEFT($N517,FIND("/",N517)-1)</f>
        <v>film &amp; video</v>
      </c>
      <c r="R517" s="7" t="str">
        <f>RIGHT($N517,FIND("/",$N517)-4)</f>
        <v>animation</v>
      </c>
      <c r="S517" s="12">
        <f>(((J517/60)/60)/24)+DATE(1970,1,1)+(-6/24)</f>
        <v>42327.240752314814</v>
      </c>
      <c r="T517" s="12">
        <f>(((I517/60)/60)/24)+DATE(1970,1,1)+(-6/24)</f>
        <v>42367.240752314814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((E518/D518))</f>
        <v>0</v>
      </c>
      <c r="P518" s="7">
        <v>0</v>
      </c>
      <c r="Q518" s="7" t="str">
        <f>LEFT($N518,FIND("/",N518)-1)</f>
        <v>film &amp; video</v>
      </c>
      <c r="R518" s="7" t="str">
        <f>RIGHT($N518,FIND("/",$N518)-4)</f>
        <v>animation</v>
      </c>
      <c r="S518" s="12">
        <f>(((J518/60)/60)/24)+DATE(1970,1,1)+(-6/24)</f>
        <v>42091.528703703705</v>
      </c>
      <c r="T518" s="12">
        <f>(((I518/60)/60)/24)+DATE(1970,1,1)+(-6/24)</f>
        <v>42151.528703703705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((E519/D519))</f>
        <v>1.3666666666666667E-2</v>
      </c>
      <c r="P519" s="7">
        <f>(E519/L519)</f>
        <v>68.333333333333329</v>
      </c>
      <c r="Q519" s="7" t="str">
        <f>LEFT($N519,FIND("/",N519)-1)</f>
        <v>film &amp; video</v>
      </c>
      <c r="R519" s="7" t="str">
        <f>RIGHT($N519,FIND("/",$N519)-4)</f>
        <v>animation</v>
      </c>
      <c r="S519" s="12">
        <f>(((J519/60)/60)/24)+DATE(1970,1,1)+(-6/24)</f>
        <v>42738.365289351852</v>
      </c>
      <c r="T519" s="12">
        <f>(((I519/60)/60)/24)+DATE(1970,1,1)+(-6/24)</f>
        <v>42768.365289351852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((E520/D520))</f>
        <v>0</v>
      </c>
      <c r="P520" s="7">
        <v>0</v>
      </c>
      <c r="Q520" s="7" t="str">
        <f>LEFT($N520,FIND("/",N520)-1)</f>
        <v>film &amp; video</v>
      </c>
      <c r="R520" s="7" t="str">
        <f>RIGHT($N520,FIND("/",$N520)-4)</f>
        <v>animation</v>
      </c>
      <c r="S520" s="12">
        <f>(((J520/60)/60)/24)+DATE(1970,1,1)+(-6/24)</f>
        <v>42223.366018518514</v>
      </c>
      <c r="T520" s="12">
        <f>(((I520/60)/60)/24)+DATE(1970,1,1)+(-6/24)</f>
        <v>42253.365277777775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((E521/D521))</f>
        <v>0.22881426547787684</v>
      </c>
      <c r="P521" s="7">
        <f>(E521/L521)</f>
        <v>39.228571428571428</v>
      </c>
      <c r="Q521" s="7" t="str">
        <f>LEFT($N521,FIND("/",N521)-1)</f>
        <v>film &amp; video</v>
      </c>
      <c r="R521" s="7" t="str">
        <f>RIGHT($N521,FIND("/",$N521)-4)</f>
        <v>animation</v>
      </c>
      <c r="S521" s="12">
        <f>(((J521/60)/60)/24)+DATE(1970,1,1)+(-6/24)</f>
        <v>41218.141446759262</v>
      </c>
      <c r="T521" s="12">
        <f>(((I521/60)/60)/24)+DATE(1970,1,1)+(-6/24)</f>
        <v>41248.141446759262</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((E522/D522))</f>
        <v>1.0209999999999999</v>
      </c>
      <c r="P522" s="7">
        <f>(E522/L522)</f>
        <v>150.14705882352942</v>
      </c>
      <c r="Q522" s="7" t="str">
        <f>LEFT($N522,FIND("/",N522)-1)</f>
        <v>theater</v>
      </c>
      <c r="R522" s="7" t="str">
        <f>RIGHT($N522,FIND("/",$N522)-3)</f>
        <v>plays</v>
      </c>
      <c r="S522" s="12">
        <f>(((J522/60)/60)/24)+DATE(1970,1,1)+(-6/24)</f>
        <v>42318.452094907407</v>
      </c>
      <c r="T522" s="12">
        <f>(((I522/60)/60)/24)+DATE(1970,1,1)+(-6/24)</f>
        <v>42348.452094907407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((E523/D523))</f>
        <v>1.0464</v>
      </c>
      <c r="P523" s="7">
        <f>(E523/L523)</f>
        <v>93.428571428571431</v>
      </c>
      <c r="Q523" s="7" t="str">
        <f>LEFT($N523,FIND("/",N523)-1)</f>
        <v>theater</v>
      </c>
      <c r="R523" s="7" t="str">
        <f>RIGHT($N523,FIND("/",$N523)-3)</f>
        <v>plays</v>
      </c>
      <c r="S523" s="12">
        <f>(((J523/60)/60)/24)+DATE(1970,1,1)+(-6/24)</f>
        <v>42645.842812499999</v>
      </c>
      <c r="T523" s="12">
        <f>(((I523/60)/60)/24)+DATE(1970,1,1)+(-6/24)</f>
        <v>42674.957638888889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((E524/D524))</f>
        <v>1.1466666666666667</v>
      </c>
      <c r="P524" s="7">
        <f>(E524/L524)</f>
        <v>110.96774193548387</v>
      </c>
      <c r="Q524" s="7" t="str">
        <f>LEFT($N524,FIND("/",N524)-1)</f>
        <v>theater</v>
      </c>
      <c r="R524" s="7" t="str">
        <f>RIGHT($N524,FIND("/",$N524)-3)</f>
        <v>plays</v>
      </c>
      <c r="S524" s="12">
        <f>(((J524/60)/60)/24)+DATE(1970,1,1)+(-6/24)</f>
        <v>42429.790798611109</v>
      </c>
      <c r="T524" s="12">
        <f>(((I524/60)/60)/24)+DATE(1970,1,1)+(-6/24)</f>
        <v>42449.749131944445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((E525/D525))</f>
        <v>1.206</v>
      </c>
      <c r="P525" s="7">
        <f>(E525/L525)</f>
        <v>71.785714285714292</v>
      </c>
      <c r="Q525" s="7" t="str">
        <f>LEFT($N525,FIND("/",N525)-1)</f>
        <v>theater</v>
      </c>
      <c r="R525" s="7" t="str">
        <f>RIGHT($N525,FIND("/",$N525)-3)</f>
        <v>plays</v>
      </c>
      <c r="S525" s="12">
        <f>(((J525/60)/60)/24)+DATE(1970,1,1)+(-6/24)</f>
        <v>42237.88282407407</v>
      </c>
      <c r="T525" s="12">
        <f>(((I525/60)/60)/24)+DATE(1970,1,1)+(-6/24)</f>
        <v>42267.88282407407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((E526/D526))</f>
        <v>1.0867285714285715</v>
      </c>
      <c r="P526" s="7">
        <f>(E526/L526)</f>
        <v>29.258076923076924</v>
      </c>
      <c r="Q526" s="7" t="str">
        <f>LEFT($N526,FIND("/",N526)-1)</f>
        <v>theater</v>
      </c>
      <c r="R526" s="7" t="str">
        <f>RIGHT($N526,FIND("/",$N526)-3)</f>
        <v>plays</v>
      </c>
      <c r="S526" s="12">
        <f>(((J526/60)/60)/24)+DATE(1970,1,1)+(-6/24)</f>
        <v>42492.467233796298</v>
      </c>
      <c r="T526" s="12">
        <f>(((I526/60)/60)/24)+DATE(1970,1,1)+(-6/24)</f>
        <v>42522.467233796298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((E527/D527))</f>
        <v>1</v>
      </c>
      <c r="P527" s="7">
        <f>(E527/L527)</f>
        <v>1000</v>
      </c>
      <c r="Q527" s="7" t="str">
        <f>LEFT($N527,FIND("/",N527)-1)</f>
        <v>theater</v>
      </c>
      <c r="R527" s="7" t="str">
        <f>RIGHT($N527,FIND("/",$N527)-3)</f>
        <v>plays</v>
      </c>
      <c r="S527" s="12">
        <f>(((J527/60)/60)/24)+DATE(1970,1,1)+(-6/24)</f>
        <v>41850.150937500002</v>
      </c>
      <c r="T527" s="12">
        <f>(((I527/60)/60)/24)+DATE(1970,1,1)+(-6/24)</f>
        <v>41895.150937500002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((E528/D528))</f>
        <v>1.1399999999999999</v>
      </c>
      <c r="P528" s="7">
        <f>(E528/L528)</f>
        <v>74.347826086956516</v>
      </c>
      <c r="Q528" s="7" t="str">
        <f>LEFT($N528,FIND("/",N528)-1)</f>
        <v>theater</v>
      </c>
      <c r="R528" s="7" t="str">
        <f>RIGHT($N528,FIND("/",$N528)-3)</f>
        <v>plays</v>
      </c>
      <c r="S528" s="12">
        <f>(((J528/60)/60)/24)+DATE(1970,1,1)+(-6/24)</f>
        <v>42192.341944444444</v>
      </c>
      <c r="T528" s="12">
        <f>(((I528/60)/60)/24)+DATE(1970,1,1)+(-6/24)</f>
        <v>42223.458333333328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((E529/D529))</f>
        <v>1.0085</v>
      </c>
      <c r="P529" s="7">
        <f>(E529/L529)</f>
        <v>63.829113924050631</v>
      </c>
      <c r="Q529" s="7" t="str">
        <f>LEFT($N529,FIND("/",N529)-1)</f>
        <v>theater</v>
      </c>
      <c r="R529" s="7" t="str">
        <f>RIGHT($N529,FIND("/",$N529)-3)</f>
        <v>plays</v>
      </c>
      <c r="S529" s="12">
        <f>(((J529/60)/60)/24)+DATE(1970,1,1)+(-6/24)</f>
        <v>42752.955625000002</v>
      </c>
      <c r="T529" s="12">
        <f>(((I529/60)/60)/24)+DATE(1970,1,1)+(-6/24)</f>
        <v>42783.420138888891</v>
      </c>
    </row>
    <row r="530" spans="1:20" ht="17">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((E530/D530))</f>
        <v>1.1565217391304348</v>
      </c>
      <c r="P530" s="7">
        <f>(E530/L530)</f>
        <v>44.333333333333336</v>
      </c>
      <c r="Q530" s="7" t="str">
        <f>LEFT($N530,FIND("/",N530)-1)</f>
        <v>theater</v>
      </c>
      <c r="R530" s="7" t="str">
        <f>RIGHT($N530,FIND("/",$N530)-3)</f>
        <v>plays</v>
      </c>
      <c r="S530" s="12">
        <f>(((J530/60)/60)/24)+DATE(1970,1,1)+(-6/24)</f>
        <v>42155.670219907406</v>
      </c>
      <c r="T530" s="12">
        <f>(((I530/60)/60)/24)+DATE(1970,1,1)+(-6/24)</f>
        <v>42176.638888888891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((E531/D531))</f>
        <v>1.3041666666666667</v>
      </c>
      <c r="P531" s="7">
        <f>(E531/L531)</f>
        <v>86.944444444444443</v>
      </c>
      <c r="Q531" s="7" t="str">
        <f>LEFT($N531,FIND("/",N531)-1)</f>
        <v>theater</v>
      </c>
      <c r="R531" s="7" t="str">
        <f>RIGHT($N531,FIND("/",$N531)-3)</f>
        <v>plays</v>
      </c>
      <c r="S531" s="12">
        <f>(((J531/60)/60)/24)+DATE(1970,1,1)+(-6/24)</f>
        <v>42724.781180555554</v>
      </c>
      <c r="T531" s="12">
        <f>(((I531/60)/60)/24)+DATE(1970,1,1)+(-6/24)</f>
        <v>42745.958333333328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((E532/D532))</f>
        <v>1.0778267254038179</v>
      </c>
      <c r="P532" s="7">
        <f>(E532/L532)</f>
        <v>126.55172413793103</v>
      </c>
      <c r="Q532" s="7" t="str">
        <f>LEFT($N532,FIND("/",N532)-1)</f>
        <v>theater</v>
      </c>
      <c r="R532" s="7" t="str">
        <f>RIGHT($N532,FIND("/",$N532)-3)</f>
        <v>plays</v>
      </c>
      <c r="S532" s="12">
        <f>(((J532/60)/60)/24)+DATE(1970,1,1)+(-6/24)</f>
        <v>42157.341064814813</v>
      </c>
      <c r="T532" s="12">
        <f>(((I532/60)/60)/24)+DATE(1970,1,1)+(-6/24)</f>
        <v>42178.833333333328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((E533/D533))</f>
        <v>1</v>
      </c>
      <c r="P533" s="7">
        <f>(E533/L533)</f>
        <v>129.03225806451613</v>
      </c>
      <c r="Q533" s="7" t="str">
        <f>LEFT($N533,FIND("/",N533)-1)</f>
        <v>theater</v>
      </c>
      <c r="R533" s="7" t="str">
        <f>RIGHT($N533,FIND("/",$N533)-3)</f>
        <v>plays</v>
      </c>
      <c r="S533" s="12">
        <f>(((J533/60)/60)/24)+DATE(1970,1,1)+(-6/24)</f>
        <v>42675.815150462964</v>
      </c>
      <c r="T533" s="12">
        <f>(((I533/60)/60)/24)+DATE(1970,1,1)+(-6/24)</f>
        <v>42721.040972222225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((E534/D534))</f>
        <v>1.2324999999999999</v>
      </c>
      <c r="P534" s="7">
        <f>(E534/L534)</f>
        <v>71.242774566473983</v>
      </c>
      <c r="Q534" s="7" t="str">
        <f>LEFT($N534,FIND("/",N534)-1)</f>
        <v>theater</v>
      </c>
      <c r="R534" s="7" t="str">
        <f>RIGHT($N534,FIND("/",$N534)-3)</f>
        <v>plays</v>
      </c>
      <c r="S534" s="12">
        <f>(((J534/60)/60)/24)+DATE(1970,1,1)+(-6/24)</f>
        <v>42472.757037037038</v>
      </c>
      <c r="T534" s="12">
        <f>(((I534/60)/60)/24)+DATE(1970,1,1)+(-6/24)</f>
        <v>42502.757037037038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((E535/D535))</f>
        <v>1.002</v>
      </c>
      <c r="P535" s="7">
        <f>(E535/L535)</f>
        <v>117.88235294117646</v>
      </c>
      <c r="Q535" s="7" t="str">
        <f>LEFT($N535,FIND("/",N535)-1)</f>
        <v>theater</v>
      </c>
      <c r="R535" s="7" t="str">
        <f>RIGHT($N535,FIND("/",$N535)-3)</f>
        <v>plays</v>
      </c>
      <c r="S535" s="12">
        <f>(((J535/60)/60)/24)+DATE(1970,1,1)+(-6/24)</f>
        <v>42482.18478009259</v>
      </c>
      <c r="T535" s="12">
        <f>(((I535/60)/60)/24)+DATE(1970,1,1)+(-6/24)</f>
        <v>42506.18478009259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((E536/D536))</f>
        <v>1.0466666666666666</v>
      </c>
      <c r="P536" s="7">
        <f>(E536/L536)</f>
        <v>327.08333333333331</v>
      </c>
      <c r="Q536" s="7" t="str">
        <f>LEFT($N536,FIND("/",N536)-1)</f>
        <v>theater</v>
      </c>
      <c r="R536" s="7" t="str">
        <f>RIGHT($N536,FIND("/",$N536)-3)</f>
        <v>plays</v>
      </c>
      <c r="S536" s="12">
        <f>(((J536/60)/60)/24)+DATE(1970,1,1)+(-6/24)</f>
        <v>42270.560995370368</v>
      </c>
      <c r="T536" s="12">
        <f>(((I536/60)/60)/24)+DATE(1970,1,1)+(-6/24)</f>
        <v>42309.708333333328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((E537/D537))</f>
        <v>1.0249999999999999</v>
      </c>
      <c r="P537" s="7">
        <f>(E537/L537)</f>
        <v>34.745762711864408</v>
      </c>
      <c r="Q537" s="7" t="str">
        <f>LEFT($N537,FIND("/",N537)-1)</f>
        <v>theater</v>
      </c>
      <c r="R537" s="7" t="str">
        <f>RIGHT($N537,FIND("/",$N537)-3)</f>
        <v>plays</v>
      </c>
      <c r="S537" s="12">
        <f>(((J537/60)/60)/24)+DATE(1970,1,1)+(-6/24)</f>
        <v>42711.295196759253</v>
      </c>
      <c r="T537" s="12">
        <f>(((I537/60)/60)/24)+DATE(1970,1,1)+(-6/24)</f>
        <v>42741.295196759253</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((E538/D538))</f>
        <v>1.1825757575757576</v>
      </c>
      <c r="P538" s="7">
        <f>(E538/L538)</f>
        <v>100.06410256410257</v>
      </c>
      <c r="Q538" s="7" t="str">
        <f>LEFT($N538,FIND("/",N538)-1)</f>
        <v>theater</v>
      </c>
      <c r="R538" s="7" t="str">
        <f>RIGHT($N538,FIND("/",$N538)-3)</f>
        <v>plays</v>
      </c>
      <c r="S538" s="12">
        <f>(((J538/60)/60)/24)+DATE(1970,1,1)+(-6/24)</f>
        <v>42179.094988425932</v>
      </c>
      <c r="T538" s="12">
        <f>(((I538/60)/60)/24)+DATE(1970,1,1)+(-6/24)</f>
        <v>42219.5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((E539/D539))</f>
        <v>1.2050000000000001</v>
      </c>
      <c r="P539" s="7">
        <f>(E539/L539)</f>
        <v>40.847457627118644</v>
      </c>
      <c r="Q539" s="7" t="str">
        <f>LEFT($N539,FIND("/",N539)-1)</f>
        <v>theater</v>
      </c>
      <c r="R539" s="7" t="str">
        <f>RIGHT($N539,FIND("/",$N539)-3)</f>
        <v>plays</v>
      </c>
      <c r="S539" s="12">
        <f>(((J539/60)/60)/24)+DATE(1970,1,1)+(-6/24)</f>
        <v>42282.518414351856</v>
      </c>
      <c r="T539" s="12">
        <f>(((I539/60)/60)/24)+DATE(1970,1,1)+(-6/24)</f>
        <v>42312.560081018513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((E540/D540))</f>
        <v>3.0242</v>
      </c>
      <c r="P540" s="7">
        <f>(E540/L540)</f>
        <v>252.01666666666668</v>
      </c>
      <c r="Q540" s="7" t="str">
        <f>LEFT($N540,FIND("/",N540)-1)</f>
        <v>theater</v>
      </c>
      <c r="R540" s="7" t="str">
        <f>RIGHT($N540,FIND("/",$N540)-3)</f>
        <v>plays</v>
      </c>
      <c r="S540" s="12">
        <f>(((J540/60)/60)/24)+DATE(1970,1,1)+(-6/24)</f>
        <v>42473.544710648144</v>
      </c>
      <c r="T540" s="12">
        <f>(((I540/60)/60)/24)+DATE(1970,1,1)+(-6/24)</f>
        <v>42503.544710648144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((E541/D541))</f>
        <v>1.00644</v>
      </c>
      <c r="P541" s="7">
        <f>(E541/L541)</f>
        <v>25.161000000000001</v>
      </c>
      <c r="Q541" s="7" t="str">
        <f>LEFT($N541,FIND("/",N541)-1)</f>
        <v>theater</v>
      </c>
      <c r="R541" s="7" t="str">
        <f>RIGHT($N541,FIND("/",$N541)-3)</f>
        <v>plays</v>
      </c>
      <c r="S541" s="12">
        <f>(((J541/60)/60)/24)+DATE(1970,1,1)+(-6/24)</f>
        <v>42534.799849537041</v>
      </c>
      <c r="T541" s="12">
        <f>(((I541/60)/60)/24)+DATE(1970,1,1)+(-6/24)</f>
        <v>42555.799849537041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((E542/D542))</f>
        <v>6.666666666666667E-5</v>
      </c>
      <c r="P542" s="7">
        <f>(E542/L542)</f>
        <v>1</v>
      </c>
      <c r="Q542" s="7" t="str">
        <f>LEFT($N542,FIND("/",N542)-1)</f>
        <v>technology</v>
      </c>
      <c r="R542" s="7" t="str">
        <f>RIGHT($N542,FIND("/",$N542)-8)</f>
        <v>web</v>
      </c>
      <c r="S542" s="12">
        <f>(((J542/60)/60)/24)+DATE(1970,1,1)+(-6/24)</f>
        <v>42009.567199074074</v>
      </c>
      <c r="T542" s="12">
        <f>(((I542/60)/60)/24)+DATE(1970,1,1)+(-6/24)</f>
        <v>42039.567199074074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((E543/D543))</f>
        <v>5.5555555555555558E-3</v>
      </c>
      <c r="P543" s="7">
        <f>(E543/L543)</f>
        <v>25</v>
      </c>
      <c r="Q543" s="7" t="str">
        <f>LEFT($N543,FIND("/",N543)-1)</f>
        <v>technology</v>
      </c>
      <c r="R543" s="7" t="str">
        <f>RIGHT($N543,FIND("/",$N543)-8)</f>
        <v>web</v>
      </c>
      <c r="S543" s="12">
        <f>(((J543/60)/60)/24)+DATE(1970,1,1)+(-6/24)</f>
        <v>42275.796689814815</v>
      </c>
      <c r="T543" s="12">
        <f>(((I543/60)/60)/24)+DATE(1970,1,1)+(-6/24)</f>
        <v>42305.796689814815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((E544/D544))</f>
        <v>3.9999999999999998E-6</v>
      </c>
      <c r="P544" s="7">
        <f>(E544/L544)</f>
        <v>1</v>
      </c>
      <c r="Q544" s="7" t="str">
        <f>LEFT($N544,FIND("/",N544)-1)</f>
        <v>technology</v>
      </c>
      <c r="R544" s="7" t="str">
        <f>RIGHT($N544,FIND("/",$N544)-8)</f>
        <v>web</v>
      </c>
      <c r="S544" s="12">
        <f>(((J544/60)/60)/24)+DATE(1970,1,1)+(-6/24)</f>
        <v>42433.487453703703</v>
      </c>
      <c r="T544" s="12">
        <f>(((I544/60)/60)/24)+DATE(1970,1,1)+(-6/24)</f>
        <v>42493.445787037039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((E545/D545))</f>
        <v>3.1818181818181819E-3</v>
      </c>
      <c r="P545" s="7">
        <f>(E545/L545)</f>
        <v>35</v>
      </c>
      <c r="Q545" s="7" t="str">
        <f>LEFT($N545,FIND("/",N545)-1)</f>
        <v>technology</v>
      </c>
      <c r="R545" s="7" t="str">
        <f>RIGHT($N545,FIND("/",$N545)-8)</f>
        <v>web</v>
      </c>
      <c r="S545" s="12">
        <f>(((J545/60)/60)/24)+DATE(1970,1,1)+(-6/24)</f>
        <v>41913.842152777775</v>
      </c>
      <c r="T545" s="12">
        <f>(((I545/60)/60)/24)+DATE(1970,1,1)+(-6/24)</f>
        <v>41943.842152777775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10">
        <f>((E546/D546))</f>
        <v>1.2E-2</v>
      </c>
      <c r="P546" s="7">
        <f>(E546/L546)</f>
        <v>3</v>
      </c>
      <c r="Q546" s="7" t="str">
        <f>LEFT($N546,FIND("/",N546)-1)</f>
        <v>technology</v>
      </c>
      <c r="R546" s="7" t="str">
        <f>RIGHT($N546,FIND("/",$N546)-8)</f>
        <v>web</v>
      </c>
      <c r="S546" s="12">
        <f>(((J546/60)/60)/24)+DATE(1970,1,1)+(-6/24)</f>
        <v>42525.406944444447</v>
      </c>
      <c r="T546" s="12">
        <f>(((I546/60)/60)/24)+DATE(1970,1,1)+(-6/24)</f>
        <v>42555.406944444447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((E547/D547))</f>
        <v>0.27383999999999997</v>
      </c>
      <c r="P547" s="7">
        <f>(E547/L547)</f>
        <v>402.70588235294116</v>
      </c>
      <c r="Q547" s="7" t="str">
        <f>LEFT($N547,FIND("/",N547)-1)</f>
        <v>technology</v>
      </c>
      <c r="R547" s="7" t="str">
        <f>RIGHT($N547,FIND("/",$N547)-8)</f>
        <v>web</v>
      </c>
      <c r="S547" s="12">
        <f>(((J547/60)/60)/24)+DATE(1970,1,1)+(-6/24)</f>
        <v>42283.342465277776</v>
      </c>
      <c r="T547" s="12">
        <f>(((I547/60)/60)/24)+DATE(1970,1,1)+(-6/24)</f>
        <v>42323.384131944447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((E548/D548))</f>
        <v>8.6666666666666663E-4</v>
      </c>
      <c r="P548" s="7">
        <f>(E548/L548)</f>
        <v>26</v>
      </c>
      <c r="Q548" s="7" t="str">
        <f>LEFT($N548,FIND("/",N548)-1)</f>
        <v>technology</v>
      </c>
      <c r="R548" s="7" t="str">
        <f>RIGHT($N548,FIND("/",$N548)-8)</f>
        <v>web</v>
      </c>
      <c r="S548" s="12">
        <f>(((J548/60)/60)/24)+DATE(1970,1,1)+(-6/24)</f>
        <v>42249.417997685188</v>
      </c>
      <c r="T548" s="12">
        <f>(((I548/60)/60)/24)+DATE(1970,1,1)+(-6/24)</f>
        <v>42294.417997685188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((E549/D549))</f>
        <v>0</v>
      </c>
      <c r="P549" s="7">
        <v>0</v>
      </c>
      <c r="Q549" s="7" t="str">
        <f>LEFT($N549,FIND("/",N549)-1)</f>
        <v>technology</v>
      </c>
      <c r="R549" s="7" t="str">
        <f>RIGHT($N549,FIND("/",$N549)-8)</f>
        <v>web</v>
      </c>
      <c r="S549" s="12">
        <f>(((J549/60)/60)/24)+DATE(1970,1,1)+(-6/24)</f>
        <v>42380.446342592593</v>
      </c>
      <c r="T549" s="12">
        <f>(((I549/60)/60)/24)+DATE(1970,1,1)+(-6/24)</f>
        <v>42410.446342592593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((E550/D550))</f>
        <v>8.9999999999999998E-4</v>
      </c>
      <c r="P550" s="7">
        <f>(E550/L550)</f>
        <v>9</v>
      </c>
      <c r="Q550" s="7" t="str">
        <f>LEFT($N550,FIND("/",N550)-1)</f>
        <v>technology</v>
      </c>
      <c r="R550" s="7" t="str">
        <f>RIGHT($N550,FIND("/",$N550)-8)</f>
        <v>web</v>
      </c>
      <c r="S550" s="12">
        <f>(((J550/60)/60)/24)+DATE(1970,1,1)+(-6/24)</f>
        <v>42276.653333333335</v>
      </c>
      <c r="T550" s="12">
        <f>(((I550/60)/60)/24)+DATE(1970,1,1)+(-6/24)</f>
        <v>42306.653333333335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((E551/D551))</f>
        <v>2.7199999999999998E-2</v>
      </c>
      <c r="P551" s="7">
        <f>(E551/L551)</f>
        <v>8.5</v>
      </c>
      <c r="Q551" s="7" t="str">
        <f>LEFT($N551,FIND("/",N551)-1)</f>
        <v>technology</v>
      </c>
      <c r="R551" s="7" t="str">
        <f>RIGHT($N551,FIND("/",$N551)-8)</f>
        <v>web</v>
      </c>
      <c r="S551" s="12">
        <f>(((J551/60)/60)/24)+DATE(1970,1,1)+(-6/24)</f>
        <v>42163.386828703704</v>
      </c>
      <c r="T551" s="12">
        <f>(((I551/60)/60)/24)+DATE(1970,1,1)+(-6/24)</f>
        <v>42193.386828703704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((E552/D552))</f>
        <v>7.0000000000000001E-3</v>
      </c>
      <c r="P552" s="7">
        <f>(E552/L552)</f>
        <v>8.75</v>
      </c>
      <c r="Q552" s="7" t="str">
        <f>LEFT($N552,FIND("/",N552)-1)</f>
        <v>technology</v>
      </c>
      <c r="R552" s="7" t="str">
        <f>RIGHT($N552,FIND("/",$N552)-8)</f>
        <v>web</v>
      </c>
      <c r="S552" s="12">
        <f>(((J552/60)/60)/24)+DATE(1970,1,1)+(-6/24)</f>
        <v>42753.428761574076</v>
      </c>
      <c r="T552" s="12">
        <f>(((I552/60)/60)/24)+DATE(1970,1,1)+(-6/24)</f>
        <v>42765.958333333328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((E553/D553))</f>
        <v>5.0413333333333331E-2</v>
      </c>
      <c r="P553" s="7">
        <f>(E553/L553)</f>
        <v>135.03571428571428</v>
      </c>
      <c r="Q553" s="7" t="str">
        <f>LEFT($N553,FIND("/",N553)-1)</f>
        <v>technology</v>
      </c>
      <c r="R553" s="7" t="str">
        <f>RIGHT($N553,FIND("/",$N553)-8)</f>
        <v>web</v>
      </c>
      <c r="S553" s="12">
        <f>(((J553/60)/60)/24)+DATE(1970,1,1)+(-6/24)</f>
        <v>42173.025740740741</v>
      </c>
      <c r="T553" s="12">
        <f>(((I553/60)/60)/24)+DATE(1970,1,1)+(-6/24)</f>
        <v>42217.495138888888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((E554/D554))</f>
        <v>0</v>
      </c>
      <c r="P554" s="7">
        <v>0</v>
      </c>
      <c r="Q554" s="7" t="str">
        <f>LEFT($N554,FIND("/",N554)-1)</f>
        <v>technology</v>
      </c>
      <c r="R554" s="7" t="str">
        <f>RIGHT($N554,FIND("/",$N554)-8)</f>
        <v>web</v>
      </c>
      <c r="S554" s="12">
        <f>(((J554/60)/60)/24)+DATE(1970,1,1)+(-6/24)</f>
        <v>42318.366851851853</v>
      </c>
      <c r="T554" s="12">
        <f>(((I554/60)/60)/24)+DATE(1970,1,1)+(-6/24)</f>
        <v>42378.366851851853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((E555/D555))</f>
        <v>4.9199999999999999E-3</v>
      </c>
      <c r="P555" s="7">
        <f>(E555/L555)</f>
        <v>20.5</v>
      </c>
      <c r="Q555" s="7" t="str">
        <f>LEFT($N555,FIND("/",N555)-1)</f>
        <v>technology</v>
      </c>
      <c r="R555" s="7" t="str">
        <f>RIGHT($N555,FIND("/",$N555)-8)</f>
        <v>web</v>
      </c>
      <c r="S555" s="12">
        <f>(((J555/60)/60)/24)+DATE(1970,1,1)+(-6/24)</f>
        <v>41927.46980324074</v>
      </c>
      <c r="T555" s="12">
        <f>(((I555/60)/60)/24)+DATE(1970,1,1)+(-6/24)</f>
        <v>41957.511469907404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((E556/D556))</f>
        <v>0.36589147286821705</v>
      </c>
      <c r="P556" s="7">
        <f>(E556/L556)</f>
        <v>64.36363636363636</v>
      </c>
      <c r="Q556" s="7" t="str">
        <f>LEFT($N556,FIND("/",N556)-1)</f>
        <v>technology</v>
      </c>
      <c r="R556" s="7" t="str">
        <f>RIGHT($N556,FIND("/",$N556)-8)</f>
        <v>web</v>
      </c>
      <c r="S556" s="12">
        <f>(((J556/60)/60)/24)+DATE(1970,1,1)+(-6/24)</f>
        <v>41901.434861111113</v>
      </c>
      <c r="T556" s="12">
        <f>(((I556/60)/60)/24)+DATE(1970,1,1)+(-6/24)</f>
        <v>41931.434861111113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((E557/D557))</f>
        <v>0</v>
      </c>
      <c r="P557" s="7">
        <v>0</v>
      </c>
      <c r="Q557" s="7" t="str">
        <f>LEFT($N557,FIND("/",N557)-1)</f>
        <v>technology</v>
      </c>
      <c r="R557" s="7" t="str">
        <f>RIGHT($N557,FIND("/",$N557)-8)</f>
        <v>web</v>
      </c>
      <c r="S557" s="12">
        <f>(((J557/60)/60)/24)+DATE(1970,1,1)+(-6/24)</f>
        <v>42503.103506944448</v>
      </c>
      <c r="T557" s="12">
        <f>(((I557/60)/60)/24)+DATE(1970,1,1)+(-6/24)</f>
        <v>42533.103506944448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((E558/D558))</f>
        <v>2.5000000000000001E-2</v>
      </c>
      <c r="P558" s="7">
        <f>(E558/L558)</f>
        <v>200</v>
      </c>
      <c r="Q558" s="7" t="str">
        <f>LEFT($N558,FIND("/",N558)-1)</f>
        <v>technology</v>
      </c>
      <c r="R558" s="7" t="str">
        <f>RIGHT($N558,FIND("/",$N558)-8)</f>
        <v>web</v>
      </c>
      <c r="S558" s="12">
        <f>(((J558/60)/60)/24)+DATE(1970,1,1)+(-6/24)</f>
        <v>42345.610150462962</v>
      </c>
      <c r="T558" s="12">
        <f>(((I558/60)/60)/24)+DATE(1970,1,1)+(-6/24)</f>
        <v>42375.610150462962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((E559/D559))</f>
        <v>9.1066666666666674E-3</v>
      </c>
      <c r="P559" s="7">
        <f>(E559/L559)</f>
        <v>68.3</v>
      </c>
      <c r="Q559" s="7" t="str">
        <f>LEFT($N559,FIND("/",N559)-1)</f>
        <v>technology</v>
      </c>
      <c r="R559" s="7" t="str">
        <f>RIGHT($N559,FIND("/",$N559)-8)</f>
        <v>web</v>
      </c>
      <c r="S559" s="12">
        <f>(((J559/60)/60)/24)+DATE(1970,1,1)+(-6/24)</f>
        <v>42676.692164351851</v>
      </c>
      <c r="T559" s="12">
        <f>(((I559/60)/60)/24)+DATE(1970,1,1)+(-6/24)</f>
        <v>42706.733831018515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10">
        <f>((E560/D560))</f>
        <v>0</v>
      </c>
      <c r="P560" s="7">
        <v>0</v>
      </c>
      <c r="Q560" s="7" t="str">
        <f>LEFT($N560,FIND("/",N560)-1)</f>
        <v>technology</v>
      </c>
      <c r="R560" s="7" t="str">
        <f>RIGHT($N560,FIND("/",$N560)-8)</f>
        <v>web</v>
      </c>
      <c r="S560" s="12">
        <f>(((J560/60)/60)/24)+DATE(1970,1,1)+(-6/24)</f>
        <v>42057.633159722223</v>
      </c>
      <c r="T560" s="12">
        <f>(((I560/60)/60)/24)+DATE(1970,1,1)+(-6/24)</f>
        <v>42087.591493055559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((E561/D561))</f>
        <v>2.0833333333333335E-4</v>
      </c>
      <c r="P561" s="7">
        <f>(E561/L561)</f>
        <v>50</v>
      </c>
      <c r="Q561" s="7" t="str">
        <f>LEFT($N561,FIND("/",N561)-1)</f>
        <v>technology</v>
      </c>
      <c r="R561" s="7" t="str">
        <f>RIGHT($N561,FIND("/",$N561)-8)</f>
        <v>web</v>
      </c>
      <c r="S561" s="12">
        <f>(((J561/60)/60)/24)+DATE(1970,1,1)+(-6/24)</f>
        <v>42321.033101851848</v>
      </c>
      <c r="T561" s="12">
        <f>(((I561/60)/60)/24)+DATE(1970,1,1)+(-6/24)</f>
        <v>42351.033101851848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((E562/D562))</f>
        <v>1.2E-4</v>
      </c>
      <c r="P562" s="7">
        <f>(E562/L562)</f>
        <v>4</v>
      </c>
      <c r="Q562" s="7" t="str">
        <f>LEFT($N562,FIND("/",N562)-1)</f>
        <v>technology</v>
      </c>
      <c r="R562" s="7" t="str">
        <f>RIGHT($N562,FIND("/",$N562)-8)</f>
        <v>web</v>
      </c>
      <c r="S562" s="12">
        <f>(((J562/60)/60)/24)+DATE(1970,1,1)+(-6/24)</f>
        <v>41960.521354166667</v>
      </c>
      <c r="T562" s="12">
        <f>(((I562/60)/60)/24)+DATE(1970,1,1)+(-6/24)</f>
        <v>41990.521354166667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((E563/D563))</f>
        <v>3.6666666666666666E-3</v>
      </c>
      <c r="P563" s="7">
        <f>(E563/L563)</f>
        <v>27.5</v>
      </c>
      <c r="Q563" s="7" t="str">
        <f>LEFT($N563,FIND("/",N563)-1)</f>
        <v>technology</v>
      </c>
      <c r="R563" s="7" t="str">
        <f>RIGHT($N563,FIND("/",$N563)-8)</f>
        <v>web</v>
      </c>
      <c r="S563" s="12">
        <f>(((J563/60)/60)/24)+DATE(1970,1,1)+(-6/24)</f>
        <v>42268.408715277779</v>
      </c>
      <c r="T563" s="12">
        <f>(((I563/60)/60)/24)+DATE(1970,1,1)+(-6/24)</f>
        <v>42303.408715277779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((E564/D564))</f>
        <v>0</v>
      </c>
      <c r="P564" s="7">
        <v>0</v>
      </c>
      <c r="Q564" s="7" t="str">
        <f>LEFT($N564,FIND("/",N564)-1)</f>
        <v>technology</v>
      </c>
      <c r="R564" s="7" t="str">
        <f>RIGHT($N564,FIND("/",$N564)-8)</f>
        <v>web</v>
      </c>
      <c r="S564" s="12">
        <f>(((J564/60)/60)/24)+DATE(1970,1,1)+(-6/24)</f>
        <v>42692.139062500006</v>
      </c>
      <c r="T564" s="12">
        <f>(((I564/60)/60)/24)+DATE(1970,1,1)+(-6/24)</f>
        <v>42722.139062500006</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((E565/D565))</f>
        <v>9.0666666666666662E-4</v>
      </c>
      <c r="P565" s="7">
        <f>(E565/L565)</f>
        <v>34</v>
      </c>
      <c r="Q565" s="7" t="str">
        <f>LEFT($N565,FIND("/",N565)-1)</f>
        <v>technology</v>
      </c>
      <c r="R565" s="7" t="str">
        <f>RIGHT($N565,FIND("/",$N565)-8)</f>
        <v>web</v>
      </c>
      <c r="S565" s="12">
        <f>(((J565/60)/60)/24)+DATE(1970,1,1)+(-6/24)</f>
        <v>42021.819988425923</v>
      </c>
      <c r="T565" s="12">
        <f>(((I565/60)/60)/24)+DATE(1970,1,1)+(-6/24)</f>
        <v>42051.819988425923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((E566/D566))</f>
        <v>5.5555555555555558E-5</v>
      </c>
      <c r="P566" s="7">
        <f>(E566/L566)</f>
        <v>1</v>
      </c>
      <c r="Q566" s="7" t="str">
        <f>LEFT($N566,FIND("/",N566)-1)</f>
        <v>technology</v>
      </c>
      <c r="R566" s="7" t="str">
        <f>RIGHT($N566,FIND("/",$N566)-8)</f>
        <v>web</v>
      </c>
      <c r="S566" s="12">
        <f>(((J566/60)/60)/24)+DATE(1970,1,1)+(-6/24)</f>
        <v>42411.692997685182</v>
      </c>
      <c r="T566" s="12">
        <f>(((I566/60)/60)/24)+DATE(1970,1,1)+(-6/24)</f>
        <v>42441.692997685182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((E567/D567))</f>
        <v>0</v>
      </c>
      <c r="P567" s="7">
        <v>0</v>
      </c>
      <c r="Q567" s="7" t="str">
        <f>LEFT($N567,FIND("/",N567)-1)</f>
        <v>technology</v>
      </c>
      <c r="R567" s="7" t="str">
        <f>RIGHT($N567,FIND("/",$N567)-8)</f>
        <v>web</v>
      </c>
      <c r="S567" s="12">
        <f>(((J567/60)/60)/24)+DATE(1970,1,1)+(-6/24)</f>
        <v>42165.535289351858</v>
      </c>
      <c r="T567" s="12">
        <f>(((I567/60)/60)/24)+DATE(1970,1,1)+(-6/24)</f>
        <v>42195.535289351858</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((E568/D568))</f>
        <v>2.0000000000000001E-4</v>
      </c>
      <c r="P568" s="7">
        <f>(E568/L568)</f>
        <v>1</v>
      </c>
      <c r="Q568" s="7" t="str">
        <f>LEFT($N568,FIND("/",N568)-1)</f>
        <v>technology</v>
      </c>
      <c r="R568" s="7" t="str">
        <f>RIGHT($N568,FIND("/",$N568)-8)</f>
        <v>web</v>
      </c>
      <c r="S568" s="12">
        <f>(((J568/60)/60)/24)+DATE(1970,1,1)+(-6/24)</f>
        <v>42535.43440972222</v>
      </c>
      <c r="T568" s="12">
        <f>(((I568/60)/60)/24)+DATE(1970,1,1)+(-6/24)</f>
        <v>42565.43440972222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((E569/D569))</f>
        <v>0</v>
      </c>
      <c r="P569" s="7">
        <v>0</v>
      </c>
      <c r="Q569" s="7" t="str">
        <f>LEFT($N569,FIND("/",N569)-1)</f>
        <v>technology</v>
      </c>
      <c r="R569" s="7" t="str">
        <f>RIGHT($N569,FIND("/",$N569)-8)</f>
        <v>web</v>
      </c>
      <c r="S569" s="12">
        <f>(((J569/60)/60)/24)+DATE(1970,1,1)+(-6/24)</f>
        <v>41975.592523148152</v>
      </c>
      <c r="T569" s="12">
        <f>(((I569/60)/60)/24)+DATE(1970,1,1)+(-6/24)</f>
        <v>42005.592523148152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((E570/D570))</f>
        <v>0.01</v>
      </c>
      <c r="P570" s="7">
        <f>(E570/L570)</f>
        <v>49</v>
      </c>
      <c r="Q570" s="7" t="str">
        <f>LEFT($N570,FIND("/",N570)-1)</f>
        <v>technology</v>
      </c>
      <c r="R570" s="7" t="str">
        <f>RIGHT($N570,FIND("/",$N570)-8)</f>
        <v>web</v>
      </c>
      <c r="S570" s="12">
        <f>(((J570/60)/60)/24)+DATE(1970,1,1)+(-6/24)</f>
        <v>42348.6715625</v>
      </c>
      <c r="T570" s="12">
        <f>(((I570/60)/60)/24)+DATE(1970,1,1)+(-6/24)</f>
        <v>42385.208333333328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((E571/D571))</f>
        <v>8.0000000000000002E-3</v>
      </c>
      <c r="P571" s="7">
        <f>(E571/L571)</f>
        <v>20</v>
      </c>
      <c r="Q571" s="7" t="str">
        <f>LEFT($N571,FIND("/",N571)-1)</f>
        <v>technology</v>
      </c>
      <c r="R571" s="7" t="str">
        <f>RIGHT($N571,FIND("/",$N571)-8)</f>
        <v>web</v>
      </c>
      <c r="S571" s="12">
        <f>(((J571/60)/60)/24)+DATE(1970,1,1)+(-6/24)</f>
        <v>42340.597361111111</v>
      </c>
      <c r="T571" s="12">
        <f>(((I571/60)/60)/24)+DATE(1970,1,1)+(-6/24)</f>
        <v>42370.597361111111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((E572/D572))</f>
        <v>1.6705882352941177E-3</v>
      </c>
      <c r="P572" s="7">
        <f>(E572/L572)</f>
        <v>142</v>
      </c>
      <c r="Q572" s="7" t="str">
        <f>LEFT($N572,FIND("/",N572)-1)</f>
        <v>technology</v>
      </c>
      <c r="R572" s="7" t="str">
        <f>RIGHT($N572,FIND("/",$N572)-8)</f>
        <v>web</v>
      </c>
      <c r="S572" s="12">
        <f>(((J572/60)/60)/24)+DATE(1970,1,1)+(-6/24)</f>
        <v>42388.548252314817</v>
      </c>
      <c r="T572" s="12">
        <f>(((I572/60)/60)/24)+DATE(1970,1,1)+(-6/24)</f>
        <v>42418.548252314817</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((E573/D573))</f>
        <v>4.2399999999999998E-3</v>
      </c>
      <c r="P573" s="7">
        <f>(E573/L573)</f>
        <v>53</v>
      </c>
      <c r="Q573" s="7" t="str">
        <f>LEFT($N573,FIND("/",N573)-1)</f>
        <v>technology</v>
      </c>
      <c r="R573" s="7" t="str">
        <f>RIGHT($N573,FIND("/",$N573)-8)</f>
        <v>web</v>
      </c>
      <c r="S573" s="12">
        <f>(((J573/60)/60)/24)+DATE(1970,1,1)+(-6/24)</f>
        <v>42192.566238425927</v>
      </c>
      <c r="T573" s="12">
        <f>(((I573/60)/60)/24)+DATE(1970,1,1)+(-6/24)</f>
        <v>42211.915972222225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((E574/D574))</f>
        <v>0</v>
      </c>
      <c r="P574" s="7">
        <v>0</v>
      </c>
      <c r="Q574" s="7" t="str">
        <f>LEFT($N574,FIND("/",N574)-1)</f>
        <v>technology</v>
      </c>
      <c r="R574" s="7" t="str">
        <f>RIGHT($N574,FIND("/",$N574)-8)</f>
        <v>web</v>
      </c>
      <c r="S574" s="12">
        <f>(((J574/60)/60)/24)+DATE(1970,1,1)+(-6/24)</f>
        <v>42282.46629629629</v>
      </c>
      <c r="T574" s="12">
        <f>(((I574/60)/60)/24)+DATE(1970,1,1)+(-6/24)</f>
        <v>42312.507962962962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((E575/D575))</f>
        <v>3.892538925389254E-3</v>
      </c>
      <c r="P575" s="7">
        <f>(E575/L575)</f>
        <v>38.444444444444443</v>
      </c>
      <c r="Q575" s="7" t="str">
        <f>LEFT($N575,FIND("/",N575)-1)</f>
        <v>technology</v>
      </c>
      <c r="R575" s="7" t="str">
        <f>RIGHT($N575,FIND("/",$N575)-8)</f>
        <v>web</v>
      </c>
      <c r="S575" s="12">
        <f>(((J575/60)/60)/24)+DATE(1970,1,1)+(-6/24)</f>
        <v>41962.800127314811</v>
      </c>
      <c r="T575" s="12">
        <f>(((I575/60)/60)/24)+DATE(1970,1,1)+(-6/24)</f>
        <v>42021.8</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((E576/D576))</f>
        <v>7.1556350626118068E-3</v>
      </c>
      <c r="P576" s="7">
        <f>(E576/L576)</f>
        <v>20</v>
      </c>
      <c r="Q576" s="7" t="str">
        <f>LEFT($N576,FIND("/",N576)-1)</f>
        <v>technology</v>
      </c>
      <c r="R576" s="7" t="str">
        <f>RIGHT($N576,FIND("/",$N576)-8)</f>
        <v>web</v>
      </c>
      <c r="S576" s="12">
        <f>(((J576/60)/60)/24)+DATE(1970,1,1)+(-6/24)</f>
        <v>42632.193368055552</v>
      </c>
      <c r="T576" s="12">
        <f>(((I576/60)/60)/24)+DATE(1970,1,1)+(-6/24)</f>
        <v>42662.193368055552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((E577/D577))</f>
        <v>4.3166666666666666E-3</v>
      </c>
      <c r="P577" s="7">
        <f>(E577/L577)</f>
        <v>64.75</v>
      </c>
      <c r="Q577" s="7" t="str">
        <f>LEFT($N577,FIND("/",N577)-1)</f>
        <v>technology</v>
      </c>
      <c r="R577" s="7" t="str">
        <f>RIGHT($N577,FIND("/",$N577)-8)</f>
        <v>web</v>
      </c>
      <c r="S577" s="12">
        <f>(((J577/60)/60)/24)+DATE(1970,1,1)+(-6/24)</f>
        <v>42138.442627314813</v>
      </c>
      <c r="T577" s="12">
        <f>(((I577/60)/60)/24)+DATE(1970,1,1)+(-6/24)</f>
        <v>42168.442627314813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((E578/D578))</f>
        <v>1.2500000000000001E-5</v>
      </c>
      <c r="P578" s="7">
        <f>(E578/L578)</f>
        <v>1</v>
      </c>
      <c r="Q578" s="7" t="str">
        <f>LEFT($N578,FIND("/",N578)-1)</f>
        <v>technology</v>
      </c>
      <c r="R578" s="7" t="str">
        <f>RIGHT($N578,FIND("/",$N578)-8)</f>
        <v>web</v>
      </c>
      <c r="S578" s="12">
        <f>(((J578/60)/60)/24)+DATE(1970,1,1)+(-6/24)</f>
        <v>42031.221666666665</v>
      </c>
      <c r="T578" s="12">
        <f>(((I578/60)/60)/24)+DATE(1970,1,1)+(-6/24)</f>
        <v>42091.18</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((E579/D579))</f>
        <v>2E-3</v>
      </c>
      <c r="P579" s="7">
        <f>(E579/L579)</f>
        <v>10</v>
      </c>
      <c r="Q579" s="7" t="str">
        <f>LEFT($N579,FIND("/",N579)-1)</f>
        <v>technology</v>
      </c>
      <c r="R579" s="7" t="str">
        <f>RIGHT($N579,FIND("/",$N579)-8)</f>
        <v>web</v>
      </c>
      <c r="S579" s="12">
        <f>(((J579/60)/60)/24)+DATE(1970,1,1)+(-6/24)</f>
        <v>42450.339143518519</v>
      </c>
      <c r="T579" s="12">
        <f>(((I579/60)/60)/24)+DATE(1970,1,1)+(-6/24)</f>
        <v>42510.339143518519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((E580/D580))</f>
        <v>1.12E-4</v>
      </c>
      <c r="P580" s="7">
        <f>(E580/L580)</f>
        <v>2</v>
      </c>
      <c r="Q580" s="7" t="str">
        <f>LEFT($N580,FIND("/",N580)-1)</f>
        <v>technology</v>
      </c>
      <c r="R580" s="7" t="str">
        <f>RIGHT($N580,FIND("/",$N580)-8)</f>
        <v>web</v>
      </c>
      <c r="S580" s="12">
        <f>(((J580/60)/60)/24)+DATE(1970,1,1)+(-6/24)</f>
        <v>42230.328622685185</v>
      </c>
      <c r="T580" s="12">
        <f>(((I580/60)/60)/24)+DATE(1970,1,1)+(-6/24)</f>
        <v>42254.328622685185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((E581/D581))</f>
        <v>1.4583333333333334E-2</v>
      </c>
      <c r="P581" s="7">
        <f>(E581/L581)</f>
        <v>35</v>
      </c>
      <c r="Q581" s="7" t="str">
        <f>LEFT($N581,FIND("/",N581)-1)</f>
        <v>technology</v>
      </c>
      <c r="R581" s="7" t="str">
        <f>RIGHT($N581,FIND("/",$N581)-8)</f>
        <v>web</v>
      </c>
      <c r="S581" s="12">
        <f>(((J581/60)/60)/24)+DATE(1970,1,1)+(-6/24)</f>
        <v>41968.602118055554</v>
      </c>
      <c r="T581" s="12">
        <f>(((I581/60)/60)/24)+DATE(1970,1,1)+(-6/24)</f>
        <v>41998.602118055554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((E582/D582))</f>
        <v>3.3333333333333332E-4</v>
      </c>
      <c r="P582" s="7">
        <f>(E582/L582)</f>
        <v>1</v>
      </c>
      <c r="Q582" s="7" t="str">
        <f>LEFT($N582,FIND("/",N582)-1)</f>
        <v>technology</v>
      </c>
      <c r="R582" s="7" t="str">
        <f>RIGHT($N582,FIND("/",$N582)-8)</f>
        <v>web</v>
      </c>
      <c r="S582" s="12">
        <f>(((J582/60)/60)/24)+DATE(1970,1,1)+(-6/24)</f>
        <v>42605.658182870371</v>
      </c>
      <c r="T582" s="12">
        <f>(((I582/60)/60)/24)+DATE(1970,1,1)+(-6/24)</f>
        <v>42635.658182870371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10">
        <f>((E583/D583))</f>
        <v>0</v>
      </c>
      <c r="P583" s="7">
        <v>0</v>
      </c>
      <c r="Q583" s="7" t="str">
        <f>LEFT($N583,FIND("/",N583)-1)</f>
        <v>technology</v>
      </c>
      <c r="R583" s="7" t="str">
        <f>RIGHT($N583,FIND("/",$N583)-8)</f>
        <v>web</v>
      </c>
      <c r="S583" s="12">
        <f>(((J583/60)/60)/24)+DATE(1970,1,1)+(-6/24)</f>
        <v>42187.762777777782</v>
      </c>
      <c r="T583" s="12">
        <f>(((I583/60)/60)/24)+DATE(1970,1,1)+(-6/24)</f>
        <v>42217.762777777782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((E584/D584))</f>
        <v>0</v>
      </c>
      <c r="P584" s="7">
        <v>0</v>
      </c>
      <c r="Q584" s="7" t="str">
        <f>LEFT($N584,FIND("/",N584)-1)</f>
        <v>technology</v>
      </c>
      <c r="R584" s="7" t="str">
        <f>RIGHT($N584,FIND("/",$N584)-8)</f>
        <v>web</v>
      </c>
      <c r="S584" s="12">
        <f>(((J584/60)/60)/24)+DATE(1970,1,1)+(-6/24)</f>
        <v>42055.489803240736</v>
      </c>
      <c r="T584" s="12">
        <f>(((I584/60)/60)/24)+DATE(1970,1,1)+(-6/24)</f>
        <v>42078.5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((E585/D585))</f>
        <v>1.1111111111111112E-4</v>
      </c>
      <c r="P585" s="7">
        <f>(E585/L585)</f>
        <v>1</v>
      </c>
      <c r="Q585" s="7" t="str">
        <f>LEFT($N585,FIND("/",N585)-1)</f>
        <v>technology</v>
      </c>
      <c r="R585" s="7" t="str">
        <f>RIGHT($N585,FIND("/",$N585)-8)</f>
        <v>web</v>
      </c>
      <c r="S585" s="12">
        <f>(((J585/60)/60)/24)+DATE(1970,1,1)+(-6/24)</f>
        <v>42052.68850694444</v>
      </c>
      <c r="T585" s="12">
        <f>(((I585/60)/60)/24)+DATE(1970,1,1)+(-6/24)</f>
        <v>42082.646840277783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((E586/D586))</f>
        <v>0.01</v>
      </c>
      <c r="P586" s="7">
        <f>(E586/L586)</f>
        <v>5</v>
      </c>
      <c r="Q586" s="7" t="str">
        <f>LEFT($N586,FIND("/",N586)-1)</f>
        <v>technology</v>
      </c>
      <c r="R586" s="7" t="str">
        <f>RIGHT($N586,FIND("/",$N586)-8)</f>
        <v>web</v>
      </c>
      <c r="S586" s="12">
        <f>(((J586/60)/60)/24)+DATE(1970,1,1)+(-6/24)</f>
        <v>42049.466620370367</v>
      </c>
      <c r="T586" s="12">
        <f>(((I586/60)/60)/24)+DATE(1970,1,1)+(-6/24)</f>
        <v>42079.424953703703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((E587/D587))</f>
        <v>0</v>
      </c>
      <c r="P587" s="7">
        <v>0</v>
      </c>
      <c r="Q587" s="7" t="str">
        <f>LEFT($N587,FIND("/",N587)-1)</f>
        <v>technology</v>
      </c>
      <c r="R587" s="7" t="str">
        <f>RIGHT($N587,FIND("/",$N587)-8)</f>
        <v>web</v>
      </c>
      <c r="S587" s="12">
        <f>(((J587/60)/60)/24)+DATE(1970,1,1)+(-6/24)</f>
        <v>42283.1409375</v>
      </c>
      <c r="T587" s="12">
        <f>(((I587/60)/60)/24)+DATE(1970,1,1)+(-6/24)</f>
        <v>42338.75</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((E588/D588))</f>
        <v>5.5999999999999999E-3</v>
      </c>
      <c r="P588" s="7">
        <f>(E588/L588)</f>
        <v>14</v>
      </c>
      <c r="Q588" s="7" t="str">
        <f>LEFT($N588,FIND("/",N588)-1)</f>
        <v>technology</v>
      </c>
      <c r="R588" s="7" t="str">
        <f>RIGHT($N588,FIND("/",$N588)-8)</f>
        <v>web</v>
      </c>
      <c r="S588" s="12">
        <f>(((J588/60)/60)/24)+DATE(1970,1,1)+(-6/24)</f>
        <v>42020.604247685187</v>
      </c>
      <c r="T588" s="12">
        <f>(((I588/60)/60)/24)+DATE(1970,1,1)+(-6/24)</f>
        <v>42050.604247685187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((E589/D589))</f>
        <v>9.0833333333333335E-2</v>
      </c>
      <c r="P589" s="7">
        <f>(E589/L589)</f>
        <v>389.28571428571428</v>
      </c>
      <c r="Q589" s="7" t="str">
        <f>LEFT($N589,FIND("/",N589)-1)</f>
        <v>technology</v>
      </c>
      <c r="R589" s="7" t="str">
        <f>RIGHT($N589,FIND("/",$N589)-8)</f>
        <v>web</v>
      </c>
      <c r="S589" s="12">
        <f>(((J589/60)/60)/24)+DATE(1970,1,1)+(-6/24)</f>
        <v>42080.507326388892</v>
      </c>
      <c r="T589" s="12">
        <f>(((I589/60)/60)/24)+DATE(1970,1,1)+(-6/24)</f>
        <v>42110.507326388892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((E590/D590))</f>
        <v>3.3444444444444443E-2</v>
      </c>
      <c r="P590" s="7">
        <f>(E590/L590)</f>
        <v>150.5</v>
      </c>
      <c r="Q590" s="7" t="str">
        <f>LEFT($N590,FIND("/",N590)-1)</f>
        <v>technology</v>
      </c>
      <c r="R590" s="7" t="str">
        <f>RIGHT($N590,FIND("/",$N590)-8)</f>
        <v>web</v>
      </c>
      <c r="S590" s="12">
        <f>(((J590/60)/60)/24)+DATE(1970,1,1)+(-6/24)</f>
        <v>42631.519513888896</v>
      </c>
      <c r="T590" s="12">
        <f>(((I590/60)/60)/24)+DATE(1970,1,1)+(-6/24)</f>
        <v>42691.561180555553</v>
      </c>
    </row>
    <row r="591" spans="1:20" ht="17">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((E591/D591))</f>
        <v>1.3333333333333334E-4</v>
      </c>
      <c r="P591" s="7">
        <f>(E591/L591)</f>
        <v>1</v>
      </c>
      <c r="Q591" s="7" t="str">
        <f>LEFT($N591,FIND("/",N591)-1)</f>
        <v>technology</v>
      </c>
      <c r="R591" s="7" t="str">
        <f>RIGHT($N591,FIND("/",$N591)-8)</f>
        <v>web</v>
      </c>
      <c r="S591" s="12">
        <f>(((J591/60)/60)/24)+DATE(1970,1,1)+(-6/24)</f>
        <v>42178.364571759259</v>
      </c>
      <c r="T591" s="12">
        <f>(((I591/60)/60)/24)+DATE(1970,1,1)+(-6/24)</f>
        <v>42193.364571759259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((E592/D592))</f>
        <v>4.4600000000000001E-2</v>
      </c>
      <c r="P592" s="7">
        <f>(E592/L592)</f>
        <v>24.777777777777779</v>
      </c>
      <c r="Q592" s="7" t="str">
        <f>LEFT($N592,FIND("/",N592)-1)</f>
        <v>technology</v>
      </c>
      <c r="R592" s="7" t="str">
        <f>RIGHT($N592,FIND("/",$N592)-8)</f>
        <v>web</v>
      </c>
      <c r="S592" s="12">
        <f>(((J592/60)/60)/24)+DATE(1970,1,1)+(-6/24)</f>
        <v>42377.304756944446</v>
      </c>
      <c r="T592" s="12">
        <f>(((I592/60)/60)/24)+DATE(1970,1,1)+(-6/24)</f>
        <v>42408.292361111111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((E593/D593))</f>
        <v>6.0999999999999997E-4</v>
      </c>
      <c r="P593" s="7">
        <f>(E593/L593)</f>
        <v>30.5</v>
      </c>
      <c r="Q593" s="7" t="str">
        <f>LEFT($N593,FIND("/",N593)-1)</f>
        <v>technology</v>
      </c>
      <c r="R593" s="7" t="str">
        <f>RIGHT($N593,FIND("/",$N593)-8)</f>
        <v>web</v>
      </c>
      <c r="S593" s="12">
        <f>(((J593/60)/60)/24)+DATE(1970,1,1)+(-6/24)</f>
        <v>42177.293171296296</v>
      </c>
      <c r="T593" s="12">
        <f>(((I593/60)/60)/24)+DATE(1970,1,1)+(-6/24)</f>
        <v>42207.293171296296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((E594/D594))</f>
        <v>3.3333333333333333E-2</v>
      </c>
      <c r="P594" s="7">
        <f>(E594/L594)</f>
        <v>250</v>
      </c>
      <c r="Q594" s="7" t="str">
        <f>LEFT($N594,FIND("/",N594)-1)</f>
        <v>technology</v>
      </c>
      <c r="R594" s="7" t="str">
        <f>RIGHT($N594,FIND("/",$N594)-8)</f>
        <v>web</v>
      </c>
      <c r="S594" s="12">
        <f>(((J594/60)/60)/24)+DATE(1970,1,1)+(-6/24)</f>
        <v>41945.982175925928</v>
      </c>
      <c r="T594" s="12">
        <f>(((I594/60)/60)/24)+DATE(1970,1,1)+(-6/24)</f>
        <v>41975.982175925921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((E595/D595))</f>
        <v>0.23</v>
      </c>
      <c r="P595" s="7">
        <f>(E595/L595)</f>
        <v>16.428571428571427</v>
      </c>
      <c r="Q595" s="7" t="str">
        <f>LEFT($N595,FIND("/",N595)-1)</f>
        <v>technology</v>
      </c>
      <c r="R595" s="7" t="str">
        <f>RIGHT($N595,FIND("/",$N595)-8)</f>
        <v>web</v>
      </c>
      <c r="S595" s="12">
        <f>(((J595/60)/60)/24)+DATE(1970,1,1)+(-6/24)</f>
        <v>42070.427604166667</v>
      </c>
      <c r="T595" s="12">
        <f>(((I595/60)/60)/24)+DATE(1970,1,1)+(-6/24)</f>
        <v>42100.385937500003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((E596/D596))</f>
        <v>1.0399999999999999E-3</v>
      </c>
      <c r="P596" s="7">
        <f>(E596/L596)</f>
        <v>13</v>
      </c>
      <c r="Q596" s="7" t="str">
        <f>LEFT($N596,FIND("/",N596)-1)</f>
        <v>technology</v>
      </c>
      <c r="R596" s="7" t="str">
        <f>RIGHT($N596,FIND("/",$N596)-8)</f>
        <v>web</v>
      </c>
      <c r="S596" s="12">
        <f>(((J596/60)/60)/24)+DATE(1970,1,1)+(-6/24)</f>
        <v>42446.530162037037</v>
      </c>
      <c r="T596" s="12">
        <f>(((I596/60)/60)/24)+DATE(1970,1,1)+(-6/24)</f>
        <v>42476.530162037037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((E597/D597))</f>
        <v>4.2599999999999999E-3</v>
      </c>
      <c r="P597" s="7">
        <f>(E597/L597)</f>
        <v>53.25</v>
      </c>
      <c r="Q597" s="7" t="str">
        <f>LEFT($N597,FIND("/",N597)-1)</f>
        <v>technology</v>
      </c>
      <c r="R597" s="7" t="str">
        <f>RIGHT($N597,FIND("/",$N597)-8)</f>
        <v>web</v>
      </c>
      <c r="S597" s="12">
        <f>(((J597/60)/60)/24)+DATE(1970,1,1)+(-6/24)</f>
        <v>42082.819884259254</v>
      </c>
      <c r="T597" s="12">
        <f>(((I597/60)/60)/24)+DATE(1970,1,1)+(-6/24)</f>
        <v>42127.819884259254</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((E598/D598))</f>
        <v>2.9999999999999997E-4</v>
      </c>
      <c r="P598" s="7">
        <f>(E598/L598)</f>
        <v>3</v>
      </c>
      <c r="Q598" s="7" t="str">
        <f>LEFT($N598,FIND("/",N598)-1)</f>
        <v>technology</v>
      </c>
      <c r="R598" s="7" t="str">
        <f>RIGHT($N598,FIND("/",$N598)-8)</f>
        <v>web</v>
      </c>
      <c r="S598" s="12">
        <f>(((J598/60)/60)/24)+DATE(1970,1,1)+(-6/24)</f>
        <v>42646.646898148145</v>
      </c>
      <c r="T598" s="12">
        <f>(((I598/60)/60)/24)+DATE(1970,1,1)+(-6/24)</f>
        <v>42676.646898148145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((E599/D599))</f>
        <v>2.6666666666666666E-3</v>
      </c>
      <c r="P599" s="7">
        <f>(E599/L599)</f>
        <v>10</v>
      </c>
      <c r="Q599" s="7" t="str">
        <f>LEFT($N599,FIND("/",N599)-1)</f>
        <v>technology</v>
      </c>
      <c r="R599" s="7" t="str">
        <f>RIGHT($N599,FIND("/",$N599)-8)</f>
        <v>web</v>
      </c>
      <c r="S599" s="12">
        <f>(((J599/60)/60)/24)+DATE(1970,1,1)+(-6/24)</f>
        <v>42545.455266203702</v>
      </c>
      <c r="T599" s="12">
        <f>(((I599/60)/60)/24)+DATE(1970,1,1)+(-6/24)</f>
        <v>42582.416666666672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((E600/D600))</f>
        <v>0.34</v>
      </c>
      <c r="P600" s="7">
        <f>(E600/L600)</f>
        <v>121.42857142857143</v>
      </c>
      <c r="Q600" s="7" t="str">
        <f>LEFT($N600,FIND("/",N600)-1)</f>
        <v>technology</v>
      </c>
      <c r="R600" s="7" t="str">
        <f>RIGHT($N600,FIND("/",$N600)-8)</f>
        <v>web</v>
      </c>
      <c r="S600" s="12">
        <f>(((J600/60)/60)/24)+DATE(1970,1,1)+(-6/24)</f>
        <v>41947.75209490741</v>
      </c>
      <c r="T600" s="12">
        <f>(((I600/60)/60)/24)+DATE(1970,1,1)+(-6/24)</f>
        <v>41977.75209490741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((E601/D601))</f>
        <v>6.2E-4</v>
      </c>
      <c r="P601" s="7">
        <f>(E601/L601)</f>
        <v>15.5</v>
      </c>
      <c r="Q601" s="7" t="str">
        <f>LEFT($N601,FIND("/",N601)-1)</f>
        <v>technology</v>
      </c>
      <c r="R601" s="7" t="str">
        <f>RIGHT($N601,FIND("/",$N601)-8)</f>
        <v>web</v>
      </c>
      <c r="S601" s="12">
        <f>(((J601/60)/60)/24)+DATE(1970,1,1)+(-6/24)</f>
        <v>42047.562523148154</v>
      </c>
      <c r="T601" s="12">
        <f>(((I601/60)/60)/24)+DATE(1970,1,1)+(-6/24)</f>
        <v>42071.386111111111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((E602/D602))</f>
        <v>0.02</v>
      </c>
      <c r="P602" s="7">
        <f>(E602/L602)</f>
        <v>100</v>
      </c>
      <c r="Q602" s="7" t="str">
        <f>LEFT($N602,FIND("/",N602)-1)</f>
        <v>technology</v>
      </c>
      <c r="R602" s="7" t="str">
        <f>RIGHT($N602,FIND("/",$N602)-8)</f>
        <v>web</v>
      </c>
      <c r="S602" s="12">
        <f>(((J602/60)/60)/24)+DATE(1970,1,1)+(-6/24)</f>
        <v>42073.548171296294</v>
      </c>
      <c r="T602" s="12">
        <f>(((I602/60)/60)/24)+DATE(1970,1,1)+(-6/24)</f>
        <v>42133.548171296294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((E603/D603))</f>
        <v>1.4E-2</v>
      </c>
      <c r="P603" s="7">
        <f>(E603/L603)</f>
        <v>23.333333333333332</v>
      </c>
      <c r="Q603" s="7" t="str">
        <f>LEFT($N603,FIND("/",N603)-1)</f>
        <v>technology</v>
      </c>
      <c r="R603" s="7" t="str">
        <f>RIGHT($N603,FIND("/",$N603)-8)</f>
        <v>web</v>
      </c>
      <c r="S603" s="12">
        <f>(((J603/60)/60)/24)+DATE(1970,1,1)+(-6/24)</f>
        <v>41969.608090277776</v>
      </c>
      <c r="T603" s="12">
        <f>(((I603/60)/60)/24)+DATE(1970,1,1)+(-6/24)</f>
        <v>41999.608090277776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((E604/D604))</f>
        <v>0</v>
      </c>
      <c r="P604" s="7">
        <v>0</v>
      </c>
      <c r="Q604" s="7" t="str">
        <f>LEFT($N604,FIND("/",N604)-1)</f>
        <v>technology</v>
      </c>
      <c r="R604" s="7" t="str">
        <f>RIGHT($N604,FIND("/",$N604)-8)</f>
        <v>web</v>
      </c>
      <c r="S604" s="12">
        <f>(((J604/60)/60)/24)+DATE(1970,1,1)+(-6/24)</f>
        <v>42143.54415509259</v>
      </c>
      <c r="T604" s="12">
        <f>(((I604/60)/60)/24)+DATE(1970,1,1)+(-6/24)</f>
        <v>42173.54415509259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((E605/D605))</f>
        <v>3.9334666666666664E-2</v>
      </c>
      <c r="P605" s="7">
        <f>(E605/L605)</f>
        <v>45.386153846153846</v>
      </c>
      <c r="Q605" s="7" t="str">
        <f>LEFT($N605,FIND("/",N605)-1)</f>
        <v>technology</v>
      </c>
      <c r="R605" s="7" t="str">
        <f>RIGHT($N605,FIND("/",$N605)-8)</f>
        <v>web</v>
      </c>
      <c r="S605" s="12">
        <f>(((J605/60)/60)/24)+DATE(1970,1,1)+(-6/24)</f>
        <v>41835.389155092591</v>
      </c>
      <c r="T605" s="12">
        <f>(((I605/60)/60)/24)+DATE(1970,1,1)+(-6/24)</f>
        <v>41865.389155092591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((E606/D606))</f>
        <v>0</v>
      </c>
      <c r="P606" s="7">
        <v>0</v>
      </c>
      <c r="Q606" s="7" t="str">
        <f>LEFT($N606,FIND("/",N606)-1)</f>
        <v>technology</v>
      </c>
      <c r="R606" s="7" t="str">
        <f>RIGHT($N606,FIND("/",$N606)-8)</f>
        <v>web</v>
      </c>
      <c r="S606" s="12">
        <f>(((J606/60)/60)/24)+DATE(1970,1,1)+(-6/24)</f>
        <v>41848.785370370373</v>
      </c>
      <c r="T606" s="12">
        <f>(((I606/60)/60)/24)+DATE(1970,1,1)+(-6/24)</f>
        <v>41878.785370370373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((E607/D607))</f>
        <v>2.6200000000000001E-2</v>
      </c>
      <c r="P607" s="7">
        <f>(E607/L607)</f>
        <v>16.375</v>
      </c>
      <c r="Q607" s="7" t="str">
        <f>LEFT($N607,FIND("/",N607)-1)</f>
        <v>technology</v>
      </c>
      <c r="R607" s="7" t="str">
        <f>RIGHT($N607,FIND("/",$N607)-8)</f>
        <v>web</v>
      </c>
      <c r="S607" s="12">
        <f>(((J607/60)/60)/24)+DATE(1970,1,1)+(-6/24)</f>
        <v>42194.107731481476</v>
      </c>
      <c r="T607" s="12">
        <f>(((I607/60)/60)/24)+DATE(1970,1,1)+(-6/24)</f>
        <v>42239.107731481476</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((E608/D608))</f>
        <v>2E-3</v>
      </c>
      <c r="P608" s="7">
        <f>(E608/L608)</f>
        <v>10</v>
      </c>
      <c r="Q608" s="7" t="str">
        <f>LEFT($N608,FIND("/",N608)-1)</f>
        <v>technology</v>
      </c>
      <c r="R608" s="7" t="str">
        <f>RIGHT($N608,FIND("/",$N608)-8)</f>
        <v>web</v>
      </c>
      <c r="S608" s="12">
        <f>(((J608/60)/60)/24)+DATE(1970,1,1)+(-6/24)</f>
        <v>42102.400567129633</v>
      </c>
      <c r="T608" s="12">
        <f>(((I608/60)/60)/24)+DATE(1970,1,1)+(-6/24)</f>
        <v>42148.375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10">
        <f>((E609/D609))</f>
        <v>0</v>
      </c>
      <c r="P609" s="7">
        <v>0</v>
      </c>
      <c r="Q609" s="7" t="str">
        <f>LEFT($N609,FIND("/",N609)-1)</f>
        <v>technology</v>
      </c>
      <c r="R609" s="7" t="str">
        <f>RIGHT($N609,FIND("/",$N609)-8)</f>
        <v>web</v>
      </c>
      <c r="S609" s="12">
        <f>(((J609/60)/60)/24)+DATE(1970,1,1)+(-6/24)</f>
        <v>42300.575648148151</v>
      </c>
      <c r="T609" s="12">
        <f>(((I609/60)/60)/24)+DATE(1970,1,1)+(-6/24)</f>
        <v>42330.617314814815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((E610/D610))</f>
        <v>9.7400000000000004E-3</v>
      </c>
      <c r="P610" s="7">
        <f>(E610/L610)</f>
        <v>292.2</v>
      </c>
      <c r="Q610" s="7" t="str">
        <f>LEFT($N610,FIND("/",N610)-1)</f>
        <v>technology</v>
      </c>
      <c r="R610" s="7" t="str">
        <f>RIGHT($N610,FIND("/",$N610)-8)</f>
        <v>web</v>
      </c>
      <c r="S610" s="12">
        <f>(((J610/60)/60)/24)+DATE(1970,1,1)+(-6/24)</f>
        <v>42140.671064814815</v>
      </c>
      <c r="T610" s="12">
        <f>(((I610/60)/60)/24)+DATE(1970,1,1)+(-6/24)</f>
        <v>42170.671064814815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10">
        <f>((E611/D611))</f>
        <v>6.41025641025641E-3</v>
      </c>
      <c r="P611" s="7">
        <f>(E611/L611)</f>
        <v>5</v>
      </c>
      <c r="Q611" s="7" t="str">
        <f>LEFT($N611,FIND("/",N611)-1)</f>
        <v>technology</v>
      </c>
      <c r="R611" s="7" t="str">
        <f>RIGHT($N611,FIND("/",$N611)-8)</f>
        <v>web</v>
      </c>
      <c r="S611" s="12">
        <f>(((J611/60)/60)/24)+DATE(1970,1,1)+(-6/24)</f>
        <v>42306.784074074079</v>
      </c>
      <c r="T611" s="12">
        <f>(((I611/60)/60)/24)+DATE(1970,1,1)+(-6/24)</f>
        <v>42336.825740740736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((E612/D612))</f>
        <v>0</v>
      </c>
      <c r="P612" s="7">
        <v>0</v>
      </c>
      <c r="Q612" s="7" t="str">
        <f>LEFT($N612,FIND("/",N612)-1)</f>
        <v>technology</v>
      </c>
      <c r="R612" s="7" t="str">
        <f>RIGHT($N612,FIND("/",$N612)-8)</f>
        <v>web</v>
      </c>
      <c r="S612" s="12">
        <f>(((J612/60)/60)/24)+DATE(1970,1,1)+(-6/24)</f>
        <v>42086.58085648148</v>
      </c>
      <c r="T612" s="12">
        <f>(((I612/60)/60)/24)+DATE(1970,1,1)+(-6/24)</f>
        <v>42116.58085648148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((E613/D613))</f>
        <v>0</v>
      </c>
      <c r="P613" s="7">
        <v>0</v>
      </c>
      <c r="Q613" s="7" t="str">
        <f>LEFT($N613,FIND("/",N613)-1)</f>
        <v>technology</v>
      </c>
      <c r="R613" s="7" t="str">
        <f>RIGHT($N613,FIND("/",$N613)-8)</f>
        <v>web</v>
      </c>
      <c r="S613" s="12">
        <f>(((J613/60)/60)/24)+DATE(1970,1,1)+(-6/24)</f>
        <v>42328.310613425929</v>
      </c>
      <c r="T613" s="12">
        <f>(((I613/60)/60)/24)+DATE(1970,1,1)+(-6/24)</f>
        <v>42388.310613425929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((E614/D614))</f>
        <v>0</v>
      </c>
      <c r="P614" s="7">
        <v>0</v>
      </c>
      <c r="Q614" s="7" t="str">
        <f>LEFT($N614,FIND("/",N614)-1)</f>
        <v>technology</v>
      </c>
      <c r="R614" s="7" t="str">
        <f>RIGHT($N614,FIND("/",$N614)-8)</f>
        <v>web</v>
      </c>
      <c r="S614" s="12">
        <f>(((J614/60)/60)/24)+DATE(1970,1,1)+(-6/24)</f>
        <v>42584.781782407401</v>
      </c>
      <c r="T614" s="12">
        <f>(((I614/60)/60)/24)+DATE(1970,1,1)+(-6/24)</f>
        <v>42614.781782407401</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((E615/D615))</f>
        <v>0.21363333333333334</v>
      </c>
      <c r="P615" s="7">
        <f>(E615/L615)</f>
        <v>105.93388429752066</v>
      </c>
      <c r="Q615" s="7" t="str">
        <f>LEFT($N615,FIND("/",N615)-1)</f>
        <v>technology</v>
      </c>
      <c r="R615" s="7" t="str">
        <f>RIGHT($N615,FIND("/",$N615)-8)</f>
        <v>web</v>
      </c>
      <c r="S615" s="12">
        <f>(((J615/60)/60)/24)+DATE(1970,1,1)+(-6/24)</f>
        <v>42247.246759259258</v>
      </c>
      <c r="T615" s="12">
        <f>(((I615/60)/60)/24)+DATE(1970,1,1)+(-6/24)</f>
        <v>42277.957638888889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((E616/D616))</f>
        <v>0</v>
      </c>
      <c r="P616" s="7">
        <v>0</v>
      </c>
      <c r="Q616" s="7" t="str">
        <f>LEFT($N616,FIND("/",N616)-1)</f>
        <v>technology</v>
      </c>
      <c r="R616" s="7" t="str">
        <f>RIGHT($N616,FIND("/",$N616)-8)</f>
        <v>web</v>
      </c>
      <c r="S616" s="12">
        <f>(((J616/60)/60)/24)+DATE(1970,1,1)+(-6/24)</f>
        <v>42514.811805555553</v>
      </c>
      <c r="T616" s="12">
        <f>(((I616/60)/60)/24)+DATE(1970,1,1)+(-6/24)</f>
        <v>42544.811805555553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10">
        <f>((E617/D617))</f>
        <v>0</v>
      </c>
      <c r="P617" s="7">
        <v>0</v>
      </c>
      <c r="Q617" s="7" t="str">
        <f>LEFT($N617,FIND("/",N617)-1)</f>
        <v>technology</v>
      </c>
      <c r="R617" s="7" t="str">
        <f>RIGHT($N617,FIND("/",$N617)-8)</f>
        <v>web</v>
      </c>
      <c r="S617" s="12">
        <f>(((J617/60)/60)/24)+DATE(1970,1,1)+(-6/24)</f>
        <v>42241.872210648144</v>
      </c>
      <c r="T617" s="12">
        <f>(((I617/60)/60)/24)+DATE(1970,1,1)+(-6/24)</f>
        <v>42271.872210648144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((E618/D618))</f>
        <v>0</v>
      </c>
      <c r="P618" s="7">
        <v>0</v>
      </c>
      <c r="Q618" s="7" t="str">
        <f>LEFT($N618,FIND("/",N618)-1)</f>
        <v>technology</v>
      </c>
      <c r="R618" s="7" t="str">
        <f>RIGHT($N618,FIND("/",$N618)-8)</f>
        <v>web</v>
      </c>
      <c r="S618" s="12">
        <f>(((J618/60)/60)/24)+DATE(1970,1,1)+(-6/24)</f>
        <v>42761.126238425932</v>
      </c>
      <c r="T618" s="12">
        <f>(((I618/60)/60)/24)+DATE(1970,1,1)+(-6/24)</f>
        <v>42791.126238425932</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((E619/D619))</f>
        <v>0.03</v>
      </c>
      <c r="P619" s="7">
        <f>(E619/L619)</f>
        <v>20</v>
      </c>
      <c r="Q619" s="7" t="str">
        <f>LEFT($N619,FIND("/",N619)-1)</f>
        <v>technology</v>
      </c>
      <c r="R619" s="7" t="str">
        <f>RIGHT($N619,FIND("/",$N619)-8)</f>
        <v>web</v>
      </c>
      <c r="S619" s="12">
        <f>(((J619/60)/60)/24)+DATE(1970,1,1)+(-6/24)</f>
        <v>42087.093090277776</v>
      </c>
      <c r="T619" s="12">
        <f>(((I619/60)/60)/24)+DATE(1970,1,1)+(-6/24)</f>
        <v>42132.093090277776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10">
        <f>((E620/D620))</f>
        <v>0</v>
      </c>
      <c r="P620" s="7">
        <v>0</v>
      </c>
      <c r="Q620" s="7" t="str">
        <f>LEFT($N620,FIND("/",N620)-1)</f>
        <v>technology</v>
      </c>
      <c r="R620" s="7" t="str">
        <f>RIGHT($N620,FIND("/",$N620)-8)</f>
        <v>web</v>
      </c>
      <c r="S620" s="12">
        <f>(((J620/60)/60)/24)+DATE(1970,1,1)+(-6/24)</f>
        <v>42317.560219907406</v>
      </c>
      <c r="T620" s="12">
        <f>(((I620/60)/60)/24)+DATE(1970,1,1)+(-6/24)</f>
        <v>42347.560219907406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((E621/D621))</f>
        <v>3.9999999999999998E-7</v>
      </c>
      <c r="P621" s="7">
        <f>(E621/L621)</f>
        <v>1</v>
      </c>
      <c r="Q621" s="7" t="str">
        <f>LEFT($N621,FIND("/",N621)-1)</f>
        <v>technology</v>
      </c>
      <c r="R621" s="7" t="str">
        <f>RIGHT($N621,FIND("/",$N621)-8)</f>
        <v>web</v>
      </c>
      <c r="S621" s="12">
        <f>(((J621/60)/60)/24)+DATE(1970,1,1)+(-6/24)</f>
        <v>41908.400347222225</v>
      </c>
      <c r="T621" s="12">
        <f>(((I621/60)/60)/24)+DATE(1970,1,1)+(-6/24)</f>
        <v>41968.442013888889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((E622/D622))</f>
        <v>0.01</v>
      </c>
      <c r="P622" s="7">
        <f>(E622/L622)</f>
        <v>300</v>
      </c>
      <c r="Q622" s="7" t="str">
        <f>LEFT($N622,FIND("/",N622)-1)</f>
        <v>technology</v>
      </c>
      <c r="R622" s="7" t="str">
        <f>RIGHT($N622,FIND("/",$N622)-8)</f>
        <v>web</v>
      </c>
      <c r="S622" s="12">
        <f>(((J622/60)/60)/24)+DATE(1970,1,1)+(-6/24)</f>
        <v>41831.466874999998</v>
      </c>
      <c r="T622" s="12">
        <f>(((I622/60)/60)/24)+DATE(1970,1,1)+(-6/24)</f>
        <v>41876.466874999998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((E623/D623))</f>
        <v>1.044E-2</v>
      </c>
      <c r="P623" s="7">
        <f>(E623/L623)</f>
        <v>87</v>
      </c>
      <c r="Q623" s="7" t="str">
        <f>LEFT($N623,FIND("/",N623)-1)</f>
        <v>technology</v>
      </c>
      <c r="R623" s="7" t="str">
        <f>RIGHT($N623,FIND("/",$N623)-8)</f>
        <v>web</v>
      </c>
      <c r="S623" s="12">
        <f>(((J623/60)/60)/24)+DATE(1970,1,1)+(-6/24)</f>
        <v>42528.737696759257</v>
      </c>
      <c r="T623" s="12">
        <f>(((I623/60)/60)/24)+DATE(1970,1,1)+(-6/24)</f>
        <v>42558.737696759257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((E624/D624))</f>
        <v>5.6833333333333333E-2</v>
      </c>
      <c r="P624" s="7">
        <f>(E624/L624)</f>
        <v>37.888888888888886</v>
      </c>
      <c r="Q624" s="7" t="str">
        <f>LEFT($N624,FIND("/",N624)-1)</f>
        <v>technology</v>
      </c>
      <c r="R624" s="7" t="str">
        <f>RIGHT($N624,FIND("/",$N624)-8)</f>
        <v>web</v>
      </c>
      <c r="S624" s="12">
        <f>(((J624/60)/60)/24)+DATE(1970,1,1)+(-6/24)</f>
        <v>42532.524745370371</v>
      </c>
      <c r="T624" s="12">
        <f>(((I624/60)/60)/24)+DATE(1970,1,1)+(-6/24)</f>
        <v>42552.524745370371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((E625/D625))</f>
        <v>0</v>
      </c>
      <c r="P625" s="7">
        <v>0</v>
      </c>
      <c r="Q625" s="7" t="str">
        <f>LEFT($N625,FIND("/",N625)-1)</f>
        <v>technology</v>
      </c>
      <c r="R625" s="7" t="str">
        <f>RIGHT($N625,FIND("/",$N625)-8)</f>
        <v>web</v>
      </c>
      <c r="S625" s="12">
        <f>(((J625/60)/60)/24)+DATE(1970,1,1)+(-6/24)</f>
        <v>42121.759224537032</v>
      </c>
      <c r="T625" s="12">
        <f>(((I625/60)/60)/24)+DATE(1970,1,1)+(-6/24)</f>
        <v>42151.759224537032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((E626/D626))</f>
        <v>0</v>
      </c>
      <c r="P626" s="7">
        <v>0</v>
      </c>
      <c r="Q626" s="7" t="str">
        <f>LEFT($N626,FIND("/",N626)-1)</f>
        <v>technology</v>
      </c>
      <c r="R626" s="7" t="str">
        <f>RIGHT($N626,FIND("/",$N626)-8)</f>
        <v>web</v>
      </c>
      <c r="S626" s="12">
        <f>(((J626/60)/60)/24)+DATE(1970,1,1)+(-6/24)</f>
        <v>42108.738900462966</v>
      </c>
      <c r="T626" s="12">
        <f>(((I626/60)/60)/24)+DATE(1970,1,1)+(-6/24)</f>
        <v>42138.738900462966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((E627/D627))</f>
        <v>0</v>
      </c>
      <c r="P627" s="7">
        <v>0</v>
      </c>
      <c r="Q627" s="7" t="str">
        <f>LEFT($N627,FIND("/",N627)-1)</f>
        <v>technology</v>
      </c>
      <c r="R627" s="7" t="str">
        <f>RIGHT($N627,FIND("/",$N627)-8)</f>
        <v>web</v>
      </c>
      <c r="S627" s="12">
        <f>(((J627/60)/60)/24)+DATE(1970,1,1)+(-6/24)</f>
        <v>42790.645567129628</v>
      </c>
      <c r="T627" s="12">
        <f>(((I627/60)/60)/24)+DATE(1970,1,1)+(-6/24)</f>
        <v>42820.603900462964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((E628/D628))</f>
        <v>0.17380000000000001</v>
      </c>
      <c r="P628" s="7">
        <f>(E628/L628)</f>
        <v>111.41025641025641</v>
      </c>
      <c r="Q628" s="7" t="str">
        <f>LEFT($N628,FIND("/",N628)-1)</f>
        <v>technology</v>
      </c>
      <c r="R628" s="7" t="str">
        <f>RIGHT($N628,FIND("/",$N628)-8)</f>
        <v>web</v>
      </c>
      <c r="S628" s="12">
        <f>(((J628/60)/60)/24)+DATE(1970,1,1)+(-6/24)</f>
        <v>42198.309479166666</v>
      </c>
      <c r="T628" s="12">
        <f>(((I628/60)/60)/24)+DATE(1970,1,1)+(-6/24)</f>
        <v>42231.306944444441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((E629/D629))</f>
        <v>2.0000000000000001E-4</v>
      </c>
      <c r="P629" s="7">
        <f>(E629/L629)</f>
        <v>90</v>
      </c>
      <c r="Q629" s="7" t="str">
        <f>LEFT($N629,FIND("/",N629)-1)</f>
        <v>technology</v>
      </c>
      <c r="R629" s="7" t="str">
        <f>RIGHT($N629,FIND("/",$N629)-8)</f>
        <v>web</v>
      </c>
      <c r="S629" s="12">
        <f>(((J629/60)/60)/24)+DATE(1970,1,1)+(-6/24)</f>
        <v>42384.056840277779</v>
      </c>
      <c r="T629" s="12">
        <f>(((I629/60)/60)/24)+DATE(1970,1,1)+(-6/24)</f>
        <v>42443.708333333328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((E630/D630))</f>
        <v>0</v>
      </c>
      <c r="P630" s="7">
        <v>0</v>
      </c>
      <c r="Q630" s="7" t="str">
        <f>LEFT($N630,FIND("/",N630)-1)</f>
        <v>technology</v>
      </c>
      <c r="R630" s="7" t="str">
        <f>RIGHT($N630,FIND("/",$N630)-8)</f>
        <v>web</v>
      </c>
      <c r="S630" s="12">
        <f>(((J630/60)/60)/24)+DATE(1970,1,1)+(-6/24)</f>
        <v>41803.442789351851</v>
      </c>
      <c r="T630" s="12">
        <f>(((I630/60)/60)/24)+DATE(1970,1,1)+(-6/24)</f>
        <v>41833.442789351851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((E631/D631))</f>
        <v>1.75E-3</v>
      </c>
      <c r="P631" s="7">
        <f>(E631/L631)</f>
        <v>116.66666666666667</v>
      </c>
      <c r="Q631" s="7" t="str">
        <f>LEFT($N631,FIND("/",N631)-1)</f>
        <v>technology</v>
      </c>
      <c r="R631" s="7" t="str">
        <f>RIGHT($N631,FIND("/",$N631)-8)</f>
        <v>web</v>
      </c>
      <c r="S631" s="12">
        <f>(((J631/60)/60)/24)+DATE(1970,1,1)+(-6/24)</f>
        <v>42474.387824074074</v>
      </c>
      <c r="T631" s="12">
        <f>(((I631/60)/60)/24)+DATE(1970,1,1)+(-6/24)</f>
        <v>42504.387824074074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((E632/D632))</f>
        <v>8.3340278356529708E-4</v>
      </c>
      <c r="P632" s="7">
        <f>(E632/L632)</f>
        <v>10</v>
      </c>
      <c r="Q632" s="7" t="str">
        <f>LEFT($N632,FIND("/",N632)-1)</f>
        <v>technology</v>
      </c>
      <c r="R632" s="7" t="str">
        <f>RIGHT($N632,FIND("/",$N632)-8)</f>
        <v>web</v>
      </c>
      <c r="S632" s="12">
        <f>(((J632/60)/60)/24)+DATE(1970,1,1)+(-6/24)</f>
        <v>42223.369456018518</v>
      </c>
      <c r="T632" s="12">
        <f>(((I632/60)/60)/24)+DATE(1970,1,1)+(-6/24)</f>
        <v>42252.965277777781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((E633/D633))</f>
        <v>1.38E-2</v>
      </c>
      <c r="P633" s="7">
        <f>(E633/L633)</f>
        <v>76.666666666666671</v>
      </c>
      <c r="Q633" s="7" t="str">
        <f>LEFT($N633,FIND("/",N633)-1)</f>
        <v>technology</v>
      </c>
      <c r="R633" s="7" t="str">
        <f>RIGHT($N633,FIND("/",$N633)-8)</f>
        <v>web</v>
      </c>
      <c r="S633" s="12">
        <f>(((J633/60)/60)/24)+DATE(1970,1,1)+(-6/24)</f>
        <v>42489.522326388891</v>
      </c>
      <c r="T633" s="12">
        <f>(((I633/60)/60)/24)+DATE(1970,1,1)+(-6/24)</f>
        <v>42518.522326388891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((E634/D634))</f>
        <v>0</v>
      </c>
      <c r="P634" s="7">
        <v>0</v>
      </c>
      <c r="Q634" s="7" t="str">
        <f>LEFT($N634,FIND("/",N634)-1)</f>
        <v>technology</v>
      </c>
      <c r="R634" s="7" t="str">
        <f>RIGHT($N634,FIND("/",$N634)-8)</f>
        <v>web</v>
      </c>
      <c r="S634" s="12">
        <f>(((J634/60)/60)/24)+DATE(1970,1,1)+(-6/24)</f>
        <v>42303.409317129626</v>
      </c>
      <c r="T634" s="12">
        <f>(((I634/60)/60)/24)+DATE(1970,1,1)+(-6/24)</f>
        <v>42333.450983796298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((E635/D635))</f>
        <v>0.1245</v>
      </c>
      <c r="P635" s="7">
        <f>(E635/L635)</f>
        <v>49.8</v>
      </c>
      <c r="Q635" s="7" t="str">
        <f>LEFT($N635,FIND("/",N635)-1)</f>
        <v>technology</v>
      </c>
      <c r="R635" s="7" t="str">
        <f>RIGHT($N635,FIND("/",$N635)-8)</f>
        <v>web</v>
      </c>
      <c r="S635" s="12">
        <f>(((J635/60)/60)/24)+DATE(1970,1,1)+(-6/24)</f>
        <v>42507.04932870371</v>
      </c>
      <c r="T635" s="12">
        <f>(((I635/60)/60)/24)+DATE(1970,1,1)+(-6/24)</f>
        <v>42538.708333333328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((E636/D636))</f>
        <v>2.0000000000000001E-4</v>
      </c>
      <c r="P636" s="7">
        <f>(E636/L636)</f>
        <v>1</v>
      </c>
      <c r="Q636" s="7" t="str">
        <f>LEFT($N636,FIND("/",N636)-1)</f>
        <v>technology</v>
      </c>
      <c r="R636" s="7" t="str">
        <f>RIGHT($N636,FIND("/",$N636)-8)</f>
        <v>web</v>
      </c>
      <c r="S636" s="12">
        <f>(((J636/60)/60)/24)+DATE(1970,1,1)+(-6/24)</f>
        <v>42031.678576388891</v>
      </c>
      <c r="T636" s="12">
        <f>(((I636/60)/60)/24)+DATE(1970,1,1)+(-6/24)</f>
        <v>42061.678576388891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((E637/D637))</f>
        <v>8.0000000000000007E-5</v>
      </c>
      <c r="P637" s="7">
        <f>(E637/L637)</f>
        <v>2</v>
      </c>
      <c r="Q637" s="7" t="str">
        <f>LEFT($N637,FIND("/",N637)-1)</f>
        <v>technology</v>
      </c>
      <c r="R637" s="7" t="str">
        <f>RIGHT($N637,FIND("/",$N637)-8)</f>
        <v>web</v>
      </c>
      <c r="S637" s="12">
        <f>(((J637/60)/60)/24)+DATE(1970,1,1)+(-6/24)</f>
        <v>42075.842152777783</v>
      </c>
      <c r="T637" s="12">
        <f>(((I637/60)/60)/24)+DATE(1970,1,1)+(-6/24)</f>
        <v>42105.842152777783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((E638/D638))</f>
        <v>2E-3</v>
      </c>
      <c r="P638" s="7">
        <f>(E638/L638)</f>
        <v>4</v>
      </c>
      <c r="Q638" s="7" t="str">
        <f>LEFT($N638,FIND("/",N638)-1)</f>
        <v>technology</v>
      </c>
      <c r="R638" s="7" t="str">
        <f>RIGHT($N638,FIND("/",$N638)-8)</f>
        <v>web</v>
      </c>
      <c r="S638" s="12">
        <f>(((J638/60)/60)/24)+DATE(1970,1,1)+(-6/24)</f>
        <v>42131.205439814818</v>
      </c>
      <c r="T638" s="12">
        <f>(((I638/60)/60)/24)+DATE(1970,1,1)+(-6/24)</f>
        <v>42161.19930555555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((E639/D639))</f>
        <v>0</v>
      </c>
      <c r="P639" s="7">
        <v>0</v>
      </c>
      <c r="Q639" s="7" t="str">
        <f>LEFT($N639,FIND("/",N639)-1)</f>
        <v>technology</v>
      </c>
      <c r="R639" s="7" t="str">
        <f>RIGHT($N639,FIND("/",$N639)-8)</f>
        <v>web</v>
      </c>
      <c r="S639" s="12">
        <f>(((J639/60)/60)/24)+DATE(1970,1,1)+(-6/24)</f>
        <v>42762.712013888886</v>
      </c>
      <c r="T639" s="12">
        <f>(((I639/60)/60)/24)+DATE(1970,1,1)+(-6/24)</f>
        <v>42791.711111111115</v>
      </c>
    </row>
    <row r="640" spans="1:20" ht="17">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((E640/D640))</f>
        <v>9.0000000000000006E-5</v>
      </c>
      <c r="P640" s="7">
        <f>(E640/L640)</f>
        <v>3</v>
      </c>
      <c r="Q640" s="7" t="str">
        <f>LEFT($N640,FIND("/",N640)-1)</f>
        <v>technology</v>
      </c>
      <c r="R640" s="7" t="str">
        <f>RIGHT($N640,FIND("/",$N640)-8)</f>
        <v>web</v>
      </c>
      <c r="S640" s="12">
        <f>(((J640/60)/60)/24)+DATE(1970,1,1)+(-6/24)</f>
        <v>42759.343310185184</v>
      </c>
      <c r="T640" s="12">
        <f>(((I640/60)/60)/24)+DATE(1970,1,1)+(-6/24)</f>
        <v>42819.30164351852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((E641/D641))</f>
        <v>9.9999999999999995E-7</v>
      </c>
      <c r="P641" s="7">
        <f>(E641/L641)</f>
        <v>1</v>
      </c>
      <c r="Q641" s="7" t="str">
        <f>LEFT($N641,FIND("/",N641)-1)</f>
        <v>technology</v>
      </c>
      <c r="R641" s="7" t="str">
        <f>RIGHT($N641,FIND("/",$N641)-8)</f>
        <v>web</v>
      </c>
      <c r="S641" s="12">
        <f>(((J641/60)/60)/24)+DATE(1970,1,1)+(-6/24)</f>
        <v>41865.333275462966</v>
      </c>
      <c r="T641" s="12">
        <f>(((I641/60)/60)/24)+DATE(1970,1,1)+(-6/24)</f>
        <v>41925.333275462966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((E642/D642))</f>
        <v>1.4428571428571428</v>
      </c>
      <c r="P642" s="7">
        <f>(E642/L642)</f>
        <v>50.5</v>
      </c>
      <c r="Q642" s="7" t="str">
        <f>LEFT($N642,FIND("/",N642)-1)</f>
        <v>technology</v>
      </c>
      <c r="R642" s="7" t="str">
        <f>RIGHT($N642,FIND("/",$N642)-2)</f>
        <v>wearables</v>
      </c>
      <c r="S642" s="12">
        <f>(((J642/60)/60)/24)+DATE(1970,1,1)+(-6/24)</f>
        <v>42683.170312500006</v>
      </c>
      <c r="T642" s="12">
        <f>(((I642/60)/60)/24)+DATE(1970,1,1)+(-6/24)</f>
        <v>42698.708333333328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((E643/D643))</f>
        <v>1.1916249999999999</v>
      </c>
      <c r="P643" s="7">
        <f>(E643/L643)</f>
        <v>151.31746031746033</v>
      </c>
      <c r="Q643" s="7" t="str">
        <f>LEFT($N643,FIND("/",N643)-1)</f>
        <v>technology</v>
      </c>
      <c r="R643" s="7" t="str">
        <f>RIGHT($N643,FIND("/",$N643)-2)</f>
        <v>wearables</v>
      </c>
      <c r="S643" s="12">
        <f>(((J643/60)/60)/24)+DATE(1970,1,1)+(-6/24)</f>
        <v>42199.32</v>
      </c>
      <c r="T643" s="12">
        <f>(((I643/60)/60)/24)+DATE(1970,1,1)+(-6/24)</f>
        <v>42229.32</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((E644/D644))</f>
        <v>14.604850000000001</v>
      </c>
      <c r="P644" s="7">
        <f>(E644/L644)</f>
        <v>134.3592456301748</v>
      </c>
      <c r="Q644" s="7" t="str">
        <f>LEFT($N644,FIND("/",N644)-1)</f>
        <v>technology</v>
      </c>
      <c r="R644" s="7" t="str">
        <f>RIGHT($N644,FIND("/",$N644)-2)</f>
        <v>wearables</v>
      </c>
      <c r="S644" s="12">
        <f>(((J644/60)/60)/24)+DATE(1970,1,1)+(-6/24)</f>
        <v>42199.401319444441</v>
      </c>
      <c r="T644" s="12">
        <f>(((I644/60)/60)/24)+DATE(1970,1,1)+(-6/24)</f>
        <v>42235.401319444441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((E645/D645))</f>
        <v>1.0580799999999999</v>
      </c>
      <c r="P645" s="7">
        <f>(E645/L645)</f>
        <v>174.02631578947367</v>
      </c>
      <c r="Q645" s="7" t="str">
        <f>LEFT($N645,FIND("/",N645)-1)</f>
        <v>technology</v>
      </c>
      <c r="R645" s="7" t="str">
        <f>RIGHT($N645,FIND("/",$N645)-2)</f>
        <v>wearables</v>
      </c>
      <c r="S645" s="12">
        <f>(((J645/60)/60)/24)+DATE(1970,1,1)+(-6/24)</f>
        <v>42100.392071759255</v>
      </c>
      <c r="T645" s="12">
        <f>(((I645/60)/60)/24)+DATE(1970,1,1)+(-6/24)</f>
        <v>42155.392071759255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((E646/D646))</f>
        <v>3.0011791999999997</v>
      </c>
      <c r="P646" s="7">
        <f>(E646/L646)</f>
        <v>73.486268364348675</v>
      </c>
      <c r="Q646" s="7" t="str">
        <f>LEFT($N646,FIND("/",N646)-1)</f>
        <v>technology</v>
      </c>
      <c r="R646" s="7" t="str">
        <f>RIGHT($N646,FIND("/",$N646)-2)</f>
        <v>wearables</v>
      </c>
      <c r="S646" s="12">
        <f>(((J646/60)/60)/24)+DATE(1970,1,1)+(-6/24)</f>
        <v>41898.415960648148</v>
      </c>
      <c r="T646" s="12">
        <f>(((I646/60)/60)/24)+DATE(1970,1,1)+(-6/24)</f>
        <v>41940.791666666664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((E647/D647))</f>
        <v>2.7869999999999999</v>
      </c>
      <c r="P647" s="7">
        <f>(E647/L647)</f>
        <v>23.518987341772153</v>
      </c>
      <c r="Q647" s="7" t="str">
        <f>LEFT($N647,FIND("/",N647)-1)</f>
        <v>technology</v>
      </c>
      <c r="R647" s="7" t="str">
        <f>RIGHT($N647,FIND("/",$N647)-2)</f>
        <v>wearables</v>
      </c>
      <c r="S647" s="12">
        <f>(((J647/60)/60)/24)+DATE(1970,1,1)+(-6/24)</f>
        <v>42563.776319444441</v>
      </c>
      <c r="T647" s="12">
        <f>(((I647/60)/60)/24)+DATE(1970,1,1)+(-6/24)</f>
        <v>42593.776319444441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((E648/D648))</f>
        <v>1.3187625000000001</v>
      </c>
      <c r="P648" s="7">
        <f>(E648/L648)</f>
        <v>39.074444444444445</v>
      </c>
      <c r="Q648" s="7" t="str">
        <f>LEFT($N648,FIND("/",N648)-1)</f>
        <v>technology</v>
      </c>
      <c r="R648" s="7" t="str">
        <f>RIGHT($N648,FIND("/",$N648)-2)</f>
        <v>wearables</v>
      </c>
      <c r="S648" s="12">
        <f>(((J648/60)/60)/24)+DATE(1970,1,1)+(-6/24)</f>
        <v>41832.602627314816</v>
      </c>
      <c r="T648" s="12">
        <f>(((I648/60)/60)/24)+DATE(1970,1,1)+(-6/24)</f>
        <v>41862.602627314816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((E649/D649))</f>
        <v>1.0705</v>
      </c>
      <c r="P649" s="7">
        <f>(E649/L649)</f>
        <v>125.94117647058823</v>
      </c>
      <c r="Q649" s="7" t="str">
        <f>LEFT($N649,FIND("/",N649)-1)</f>
        <v>technology</v>
      </c>
      <c r="R649" s="7" t="str">
        <f>RIGHT($N649,FIND("/",$N649)-2)</f>
        <v>wearables</v>
      </c>
      <c r="S649" s="12">
        <f>(((J649/60)/60)/24)+DATE(1970,1,1)+(-6/24)</f>
        <v>42416.517928240741</v>
      </c>
      <c r="T649" s="12">
        <f>(((I649/60)/60)/24)+DATE(1970,1,1)+(-6/24)</f>
        <v>42446.476261574076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((E650/D650))</f>
        <v>1.2682285714285715</v>
      </c>
      <c r="P650" s="7">
        <f>(E650/L650)</f>
        <v>1644</v>
      </c>
      <c r="Q650" s="7" t="str">
        <f>LEFT($N650,FIND("/",N650)-1)</f>
        <v>technology</v>
      </c>
      <c r="R650" s="7" t="str">
        <f>RIGHT($N650,FIND("/",$N650)-2)</f>
        <v>wearables</v>
      </c>
      <c r="S650" s="12">
        <f>(((J650/60)/60)/24)+DATE(1970,1,1)+(-6/24)</f>
        <v>41891.443379629629</v>
      </c>
      <c r="T650" s="12">
        <f>(((I650/60)/60)/24)+DATE(1970,1,1)+(-6/24)</f>
        <v>41926.443379629629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((E651/D651))</f>
        <v>1.3996</v>
      </c>
      <c r="P651" s="7">
        <f>(E651/L651)</f>
        <v>42.670731707317074</v>
      </c>
      <c r="Q651" s="7" t="str">
        <f>LEFT($N651,FIND("/",N651)-1)</f>
        <v>technology</v>
      </c>
      <c r="R651" s="7" t="str">
        <f>RIGHT($N651,FIND("/",$N651)-2)</f>
        <v>wearables</v>
      </c>
      <c r="S651" s="12">
        <f>(((J651/60)/60)/24)+DATE(1970,1,1)+(-6/24)</f>
        <v>41877.662187499998</v>
      </c>
      <c r="T651" s="12">
        <f>(((I651/60)/60)/24)+DATE(1970,1,1)+(-6/24)</f>
        <v>41898.662187499998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((E652/D652))</f>
        <v>1.1240000000000001</v>
      </c>
      <c r="P652" s="7">
        <f>(E652/L652)</f>
        <v>35.125</v>
      </c>
      <c r="Q652" s="7" t="str">
        <f>LEFT($N652,FIND("/",N652)-1)</f>
        <v>technology</v>
      </c>
      <c r="R652" s="7" t="str">
        <f>RIGHT($N652,FIND("/",$N652)-2)</f>
        <v>wearables</v>
      </c>
      <c r="S652" s="12">
        <f>(((J652/60)/60)/24)+DATE(1970,1,1)+(-6/24)</f>
        <v>41931.786851851852</v>
      </c>
      <c r="T652" s="12">
        <f>(((I652/60)/60)/24)+DATE(1970,1,1)+(-6/24)</f>
        <v>41991.828518518523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((E653/D653))</f>
        <v>1.00528</v>
      </c>
      <c r="P653" s="7">
        <f>(E653/L653)</f>
        <v>239.35238095238094</v>
      </c>
      <c r="Q653" s="7" t="str">
        <f>LEFT($N653,FIND("/",N653)-1)</f>
        <v>technology</v>
      </c>
      <c r="R653" s="7" t="str">
        <f>RIGHT($N653,FIND("/",$N653)-2)</f>
        <v>wearables</v>
      </c>
      <c r="S653" s="12">
        <f>(((J653/60)/60)/24)+DATE(1970,1,1)+(-6/24)</f>
        <v>41955.767488425925</v>
      </c>
      <c r="T653" s="12">
        <f>(((I653/60)/60)/24)+DATE(1970,1,1)+(-6/24)</f>
        <v>41985.767488425925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((E654/D654))</f>
        <v>1.0046666666666666</v>
      </c>
      <c r="P654" s="7">
        <f>(E654/L654)</f>
        <v>107.64285714285714</v>
      </c>
      <c r="Q654" s="7" t="str">
        <f>LEFT($N654,FIND("/",N654)-1)</f>
        <v>technology</v>
      </c>
      <c r="R654" s="7" t="str">
        <f>RIGHT($N654,FIND("/",$N654)-2)</f>
        <v>wearables</v>
      </c>
      <c r="S654" s="12">
        <f>(((J654/60)/60)/24)+DATE(1970,1,1)+(-6/24)</f>
        <v>42675.440393518518</v>
      </c>
      <c r="T654" s="12">
        <f>(((I654/60)/60)/24)+DATE(1970,1,1)+(-6/24)</f>
        <v>42705.482060185182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((E655/D655))</f>
        <v>1.4144600000000001</v>
      </c>
      <c r="P655" s="7">
        <f>(E655/L655)</f>
        <v>95.830623306233065</v>
      </c>
      <c r="Q655" s="7" t="str">
        <f>LEFT($N655,FIND("/",N655)-1)</f>
        <v>technology</v>
      </c>
      <c r="R655" s="7" t="str">
        <f>RIGHT($N655,FIND("/",$N655)-2)</f>
        <v>wearables</v>
      </c>
      <c r="S655" s="12">
        <f>(((J655/60)/60)/24)+DATE(1970,1,1)+(-6/24)</f>
        <v>42199.368518518517</v>
      </c>
      <c r="T655" s="12">
        <f>(((I655/60)/60)/24)+DATE(1970,1,1)+(-6/24)</f>
        <v>42236.368518518517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((E656/D656))</f>
        <v>2.6729166666666666</v>
      </c>
      <c r="P656" s="7">
        <f>(E656/L656)</f>
        <v>31.663376110562684</v>
      </c>
      <c r="Q656" s="7" t="str">
        <f>LEFT($N656,FIND("/",N656)-1)</f>
        <v>technology</v>
      </c>
      <c r="R656" s="7" t="str">
        <f>RIGHT($N656,FIND("/",$N656)-2)</f>
        <v>wearables</v>
      </c>
      <c r="S656" s="12">
        <f>(((J656/60)/60)/24)+DATE(1970,1,1)+(-6/24)</f>
        <v>42163.707326388889</v>
      </c>
      <c r="T656" s="12">
        <f>(((I656/60)/60)/24)+DATE(1970,1,1)+(-6/24)</f>
        <v>42193.707326388889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((E657/D657))</f>
        <v>1.4688749999999999</v>
      </c>
      <c r="P657" s="7">
        <f>(E657/L657)</f>
        <v>42.886861313868614</v>
      </c>
      <c r="Q657" s="7" t="str">
        <f>LEFT($N657,FIND("/",N657)-1)</f>
        <v>technology</v>
      </c>
      <c r="R657" s="7" t="str">
        <f>RIGHT($N657,FIND("/",$N657)-2)</f>
        <v>wearables</v>
      </c>
      <c r="S657" s="12">
        <f>(((J657/60)/60)/24)+DATE(1970,1,1)+(-6/24)</f>
        <v>42045.707314814819</v>
      </c>
      <c r="T657" s="12">
        <f>(((I657/60)/60)/24)+DATE(1970,1,1)+(-6/24)</f>
        <v>42075.665648148148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((E658/D658))</f>
        <v>2.1356000000000002</v>
      </c>
      <c r="P658" s="7">
        <f>(E658/L658)</f>
        <v>122.73563218390805</v>
      </c>
      <c r="Q658" s="7" t="str">
        <f>LEFT($N658,FIND("/",N658)-1)</f>
        <v>technology</v>
      </c>
      <c r="R658" s="7" t="str">
        <f>RIGHT($N658,FIND("/",$N658)-2)</f>
        <v>wearables</v>
      </c>
      <c r="S658" s="12">
        <f>(((J658/60)/60)/24)+DATE(1970,1,1)+(-6/24)</f>
        <v>42417.554618055554</v>
      </c>
      <c r="T658" s="12">
        <f>(((I658/60)/60)/24)+DATE(1970,1,1)+(-6/24)</f>
        <v>42477.512951388882</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((E659/D659))</f>
        <v>1.2569999999999999</v>
      </c>
      <c r="P659" s="7">
        <f>(E659/L659)</f>
        <v>190.45454545454547</v>
      </c>
      <c r="Q659" s="7" t="str">
        <f>LEFT($N659,FIND("/",N659)-1)</f>
        <v>technology</v>
      </c>
      <c r="R659" s="7" t="str">
        <f>RIGHT($N659,FIND("/",$N659)-2)</f>
        <v>wearables</v>
      </c>
      <c r="S659" s="12">
        <f>(((J659/60)/60)/24)+DATE(1970,1,1)+(-6/24)</f>
        <v>42331.59574074074</v>
      </c>
      <c r="T659" s="12">
        <f>(((I659/60)/60)/24)+DATE(1970,1,1)+(-6/24)</f>
        <v>42361.59574074074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((E660/D660))</f>
        <v>1.0446206037108834</v>
      </c>
      <c r="P660" s="7">
        <f>(E660/L660)</f>
        <v>109.33695652173913</v>
      </c>
      <c r="Q660" s="7" t="str">
        <f>LEFT($N660,FIND("/",N660)-1)</f>
        <v>technology</v>
      </c>
      <c r="R660" s="7" t="str">
        <f>RIGHT($N660,FIND("/",$N660)-2)</f>
        <v>wearables</v>
      </c>
      <c r="S660" s="12">
        <f>(((J660/60)/60)/24)+DATE(1970,1,1)+(-6/24)</f>
        <v>42178.910752314812</v>
      </c>
      <c r="T660" s="12">
        <f>(((I660/60)/60)/24)+DATE(1970,1,1)+(-6/24)</f>
        <v>42211.5</v>
      </c>
    </row>
    <row r="661" spans="1:20" ht="17">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((E661/D661))</f>
        <v>1.0056666666666667</v>
      </c>
      <c r="P661" s="7">
        <f>(E661/L661)</f>
        <v>143.66666666666666</v>
      </c>
      <c r="Q661" s="7" t="str">
        <f>LEFT($N661,FIND("/",N661)-1)</f>
        <v>technology</v>
      </c>
      <c r="R661" s="7" t="str">
        <f>RIGHT($N661,FIND("/",$N661)-2)</f>
        <v>wearables</v>
      </c>
      <c r="S661" s="12">
        <f>(((J661/60)/60)/24)+DATE(1970,1,1)+(-6/24)</f>
        <v>42209.343692129631</v>
      </c>
      <c r="T661" s="12">
        <f>(((I661/60)/60)/24)+DATE(1970,1,1)+(-6/24)</f>
        <v>42239.343692129631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((E662/D662))</f>
        <v>3.058E-2</v>
      </c>
      <c r="P662" s="7">
        <f>(E662/L662)</f>
        <v>84.944444444444443</v>
      </c>
      <c r="Q662" s="7" t="str">
        <f>LEFT($N662,FIND("/",N662)-1)</f>
        <v>technology</v>
      </c>
      <c r="R662" s="7" t="str">
        <f>RIGHT($N662,FIND("/",$N662)-2)</f>
        <v>wearables</v>
      </c>
      <c r="S662" s="12">
        <f>(((J662/60)/60)/24)+DATE(1970,1,1)+(-6/24)</f>
        <v>41922.491655092592</v>
      </c>
      <c r="T662" s="12">
        <f>(((I662/60)/60)/24)+DATE(1970,1,1)+(-6/24)</f>
        <v>41952.533321759263</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((E663/D663))</f>
        <v>9.4999999999999998E-3</v>
      </c>
      <c r="P663" s="7">
        <f>(E663/L663)</f>
        <v>10.555555555555555</v>
      </c>
      <c r="Q663" s="7" t="str">
        <f>LEFT($N663,FIND("/",N663)-1)</f>
        <v>technology</v>
      </c>
      <c r="R663" s="7" t="str">
        <f>RIGHT($N663,FIND("/",$N663)-2)</f>
        <v>wearables</v>
      </c>
      <c r="S663" s="12">
        <f>(((J663/60)/60)/24)+DATE(1970,1,1)+(-6/24)</f>
        <v>42636.395358796297</v>
      </c>
      <c r="T663" s="12">
        <f>(((I663/60)/60)/24)+DATE(1970,1,1)+(-6/24)</f>
        <v>42666.395358796297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((E664/D664))</f>
        <v>4.0000000000000001E-3</v>
      </c>
      <c r="P664" s="7">
        <f>(E664/L664)</f>
        <v>39</v>
      </c>
      <c r="Q664" s="7" t="str">
        <f>LEFT($N664,FIND("/",N664)-1)</f>
        <v>technology</v>
      </c>
      <c r="R664" s="7" t="str">
        <f>RIGHT($N664,FIND("/",$N664)-2)</f>
        <v>wearables</v>
      </c>
      <c r="S664" s="12">
        <f>(((J664/60)/60)/24)+DATE(1970,1,1)+(-6/24)</f>
        <v>41990.188043981485</v>
      </c>
      <c r="T664" s="12">
        <f>(((I664/60)/60)/24)+DATE(1970,1,1)+(-6/24)</f>
        <v>42020.188043981485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((E665/D665))</f>
        <v>3.5000000000000001E-3</v>
      </c>
      <c r="P665" s="7">
        <f>(E665/L665)</f>
        <v>100</v>
      </c>
      <c r="Q665" s="7" t="str">
        <f>LEFT($N665,FIND("/",N665)-1)</f>
        <v>technology</v>
      </c>
      <c r="R665" s="7" t="str">
        <f>RIGHT($N665,FIND("/",$N665)-2)</f>
        <v>wearables</v>
      </c>
      <c r="S665" s="12">
        <f>(((J665/60)/60)/24)+DATE(1970,1,1)+(-6/24)</f>
        <v>42173.593240740738</v>
      </c>
      <c r="T665" s="12">
        <f>(((I665/60)/60)/24)+DATE(1970,1,1)+(-6/24)</f>
        <v>42203.593240740738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((E666/D666))</f>
        <v>7.5333333333333335E-2</v>
      </c>
      <c r="P666" s="7">
        <f>(E666/L666)</f>
        <v>31.172413793103448</v>
      </c>
      <c r="Q666" s="7" t="str">
        <f>LEFT($N666,FIND("/",N666)-1)</f>
        <v>technology</v>
      </c>
      <c r="R666" s="7" t="str">
        <f>RIGHT($N666,FIND("/",$N666)-2)</f>
        <v>wearables</v>
      </c>
      <c r="S666" s="12">
        <f>(((J666/60)/60)/24)+DATE(1970,1,1)+(-6/24)</f>
        <v>42077.416377314818</v>
      </c>
      <c r="T666" s="12">
        <f>(((I666/60)/60)/24)+DATE(1970,1,1)+(-6/24)</f>
        <v>42107.416377314818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((E667/D667))</f>
        <v>0.18640000000000001</v>
      </c>
      <c r="P667" s="7">
        <f>(E667/L667)</f>
        <v>155.33333333333334</v>
      </c>
      <c r="Q667" s="7" t="str">
        <f>LEFT($N667,FIND("/",N667)-1)</f>
        <v>technology</v>
      </c>
      <c r="R667" s="7" t="str">
        <f>RIGHT($N667,FIND("/",$N667)-2)</f>
        <v>wearables</v>
      </c>
      <c r="S667" s="12">
        <f>(((J667/60)/60)/24)+DATE(1970,1,1)+(-6/24)</f>
        <v>42688.461354166662</v>
      </c>
      <c r="T667" s="12">
        <f>(((I667/60)/60)/24)+DATE(1970,1,1)+(-6/24)</f>
        <v>42748.461354166662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((E668/D668))</f>
        <v>4.0000000000000003E-5</v>
      </c>
      <c r="P668" s="7">
        <f>(E668/L668)</f>
        <v>2</v>
      </c>
      <c r="Q668" s="7" t="str">
        <f>LEFT($N668,FIND("/",N668)-1)</f>
        <v>technology</v>
      </c>
      <c r="R668" s="7" t="str">
        <f>RIGHT($N668,FIND("/",$N668)-2)</f>
        <v>wearables</v>
      </c>
      <c r="S668" s="12">
        <f>(((J668/60)/60)/24)+DATE(1970,1,1)+(-6/24)</f>
        <v>41838.582152777781</v>
      </c>
      <c r="T668" s="12">
        <f>(((I668/60)/60)/24)+DATE(1970,1,1)+(-6/24)</f>
        <v>41868.582152777781</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((E669/D669))</f>
        <v>0.1002</v>
      </c>
      <c r="P669" s="7">
        <f>(E669/L669)</f>
        <v>178.92857142857142</v>
      </c>
      <c r="Q669" s="7" t="str">
        <f>LEFT($N669,FIND("/",N669)-1)</f>
        <v>technology</v>
      </c>
      <c r="R669" s="7" t="str">
        <f>RIGHT($N669,FIND("/",$N669)-2)</f>
        <v>wearables</v>
      </c>
      <c r="S669" s="12">
        <f>(((J669/60)/60)/24)+DATE(1970,1,1)+(-6/24)</f>
        <v>42632.123414351852</v>
      </c>
      <c r="T669" s="12">
        <f>(((I669/60)/60)/24)+DATE(1970,1,1)+(-6/24)</f>
        <v>42672.123414351852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((E670/D670))</f>
        <v>4.5600000000000002E-2</v>
      </c>
      <c r="P670" s="7">
        <f>(E670/L670)</f>
        <v>27.36</v>
      </c>
      <c r="Q670" s="7" t="str">
        <f>LEFT($N670,FIND("/",N670)-1)</f>
        <v>technology</v>
      </c>
      <c r="R670" s="7" t="str">
        <f>RIGHT($N670,FIND("/",$N670)-2)</f>
        <v>wearables</v>
      </c>
      <c r="S670" s="12">
        <f>(((J670/60)/60)/24)+DATE(1970,1,1)+(-6/24)</f>
        <v>42090.581273148149</v>
      </c>
      <c r="T670" s="12">
        <f>(((I670/60)/60)/24)+DATE(1970,1,1)+(-6/24)</f>
        <v>42135.581273148149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((E671/D671))</f>
        <v>0.21507499999999999</v>
      </c>
      <c r="P671" s="7">
        <f>(E671/L671)</f>
        <v>1536.25</v>
      </c>
      <c r="Q671" s="7" t="str">
        <f>LEFT($N671,FIND("/",N671)-1)</f>
        <v>technology</v>
      </c>
      <c r="R671" s="7" t="str">
        <f>RIGHT($N671,FIND("/",$N671)-2)</f>
        <v>wearables</v>
      </c>
      <c r="S671" s="12">
        <f>(((J671/60)/60)/24)+DATE(1970,1,1)+(-6/24)</f>
        <v>42527.375671296293</v>
      </c>
      <c r="T671" s="12">
        <f>(((I671/60)/60)/24)+DATE(1970,1,1)+(-6/24)</f>
        <v>42557.375671296293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((E672/D672))</f>
        <v>0.29276666666666668</v>
      </c>
      <c r="P672" s="7">
        <f>(E672/L672)</f>
        <v>84.99677419354839</v>
      </c>
      <c r="Q672" s="7" t="str">
        <f>LEFT($N672,FIND("/",N672)-1)</f>
        <v>technology</v>
      </c>
      <c r="R672" s="7" t="str">
        <f>RIGHT($N672,FIND("/",$N672)-2)</f>
        <v>wearables</v>
      </c>
      <c r="S672" s="12">
        <f>(((J672/60)/60)/24)+DATE(1970,1,1)+(-6/24)</f>
        <v>42506.459722222222</v>
      </c>
      <c r="T672" s="12">
        <f>(((I672/60)/60)/24)+DATE(1970,1,1)+(-6/24)</f>
        <v>42540.090277777781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((E673/D673))</f>
        <v>0.39426666666666665</v>
      </c>
      <c r="P673" s="7">
        <f>(E673/L673)</f>
        <v>788.5333333333333</v>
      </c>
      <c r="Q673" s="7" t="str">
        <f>LEFT($N673,FIND("/",N673)-1)</f>
        <v>technology</v>
      </c>
      <c r="R673" s="7" t="str">
        <f>RIGHT($N673,FIND("/",$N673)-2)</f>
        <v>wearables</v>
      </c>
      <c r="S673" s="12">
        <f>(((J673/60)/60)/24)+DATE(1970,1,1)+(-6/24)</f>
        <v>41984.442731481482</v>
      </c>
      <c r="T673" s="12">
        <f>(((I673/60)/60)/24)+DATE(1970,1,1)+(-6/24)</f>
        <v>42017.916666666672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((E674/D674))</f>
        <v>0.21628</v>
      </c>
      <c r="P674" s="7">
        <f>(E674/L674)</f>
        <v>50.29767441860465</v>
      </c>
      <c r="Q674" s="7" t="str">
        <f>LEFT($N674,FIND("/",N674)-1)</f>
        <v>technology</v>
      </c>
      <c r="R674" s="7" t="str">
        <f>RIGHT($N674,FIND("/",$N674)-2)</f>
        <v>wearables</v>
      </c>
      <c r="S674" s="12">
        <f>(((J674/60)/60)/24)+DATE(1970,1,1)+(-6/24)</f>
        <v>41973.969490740739</v>
      </c>
      <c r="T674" s="12">
        <f>(((I674/60)/60)/24)+DATE(1970,1,1)+(-6/24)</f>
        <v>42004.957638888889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((E675/D675))</f>
        <v>2.0500000000000002E-3</v>
      </c>
      <c r="P675" s="7">
        <f>(E675/L675)</f>
        <v>68.333333333333329</v>
      </c>
      <c r="Q675" s="7" t="str">
        <f>LEFT($N675,FIND("/",N675)-1)</f>
        <v>technology</v>
      </c>
      <c r="R675" s="7" t="str">
        <f>RIGHT($N675,FIND("/",$N675)-2)</f>
        <v>wearables</v>
      </c>
      <c r="S675" s="12">
        <f>(((J675/60)/60)/24)+DATE(1970,1,1)+(-6/24)</f>
        <v>41838.590474537035</v>
      </c>
      <c r="T675" s="12">
        <f>(((I675/60)/60)/24)+DATE(1970,1,1)+(-6/24)</f>
        <v>41883.590474537035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((E676/D676))</f>
        <v>2.9999999999999997E-4</v>
      </c>
      <c r="P676" s="7">
        <f>(E676/L676)</f>
        <v>7.5</v>
      </c>
      <c r="Q676" s="7" t="str">
        <f>LEFT($N676,FIND("/",N676)-1)</f>
        <v>technology</v>
      </c>
      <c r="R676" s="7" t="str">
        <f>RIGHT($N676,FIND("/",$N676)-2)</f>
        <v>wearables</v>
      </c>
      <c r="S676" s="12">
        <f>(((J676/60)/60)/24)+DATE(1970,1,1)+(-6/24)</f>
        <v>41802.866053240738</v>
      </c>
      <c r="T676" s="12">
        <f>(((I676/60)/60)/24)+DATE(1970,1,1)+(-6/24)</f>
        <v>41862.866053240738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((E677/D677))</f>
        <v>0.14849999999999999</v>
      </c>
      <c r="P677" s="7">
        <f>(E677/L677)</f>
        <v>34.269230769230766</v>
      </c>
      <c r="Q677" s="7" t="str">
        <f>LEFT($N677,FIND("/",N677)-1)</f>
        <v>technology</v>
      </c>
      <c r="R677" s="7" t="str">
        <f>RIGHT($N677,FIND("/",$N677)-2)</f>
        <v>wearables</v>
      </c>
      <c r="S677" s="12">
        <f>(((J677/60)/60)/24)+DATE(1970,1,1)+(-6/24)</f>
        <v>41975.680601851855</v>
      </c>
      <c r="T677" s="12">
        <f>(((I677/60)/60)/24)+DATE(1970,1,1)+(-6/24)</f>
        <v>42005.040972222225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((E678/D678))</f>
        <v>1.4710000000000001E-2</v>
      </c>
      <c r="P678" s="7">
        <f>(E678/L678)</f>
        <v>61.291666666666664</v>
      </c>
      <c r="Q678" s="7" t="str">
        <f>LEFT($N678,FIND("/",N678)-1)</f>
        <v>technology</v>
      </c>
      <c r="R678" s="7" t="str">
        <f>RIGHT($N678,FIND("/",$N678)-2)</f>
        <v>wearables</v>
      </c>
      <c r="S678" s="12">
        <f>(((J678/60)/60)/24)+DATE(1970,1,1)+(-6/24)</f>
        <v>42012.518298611118</v>
      </c>
      <c r="T678" s="12">
        <f>(((I678/60)/60)/24)+DATE(1970,1,1)+(-6/24)</f>
        <v>42042.518298611118</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((E679/D679))</f>
        <v>0.25584000000000001</v>
      </c>
      <c r="P679" s="7">
        <f>(E679/L679)</f>
        <v>133.25</v>
      </c>
      <c r="Q679" s="7" t="str">
        <f>LEFT($N679,FIND("/",N679)-1)</f>
        <v>technology</v>
      </c>
      <c r="R679" s="7" t="str">
        <f>RIGHT($N679,FIND("/",$N679)-2)</f>
        <v>wearables</v>
      </c>
      <c r="S679" s="12">
        <f>(((J679/60)/60)/24)+DATE(1970,1,1)+(-6/24)</f>
        <v>42504.153877314813</v>
      </c>
      <c r="T679" s="12">
        <f>(((I679/60)/60)/24)+DATE(1970,1,1)+(-6/24)</f>
        <v>42549.153877314813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((E680/D680))</f>
        <v>3.8206896551724136E-2</v>
      </c>
      <c r="P680" s="7">
        <f>(E680/L680)</f>
        <v>65.17647058823529</v>
      </c>
      <c r="Q680" s="7" t="str">
        <f>LEFT($N680,FIND("/",N680)-1)</f>
        <v>technology</v>
      </c>
      <c r="R680" s="7" t="str">
        <f>RIGHT($N680,FIND("/",$N680)-2)</f>
        <v>wearables</v>
      </c>
      <c r="S680" s="12">
        <f>(((J680/60)/60)/24)+DATE(1970,1,1)+(-6/24)</f>
        <v>42481.126597222217</v>
      </c>
      <c r="T680" s="12">
        <f>(((I680/60)/60)/24)+DATE(1970,1,1)+(-6/24)</f>
        <v>42511.126597222217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((E681/D681))</f>
        <v>0.15485964912280703</v>
      </c>
      <c r="P681" s="7">
        <f>(E681/L681)</f>
        <v>93.90425531914893</v>
      </c>
      <c r="Q681" s="7" t="str">
        <f>LEFT($N681,FIND("/",N681)-1)</f>
        <v>technology</v>
      </c>
      <c r="R681" s="7" t="str">
        <f>RIGHT($N681,FIND("/",$N681)-2)</f>
        <v>wearables</v>
      </c>
      <c r="S681" s="12">
        <f>(((J681/60)/60)/24)+DATE(1970,1,1)+(-6/24)</f>
        <v>42556.445706018523</v>
      </c>
      <c r="T681" s="12">
        <f>(((I681/60)/60)/24)+DATE(1970,1,1)+(-6/24)</f>
        <v>42616.445706018523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((E682/D682))</f>
        <v>0.25912000000000002</v>
      </c>
      <c r="P682" s="7">
        <f>(E682/L682)</f>
        <v>150.65116279069767</v>
      </c>
      <c r="Q682" s="7" t="str">
        <f>LEFT($N682,FIND("/",N682)-1)</f>
        <v>technology</v>
      </c>
      <c r="R682" s="7" t="str">
        <f>RIGHT($N682,FIND("/",$N682)-2)</f>
        <v>wearables</v>
      </c>
      <c r="S682" s="12">
        <f>(((J682/60)/60)/24)+DATE(1970,1,1)+(-6/24)</f>
        <v>41864.251516203702</v>
      </c>
      <c r="T682" s="12">
        <f>(((I682/60)/60)/24)+DATE(1970,1,1)+(-6/24)</f>
        <v>41899.251516203702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((E683/D683))</f>
        <v>4.0000000000000002E-4</v>
      </c>
      <c r="P683" s="7">
        <f>(E683/L683)</f>
        <v>1</v>
      </c>
      <c r="Q683" s="7" t="str">
        <f>LEFT($N683,FIND("/",N683)-1)</f>
        <v>technology</v>
      </c>
      <c r="R683" s="7" t="str">
        <f>RIGHT($N683,FIND("/",$N683)-2)</f>
        <v>wearables</v>
      </c>
      <c r="S683" s="12">
        <f>(((J683/60)/60)/24)+DATE(1970,1,1)+(-6/24)</f>
        <v>42639.555601851855</v>
      </c>
      <c r="T683" s="12">
        <f>(((I683/60)/60)/24)+DATE(1970,1,1)+(-6/24)</f>
        <v>42669.555601851855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((E684/D684))</f>
        <v>1.06E-3</v>
      </c>
      <c r="P684" s="7">
        <f>(E684/L684)</f>
        <v>13.25</v>
      </c>
      <c r="Q684" s="7" t="str">
        <f>LEFT($N684,FIND("/",N684)-1)</f>
        <v>technology</v>
      </c>
      <c r="R684" s="7" t="str">
        <f>RIGHT($N684,FIND("/",$N684)-2)</f>
        <v>wearables</v>
      </c>
      <c r="S684" s="12">
        <f>(((J684/60)/60)/24)+DATE(1970,1,1)+(-6/24)</f>
        <v>42778.515300925923</v>
      </c>
      <c r="T684" s="12">
        <f>(((I684/60)/60)/24)+DATE(1970,1,1)+(-6/24)</f>
        <v>42808.473634259266</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((E685/D685))</f>
        <v>8.5142857142857138E-3</v>
      </c>
      <c r="P685" s="7">
        <f>(E685/L685)</f>
        <v>99.333333333333329</v>
      </c>
      <c r="Q685" s="7" t="str">
        <f>LEFT($N685,FIND("/",N685)-1)</f>
        <v>technology</v>
      </c>
      <c r="R685" s="7" t="str">
        <f>RIGHT($N685,FIND("/",$N685)-2)</f>
        <v>wearables</v>
      </c>
      <c r="S685" s="12">
        <f>(((J685/60)/60)/24)+DATE(1970,1,1)+(-6/24)</f>
        <v>42634.650046296301</v>
      </c>
      <c r="T685" s="12">
        <f>(((I685/60)/60)/24)+DATE(1970,1,1)+(-6/24)</f>
        <v>42674.650046296301</v>
      </c>
    </row>
    <row r="686" spans="1:20" ht="17">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((E686/D686))</f>
        <v>7.4837500000000001E-2</v>
      </c>
      <c r="P686" s="7">
        <f>(E686/L686)</f>
        <v>177.39259259259259</v>
      </c>
      <c r="Q686" s="7" t="str">
        <f>LEFT($N686,FIND("/",N686)-1)</f>
        <v>technology</v>
      </c>
      <c r="R686" s="7" t="str">
        <f>RIGHT($N686,FIND("/",$N686)-2)</f>
        <v>wearables</v>
      </c>
      <c r="S686" s="12">
        <f>(((J686/60)/60)/24)+DATE(1970,1,1)+(-6/24)</f>
        <v>41809.223275462966</v>
      </c>
      <c r="T686" s="12">
        <f>(((I686/60)/60)/24)+DATE(1970,1,1)+(-6/24)</f>
        <v>41844.875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((E687/D687))</f>
        <v>0.27650000000000002</v>
      </c>
      <c r="P687" s="7">
        <f>(E687/L687)</f>
        <v>55.3</v>
      </c>
      <c r="Q687" s="7" t="str">
        <f>LEFT($N687,FIND("/",N687)-1)</f>
        <v>technology</v>
      </c>
      <c r="R687" s="7" t="str">
        <f>RIGHT($N687,FIND("/",$N687)-2)</f>
        <v>wearables</v>
      </c>
      <c r="S687" s="12">
        <f>(((J687/60)/60)/24)+DATE(1970,1,1)+(-6/24)</f>
        <v>41971.616574074069</v>
      </c>
      <c r="T687" s="12">
        <f>(((I687/60)/60)/24)+DATE(1970,1,1)+(-6/24)</f>
        <v>42016.616574074069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((E688/D688))</f>
        <v>0</v>
      </c>
      <c r="P688" s="7">
        <v>0</v>
      </c>
      <c r="Q688" s="7" t="str">
        <f>LEFT($N688,FIND("/",N688)-1)</f>
        <v>technology</v>
      </c>
      <c r="R688" s="7" t="str">
        <f>RIGHT($N688,FIND("/",$N688)-2)</f>
        <v>wearables</v>
      </c>
      <c r="S688" s="12">
        <f>(((J688/60)/60)/24)+DATE(1970,1,1)+(-6/24)</f>
        <v>42189.423263888893</v>
      </c>
      <c r="T688" s="12">
        <f>(((I688/60)/60)/24)+DATE(1970,1,1)+(-6/24)</f>
        <v>42219.423263888893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((E689/D689))</f>
        <v>3.5499999999999997E-2</v>
      </c>
      <c r="P689" s="7">
        <f>(E689/L689)</f>
        <v>591.66666666666663</v>
      </c>
      <c r="Q689" s="7" t="str">
        <f>LEFT($N689,FIND("/",N689)-1)</f>
        <v>technology</v>
      </c>
      <c r="R689" s="7" t="str">
        <f>RIGHT($N689,FIND("/",$N689)-2)</f>
        <v>wearables</v>
      </c>
      <c r="S689" s="12">
        <f>(((J689/60)/60)/24)+DATE(1970,1,1)+(-6/24)</f>
        <v>42711.500613425931</v>
      </c>
      <c r="T689" s="12">
        <f>(((I689/60)/60)/24)+DATE(1970,1,1)+(-6/24)</f>
        <v>42771.500613425931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((E690/D690))</f>
        <v>0.72989999999999999</v>
      </c>
      <c r="P690" s="7">
        <f>(E690/L690)</f>
        <v>405.5</v>
      </c>
      <c r="Q690" s="7" t="str">
        <f>LEFT($N690,FIND("/",N690)-1)</f>
        <v>technology</v>
      </c>
      <c r="R690" s="7" t="str">
        <f>RIGHT($N690,FIND("/",$N690)-2)</f>
        <v>wearables</v>
      </c>
      <c r="S690" s="12">
        <f>(((J690/60)/60)/24)+DATE(1970,1,1)+(-6/24)</f>
        <v>42261.854780092588</v>
      </c>
      <c r="T690" s="12">
        <f>(((I690/60)/60)/24)+DATE(1970,1,1)+(-6/24)</f>
        <v>42291.854780092588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((E691/D691))</f>
        <v>0.57648750000000004</v>
      </c>
      <c r="P691" s="7">
        <f>(E691/L691)</f>
        <v>343.14732142857144</v>
      </c>
      <c r="Q691" s="7" t="str">
        <f>LEFT($N691,FIND("/",N691)-1)</f>
        <v>technology</v>
      </c>
      <c r="R691" s="7" t="str">
        <f>RIGHT($N691,FIND("/",$N691)-2)</f>
        <v>wearables</v>
      </c>
      <c r="S691" s="12">
        <f>(((J691/60)/60)/24)+DATE(1970,1,1)+(-6/24)</f>
        <v>42675.41778935185</v>
      </c>
      <c r="T691" s="12">
        <f>(((I691/60)/60)/24)+DATE(1970,1,1)+(-6/24)</f>
        <v>42711.957638888889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((E692/D692))</f>
        <v>0.1234</v>
      </c>
      <c r="P692" s="7">
        <f>(E692/L692)</f>
        <v>72.588235294117652</v>
      </c>
      <c r="Q692" s="7" t="str">
        <f>LEFT($N692,FIND("/",N692)-1)</f>
        <v>technology</v>
      </c>
      <c r="R692" s="7" t="str">
        <f>RIGHT($N692,FIND("/",$N692)-2)</f>
        <v>wearables</v>
      </c>
      <c r="S692" s="12">
        <f>(((J692/60)/60)/24)+DATE(1970,1,1)+(-6/24)</f>
        <v>42579.384733796294</v>
      </c>
      <c r="T692" s="12">
        <f>(((I692/60)/60)/24)+DATE(1970,1,1)+(-6/24)</f>
        <v>42622</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((E693/D693))</f>
        <v>5.1999999999999998E-3</v>
      </c>
      <c r="P693" s="7">
        <f>(E693/L693)</f>
        <v>26</v>
      </c>
      <c r="Q693" s="7" t="str">
        <f>LEFT($N693,FIND("/",N693)-1)</f>
        <v>technology</v>
      </c>
      <c r="R693" s="7" t="str">
        <f>RIGHT($N693,FIND("/",$N693)-2)</f>
        <v>wearables</v>
      </c>
      <c r="S693" s="12">
        <f>(((J693/60)/60)/24)+DATE(1970,1,1)+(-6/24)</f>
        <v>42157.778310185182</v>
      </c>
      <c r="T693" s="12">
        <f>(((I693/60)/60)/24)+DATE(1970,1,1)+(-6/24)</f>
        <v>42185.778310185182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((E694/D694))</f>
        <v>6.5299999999999997E-2</v>
      </c>
      <c r="P694" s="7">
        <f>(E694/L694)</f>
        <v>6.4975124378109452</v>
      </c>
      <c r="Q694" s="7" t="str">
        <f>LEFT($N694,FIND("/",N694)-1)</f>
        <v>technology</v>
      </c>
      <c r="R694" s="7" t="str">
        <f>RIGHT($N694,FIND("/",$N694)-2)</f>
        <v>wearables</v>
      </c>
      <c r="S694" s="12">
        <f>(((J694/60)/60)/24)+DATE(1970,1,1)+(-6/24)</f>
        <v>42696.12572916667</v>
      </c>
      <c r="T694" s="12">
        <f>(((I694/60)/60)/24)+DATE(1970,1,1)+(-6/24)</f>
        <v>42726.12572916667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((E695/D695))</f>
        <v>0.35338000000000003</v>
      </c>
      <c r="P695" s="7">
        <f>(E695/L695)</f>
        <v>119.38513513513513</v>
      </c>
      <c r="Q695" s="7" t="str">
        <f>LEFT($N695,FIND("/",N695)-1)</f>
        <v>technology</v>
      </c>
      <c r="R695" s="7" t="str">
        <f>RIGHT($N695,FIND("/",$N695)-2)</f>
        <v>wearables</v>
      </c>
      <c r="S695" s="12">
        <f>(((J695/60)/60)/24)+DATE(1970,1,1)+(-6/24)</f>
        <v>42094.558182870373</v>
      </c>
      <c r="T695" s="12">
        <f>(((I695/60)/60)/24)+DATE(1970,1,1)+(-6/24)</f>
        <v>42124.558182870373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((E696/D696))</f>
        <v>3.933333333333333E-3</v>
      </c>
      <c r="P696" s="7">
        <f>(E696/L696)</f>
        <v>84.285714285714292</v>
      </c>
      <c r="Q696" s="7" t="str">
        <f>LEFT($N696,FIND("/",N696)-1)</f>
        <v>technology</v>
      </c>
      <c r="R696" s="7" t="str">
        <f>RIGHT($N696,FIND("/",$N696)-2)</f>
        <v>wearables</v>
      </c>
      <c r="S696" s="12">
        <f>(((J696/60)/60)/24)+DATE(1970,1,1)+(-6/24)</f>
        <v>42737.413877314815</v>
      </c>
      <c r="T696" s="12">
        <f>(((I696/60)/60)/24)+DATE(1970,1,1)+(-6/24)</f>
        <v>42767.413877314815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((E697/D697))</f>
        <v>1.06E-2</v>
      </c>
      <c r="P697" s="7">
        <f>(E697/L697)</f>
        <v>90.857142857142861</v>
      </c>
      <c r="Q697" s="7" t="str">
        <f>LEFT($N697,FIND("/",N697)-1)</f>
        <v>technology</v>
      </c>
      <c r="R697" s="7" t="str">
        <f>RIGHT($N697,FIND("/",$N697)-2)</f>
        <v>wearables</v>
      </c>
      <c r="S697" s="12">
        <f>(((J697/60)/60)/24)+DATE(1970,1,1)+(-6/24)</f>
        <v>41913.271064814813</v>
      </c>
      <c r="T697" s="12">
        <f>(((I697/60)/60)/24)+DATE(1970,1,1)+(-6/24)</f>
        <v>41943.271064814813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((E698/D698))</f>
        <v>5.7142857142857145E-6</v>
      </c>
      <c r="P698" s="7">
        <f>(E698/L698)</f>
        <v>1</v>
      </c>
      <c r="Q698" s="7" t="str">
        <f>LEFT($N698,FIND("/",N698)-1)</f>
        <v>technology</v>
      </c>
      <c r="R698" s="7" t="str">
        <f>RIGHT($N698,FIND("/",$N698)-2)</f>
        <v>wearables</v>
      </c>
      <c r="S698" s="12">
        <f>(((J698/60)/60)/24)+DATE(1970,1,1)+(-6/24)</f>
        <v>41815.677106481482</v>
      </c>
      <c r="T698" s="12">
        <f>(((I698/60)/60)/24)+DATE(1970,1,1)+(-6/24)</f>
        <v>41845.677106481482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((E699/D699))</f>
        <v>0.46379999999999999</v>
      </c>
      <c r="P699" s="7">
        <f>(E699/L699)</f>
        <v>20.342105263157894</v>
      </c>
      <c r="Q699" s="7" t="str">
        <f>LEFT($N699,FIND("/",N699)-1)</f>
        <v>technology</v>
      </c>
      <c r="R699" s="7" t="str">
        <f>RIGHT($N699,FIND("/",$N699)-2)</f>
        <v>wearables</v>
      </c>
      <c r="S699" s="12">
        <f>(((J699/60)/60)/24)+DATE(1970,1,1)+(-6/24)</f>
        <v>42388.273020833338</v>
      </c>
      <c r="T699" s="12">
        <f>(((I699/60)/60)/24)+DATE(1970,1,1)+(-6/24)</f>
        <v>42403.273020833338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((E700/D700))</f>
        <v>0.15390000000000001</v>
      </c>
      <c r="P700" s="7">
        <f>(E700/L700)</f>
        <v>530.68965517241384</v>
      </c>
      <c r="Q700" s="7" t="str">
        <f>LEFT($N700,FIND("/",N700)-1)</f>
        <v>technology</v>
      </c>
      <c r="R700" s="7" t="str">
        <f>RIGHT($N700,FIND("/",$N700)-2)</f>
        <v>wearables</v>
      </c>
      <c r="S700" s="12">
        <f>(((J700/60)/60)/24)+DATE(1970,1,1)+(-6/24)</f>
        <v>41866.681076388886</v>
      </c>
      <c r="T700" s="12">
        <f>(((I700/60)/60)/24)+DATE(1970,1,1)+(-6/24)</f>
        <v>41899.833333333336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((E701/D701))</f>
        <v>0.824221076923077</v>
      </c>
      <c r="P701" s="7">
        <f>(E701/L701)</f>
        <v>120.39184269662923</v>
      </c>
      <c r="Q701" s="7" t="str">
        <f>LEFT($N701,FIND("/",N701)-1)</f>
        <v>technology</v>
      </c>
      <c r="R701" s="7" t="str">
        <f>RIGHT($N701,FIND("/",$N701)-2)</f>
        <v>wearables</v>
      </c>
      <c r="S701" s="12">
        <f>(((J701/60)/60)/24)+DATE(1970,1,1)+(-6/24)</f>
        <v>41563.235509259262</v>
      </c>
      <c r="T701" s="12">
        <f>(((I701/60)/60)/24)+DATE(1970,1,1)+(-6/24)</f>
        <v>41600.416666666664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((E702/D702))</f>
        <v>2.6866666666666667E-2</v>
      </c>
      <c r="P702" s="7">
        <f>(E702/L702)</f>
        <v>13</v>
      </c>
      <c r="Q702" s="7" t="str">
        <f>LEFT($N702,FIND("/",N702)-1)</f>
        <v>technology</v>
      </c>
      <c r="R702" s="7" t="str">
        <f>RIGHT($N702,FIND("/",$N702)-2)</f>
        <v>wearables</v>
      </c>
      <c r="S702" s="12">
        <f>(((J702/60)/60)/24)+DATE(1970,1,1)+(-6/24)</f>
        <v>42715.438437500001</v>
      </c>
      <c r="T702" s="12">
        <f>(((I702/60)/60)/24)+DATE(1970,1,1)+(-6/24)</f>
        <v>42745.438437500001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((E703/D703))</f>
        <v>0.26600000000000001</v>
      </c>
      <c r="P703" s="7">
        <f>(E703/L703)</f>
        <v>291.33333333333331</v>
      </c>
      <c r="Q703" s="7" t="str">
        <f>LEFT($N703,FIND("/",N703)-1)</f>
        <v>technology</v>
      </c>
      <c r="R703" s="7" t="str">
        <f>RIGHT($N703,FIND("/",$N703)-2)</f>
        <v>wearables</v>
      </c>
      <c r="S703" s="12">
        <f>(((J703/60)/60)/24)+DATE(1970,1,1)+(-6/24)</f>
        <v>41813.412962962961</v>
      </c>
      <c r="T703" s="12">
        <f>(((I703/60)/60)/24)+DATE(1970,1,1)+(-6/24)</f>
        <v>41843.412962962961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((E704/D704))</f>
        <v>0.30813400000000002</v>
      </c>
      <c r="P704" s="7">
        <f>(E704/L704)</f>
        <v>124.9191891891892</v>
      </c>
      <c r="Q704" s="7" t="str">
        <f>LEFT($N704,FIND("/",N704)-1)</f>
        <v>technology</v>
      </c>
      <c r="R704" s="7" t="str">
        <f>RIGHT($N704,FIND("/",$N704)-2)</f>
        <v>wearables</v>
      </c>
      <c r="S704" s="12">
        <f>(((J704/60)/60)/24)+DATE(1970,1,1)+(-6/24)</f>
        <v>42668.476701388892</v>
      </c>
      <c r="T704" s="12">
        <f>(((I704/60)/60)/24)+DATE(1970,1,1)+(-6/24)</f>
        <v>42698.518368055549</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((E705/D705))</f>
        <v>5.5800000000000002E-2</v>
      </c>
      <c r="P705" s="7">
        <f>(E705/L705)</f>
        <v>119.57142857142857</v>
      </c>
      <c r="Q705" s="7" t="str">
        <f>LEFT($N705,FIND("/",N705)-1)</f>
        <v>technology</v>
      </c>
      <c r="R705" s="7" t="str">
        <f>RIGHT($N705,FIND("/",$N705)-2)</f>
        <v>wearables</v>
      </c>
      <c r="S705" s="12">
        <f>(((J705/60)/60)/24)+DATE(1970,1,1)+(-6/24)</f>
        <v>42711.700798611113</v>
      </c>
      <c r="T705" s="12">
        <f>(((I705/60)/60)/24)+DATE(1970,1,1)+(-6/24)</f>
        <v>42766.73055555555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((E706/D706))</f>
        <v>8.7454545454545458E-3</v>
      </c>
      <c r="P706" s="7">
        <f>(E706/L706)</f>
        <v>120.25</v>
      </c>
      <c r="Q706" s="7" t="str">
        <f>LEFT($N706,FIND("/",N706)-1)</f>
        <v>technology</v>
      </c>
      <c r="R706" s="7" t="str">
        <f>RIGHT($N706,FIND("/",$N706)-2)</f>
        <v>wearables</v>
      </c>
      <c r="S706" s="12">
        <f>(((J706/60)/60)/24)+DATE(1970,1,1)+(-6/24)</f>
        <v>42725.942916666667</v>
      </c>
      <c r="T706" s="12">
        <f>(((I706/60)/60)/24)+DATE(1970,1,1)+(-6/24)</f>
        <v>42785.942916666667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((E707/D707))</f>
        <v>9.7699999999999992E-3</v>
      </c>
      <c r="P707" s="7">
        <f>(E707/L707)</f>
        <v>195.4</v>
      </c>
      <c r="Q707" s="7" t="str">
        <f>LEFT($N707,FIND("/",N707)-1)</f>
        <v>technology</v>
      </c>
      <c r="R707" s="7" t="str">
        <f>RIGHT($N707,FIND("/",$N707)-2)</f>
        <v>wearables</v>
      </c>
      <c r="S707" s="12">
        <f>(((J707/60)/60)/24)+DATE(1970,1,1)+(-6/24)</f>
        <v>42726.241643518515</v>
      </c>
      <c r="T707" s="12">
        <f>(((I707/60)/60)/24)+DATE(1970,1,1)+(-6/24)</f>
        <v>42756.241643518515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((E708/D708))</f>
        <v>0</v>
      </c>
      <c r="P708" s="7">
        <v>0</v>
      </c>
      <c r="Q708" s="7" t="str">
        <f>LEFT($N708,FIND("/",N708)-1)</f>
        <v>technology</v>
      </c>
      <c r="R708" s="7" t="str">
        <f>RIGHT($N708,FIND("/",$N708)-2)</f>
        <v>wearables</v>
      </c>
      <c r="S708" s="12">
        <f>(((J708/60)/60)/24)+DATE(1970,1,1)+(-6/24)</f>
        <v>42676.745173611111</v>
      </c>
      <c r="T708" s="12">
        <f>(((I708/60)/60)/24)+DATE(1970,1,1)+(-6/24)</f>
        <v>42718.527083333334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((E709/D709))</f>
        <v>0.78927352941176465</v>
      </c>
      <c r="P709" s="7">
        <f>(E709/L709)</f>
        <v>117.69868421052631</v>
      </c>
      <c r="Q709" s="7" t="str">
        <f>LEFT($N709,FIND("/",N709)-1)</f>
        <v>technology</v>
      </c>
      <c r="R709" s="7" t="str">
        <f>RIGHT($N709,FIND("/",$N709)-2)</f>
        <v>wearables</v>
      </c>
      <c r="S709" s="12">
        <f>(((J709/60)/60)/24)+DATE(1970,1,1)+(-6/24)</f>
        <v>42696.413506944446</v>
      </c>
      <c r="T709" s="12">
        <f>(((I709/60)/60)/24)+DATE(1970,1,1)+(-6/24)</f>
        <v>42736.413506944446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((E710/D710))</f>
        <v>0.22092500000000001</v>
      </c>
      <c r="P710" s="7">
        <f>(E710/L710)</f>
        <v>23.948509485094849</v>
      </c>
      <c r="Q710" s="7" t="str">
        <f>LEFT($N710,FIND("/",N710)-1)</f>
        <v>technology</v>
      </c>
      <c r="R710" s="7" t="str">
        <f>RIGHT($N710,FIND("/",$N710)-2)</f>
        <v>wearables</v>
      </c>
      <c r="S710" s="12">
        <f>(((J710/60)/60)/24)+DATE(1970,1,1)+(-6/24)</f>
        <v>41835.331018518518</v>
      </c>
      <c r="T710" s="12">
        <f>(((I710/60)/60)/24)+DATE(1970,1,1)+(-6/24)</f>
        <v>41895.331018518518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((E711/D711))</f>
        <v>4.0666666666666663E-3</v>
      </c>
      <c r="P711" s="7">
        <f>(E711/L711)</f>
        <v>30.5</v>
      </c>
      <c r="Q711" s="7" t="str">
        <f>LEFT($N711,FIND("/",N711)-1)</f>
        <v>technology</v>
      </c>
      <c r="R711" s="7" t="str">
        <f>RIGHT($N711,FIND("/",$N711)-2)</f>
        <v>wearables</v>
      </c>
      <c r="S711" s="12">
        <f>(((J711/60)/60)/24)+DATE(1970,1,1)+(-6/24)</f>
        <v>41947.791192129633</v>
      </c>
      <c r="T711" s="12">
        <f>(((I711/60)/60)/24)+DATE(1970,1,1)+(-6/24)</f>
        <v>41977.791192129633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((E712/D712))</f>
        <v>0</v>
      </c>
      <c r="P712" s="7">
        <v>0</v>
      </c>
      <c r="Q712" s="7" t="str">
        <f>LEFT($N712,FIND("/",N712)-1)</f>
        <v>technology</v>
      </c>
      <c r="R712" s="7" t="str">
        <f>RIGHT($N712,FIND("/",$N712)-2)</f>
        <v>wearables</v>
      </c>
      <c r="S712" s="12">
        <f>(((J712/60)/60)/24)+DATE(1970,1,1)+(-6/24)</f>
        <v>41837.734976851854</v>
      </c>
      <c r="T712" s="12">
        <f>(((I712/60)/60)/24)+DATE(1970,1,1)+(-6/24)</f>
        <v>41870.780555555553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((E713/D713))</f>
        <v>0.33790999999999999</v>
      </c>
      <c r="P713" s="7">
        <f>(E713/L713)</f>
        <v>99.973372781065095</v>
      </c>
      <c r="Q713" s="7" t="str">
        <f>LEFT($N713,FIND("/",N713)-1)</f>
        <v>technology</v>
      </c>
      <c r="R713" s="7" t="str">
        <f>RIGHT($N713,FIND("/",$N713)-2)</f>
        <v>wearables</v>
      </c>
      <c r="S713" s="12">
        <f>(((J713/60)/60)/24)+DATE(1970,1,1)+(-6/24)</f>
        <v>42678.209120370375</v>
      </c>
      <c r="T713" s="12">
        <f>(((I713/60)/60)/24)+DATE(1970,1,1)+(-6/24)</f>
        <v>42718.250787037032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((E714/D714))</f>
        <v>2.1649484536082476E-3</v>
      </c>
      <c r="P714" s="7">
        <f>(E714/L714)</f>
        <v>26.25</v>
      </c>
      <c r="Q714" s="7" t="str">
        <f>LEFT($N714,FIND("/",N714)-1)</f>
        <v>technology</v>
      </c>
      <c r="R714" s="7" t="str">
        <f>RIGHT($N714,FIND("/",$N714)-2)</f>
        <v>wearables</v>
      </c>
      <c r="S714" s="12">
        <f>(((J714/60)/60)/24)+DATE(1970,1,1)+(-6/24)</f>
        <v>42384.430925925932</v>
      </c>
      <c r="T714" s="12">
        <f>(((I714/60)/60)/24)+DATE(1970,1,1)+(-6/24)</f>
        <v>42414.430925925932</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((E715/D715))</f>
        <v>7.9600000000000001E-3</v>
      </c>
      <c r="P715" s="7">
        <f>(E715/L715)</f>
        <v>199</v>
      </c>
      <c r="Q715" s="7" t="str">
        <f>LEFT($N715,FIND("/",N715)-1)</f>
        <v>technology</v>
      </c>
      <c r="R715" s="7" t="str">
        <f>RIGHT($N715,FIND("/",$N715)-2)</f>
        <v>wearables</v>
      </c>
      <c r="S715" s="12">
        <f>(((J715/60)/60)/24)+DATE(1970,1,1)+(-6/24)</f>
        <v>42496.279305555552</v>
      </c>
      <c r="T715" s="12">
        <f>(((I715/60)/60)/24)+DATE(1970,1,1)+(-6/24)</f>
        <v>42526.279305555552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((E716/D716))</f>
        <v>0.14993333333333334</v>
      </c>
      <c r="P716" s="7">
        <f>(E716/L716)</f>
        <v>80.321428571428569</v>
      </c>
      <c r="Q716" s="7" t="str">
        <f>LEFT($N716,FIND("/",N716)-1)</f>
        <v>technology</v>
      </c>
      <c r="R716" s="7" t="str">
        <f>RIGHT($N716,FIND("/",$N716)-2)</f>
        <v>wearables</v>
      </c>
      <c r="S716" s="12">
        <f>(((J716/60)/60)/24)+DATE(1970,1,1)+(-6/24)</f>
        <v>42734.537986111114</v>
      </c>
      <c r="T716" s="12">
        <f>(((I716/60)/60)/24)+DATE(1970,1,1)+(-6/24)</f>
        <v>42794.537986111114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((E717/D717))</f>
        <v>5.0509090909090906E-2</v>
      </c>
      <c r="P717" s="7">
        <f>(E717/L717)</f>
        <v>115.75</v>
      </c>
      <c r="Q717" s="7" t="str">
        <f>LEFT($N717,FIND("/",N717)-1)</f>
        <v>technology</v>
      </c>
      <c r="R717" s="7" t="str">
        <f>RIGHT($N717,FIND("/",$N717)-2)</f>
        <v>wearables</v>
      </c>
      <c r="S717" s="12">
        <f>(((J717/60)/60)/24)+DATE(1970,1,1)+(-6/24)</f>
        <v>42272.840740740736</v>
      </c>
      <c r="T717" s="12">
        <f>(((I717/60)/60)/24)+DATE(1970,1,1)+(-6/24)</f>
        <v>42312.882407407407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((E718/D718))</f>
        <v>0.10214285714285715</v>
      </c>
      <c r="P718" s="7">
        <f>(E718/L718)</f>
        <v>44.6875</v>
      </c>
      <c r="Q718" s="7" t="str">
        <f>LEFT($N718,FIND("/",N718)-1)</f>
        <v>technology</v>
      </c>
      <c r="R718" s="7" t="str">
        <f>RIGHT($N718,FIND("/",$N718)-2)</f>
        <v>wearables</v>
      </c>
      <c r="S718" s="12">
        <f>(((J718/60)/60)/24)+DATE(1970,1,1)+(-6/24)</f>
        <v>41940.408645833333</v>
      </c>
      <c r="T718" s="12">
        <f>(((I718/60)/60)/24)+DATE(1970,1,1)+(-6/24)</f>
        <v>41973.75</v>
      </c>
    </row>
    <row r="719" spans="1:20" ht="17">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((E719/D719))</f>
        <v>3.0500000000000002E-3</v>
      </c>
      <c r="P719" s="7">
        <f>(E719/L719)</f>
        <v>76.25</v>
      </c>
      <c r="Q719" s="7" t="str">
        <f>LEFT($N719,FIND("/",N719)-1)</f>
        <v>technology</v>
      </c>
      <c r="R719" s="7" t="str">
        <f>RIGHT($N719,FIND("/",$N719)-2)</f>
        <v>wearables</v>
      </c>
      <c r="S719" s="12">
        <f>(((J719/60)/60)/24)+DATE(1970,1,1)+(-6/24)</f>
        <v>41857.604189814818</v>
      </c>
      <c r="T719" s="12">
        <f>(((I719/60)/60)/24)+DATE(1970,1,1)+(-6/24)</f>
        <v>41887.604189814818</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((E720/D720))</f>
        <v>7.4999999999999997E-3</v>
      </c>
      <c r="P720" s="7">
        <f>(E720/L720)</f>
        <v>22.5</v>
      </c>
      <c r="Q720" s="7" t="str">
        <f>LEFT($N720,FIND("/",N720)-1)</f>
        <v>technology</v>
      </c>
      <c r="R720" s="7" t="str">
        <f>RIGHT($N720,FIND("/",$N720)-2)</f>
        <v>wearables</v>
      </c>
      <c r="S720" s="12">
        <f>(((J720/60)/60)/24)+DATE(1970,1,1)+(-6/24)</f>
        <v>42752.595451388886</v>
      </c>
      <c r="T720" s="12">
        <f>(((I720/60)/60)/24)+DATE(1970,1,1)+(-6/24)</f>
        <v>42783.999305555553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((E721/D721))</f>
        <v>1.2933333333333333E-2</v>
      </c>
      <c r="P721" s="7">
        <f>(E721/L721)</f>
        <v>19.399999999999999</v>
      </c>
      <c r="Q721" s="7" t="str">
        <f>LEFT($N721,FIND("/",N721)-1)</f>
        <v>technology</v>
      </c>
      <c r="R721" s="7" t="str">
        <f>RIGHT($N721,FIND("/",$N721)-2)</f>
        <v>wearables</v>
      </c>
      <c r="S721" s="12">
        <f>(((J721/60)/60)/24)+DATE(1970,1,1)+(-6/24)</f>
        <v>42408.790231481486</v>
      </c>
      <c r="T721" s="12">
        <f>(((I721/60)/60)/24)+DATE(1970,1,1)+(-6/24)</f>
        <v>42422.790231481486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((E722/D722))</f>
        <v>1.4394736842105262</v>
      </c>
      <c r="P722" s="7">
        <f>(E722/L722)</f>
        <v>66.707317073170728</v>
      </c>
      <c r="Q722" s="7" t="str">
        <f>LEFT($N722,FIND("/",N722)-1)</f>
        <v>publishing</v>
      </c>
      <c r="R722" s="7" t="str">
        <f>RIGHT($N722,FIND("/",$N722)-1)</f>
        <v>nonfiction</v>
      </c>
      <c r="S722" s="12">
        <f>(((J722/60)/60)/24)+DATE(1970,1,1)+(-6/24)</f>
        <v>40909.399201388893</v>
      </c>
      <c r="T722" s="12">
        <f>(((I722/60)/60)/24)+DATE(1970,1,1)+(-6/24)</f>
        <v>40937.399201388893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((E723/D723))</f>
        <v>1.2210975609756098</v>
      </c>
      <c r="P723" s="7">
        <f>(E723/L723)</f>
        <v>84.142857142857139</v>
      </c>
      <c r="Q723" s="7" t="str">
        <f>LEFT($N723,FIND("/",N723)-1)</f>
        <v>publishing</v>
      </c>
      <c r="R723" s="7" t="str">
        <f>RIGHT($N723,FIND("/",$N723)-1)</f>
        <v>nonfiction</v>
      </c>
      <c r="S723" s="12">
        <f>(((J723/60)/60)/24)+DATE(1970,1,1)+(-6/24)</f>
        <v>41807.321840277778</v>
      </c>
      <c r="T723" s="12">
        <f>(((I723/60)/60)/24)+DATE(1970,1,1)+(-6/24)</f>
        <v>41852.321840277778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((E724/D724))</f>
        <v>1.3202400000000001</v>
      </c>
      <c r="P724" s="7">
        <f>(E724/L724)</f>
        <v>215.72549019607843</v>
      </c>
      <c r="Q724" s="7" t="str">
        <f>LEFT($N724,FIND("/",N724)-1)</f>
        <v>publishing</v>
      </c>
      <c r="R724" s="7" t="str">
        <f>RIGHT($N724,FIND("/",$N724)-1)</f>
        <v>nonfiction</v>
      </c>
      <c r="S724" s="12">
        <f>(((J724/60)/60)/24)+DATE(1970,1,1)+(-6/24)</f>
        <v>40977.555300925924</v>
      </c>
      <c r="T724" s="12">
        <f>(((I724/60)/60)/24)+DATE(1970,1,1)+(-6/24)</f>
        <v>41007.51363425926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((E725/D725))</f>
        <v>1.0938000000000001</v>
      </c>
      <c r="P725" s="7">
        <f>(E725/L725)</f>
        <v>54.69</v>
      </c>
      <c r="Q725" s="7" t="str">
        <f>LEFT($N725,FIND("/",N725)-1)</f>
        <v>publishing</v>
      </c>
      <c r="R725" s="7" t="str">
        <f>RIGHT($N725,FIND("/",$N725)-1)</f>
        <v>nonfiction</v>
      </c>
      <c r="S725" s="12">
        <f>(((J725/60)/60)/24)+DATE(1970,1,1)+(-6/24)</f>
        <v>42184.566539351858</v>
      </c>
      <c r="T725" s="12">
        <f>(((I725/60)/60)/24)+DATE(1970,1,1)+(-6/24)</f>
        <v>42214.915972222225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((E726/D726))</f>
        <v>1.0547157142857144</v>
      </c>
      <c r="P726" s="7">
        <f>(E726/L726)</f>
        <v>51.62944055944056</v>
      </c>
      <c r="Q726" s="7" t="str">
        <f>LEFT($N726,FIND("/",N726)-1)</f>
        <v>publishing</v>
      </c>
      <c r="R726" s="7" t="str">
        <f>RIGHT($N726,FIND("/",$N726)-1)</f>
        <v>nonfiction</v>
      </c>
      <c r="S726" s="12">
        <f>(((J726/60)/60)/24)+DATE(1970,1,1)+(-6/24)</f>
        <v>40694.388460648144</v>
      </c>
      <c r="T726" s="12">
        <f>(((I726/60)/60)/24)+DATE(1970,1,1)+(-6/24)</f>
        <v>40724.388460648144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((E727/D727))</f>
        <v>1.0035000000000001</v>
      </c>
      <c r="P727" s="7">
        <f>(E727/L727)</f>
        <v>143.35714285714286</v>
      </c>
      <c r="Q727" s="7" t="str">
        <f>LEFT($N727,FIND("/",N727)-1)</f>
        <v>publishing</v>
      </c>
      <c r="R727" s="7" t="str">
        <f>RIGHT($N727,FIND("/",$N727)-1)</f>
        <v>nonfiction</v>
      </c>
      <c r="S727" s="12">
        <f>(((J727/60)/60)/24)+DATE(1970,1,1)+(-6/24)</f>
        <v>42321.376296296294</v>
      </c>
      <c r="T727" s="12">
        <f>(((I727/60)/60)/24)+DATE(1970,1,1)+(-6/24)</f>
        <v>42351.376296296294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((E728/D728))</f>
        <v>1.014</v>
      </c>
      <c r="P728" s="7">
        <f>(E728/L728)</f>
        <v>72.428571428571431</v>
      </c>
      <c r="Q728" s="7" t="str">
        <f>LEFT($N728,FIND("/",N728)-1)</f>
        <v>publishing</v>
      </c>
      <c r="R728" s="7" t="str">
        <f>RIGHT($N728,FIND("/",$N728)-1)</f>
        <v>nonfiction</v>
      </c>
      <c r="S728" s="12">
        <f>(((J728/60)/60)/24)+DATE(1970,1,1)+(-6/24)</f>
        <v>41345.792673611111</v>
      </c>
      <c r="T728" s="12">
        <f>(((I728/60)/60)/24)+DATE(1970,1,1)+(-6/24)</f>
        <v>41375.792673611111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((E729/D729))</f>
        <v>1.5551428571428572</v>
      </c>
      <c r="P729" s="7">
        <f>(E729/L729)</f>
        <v>36.530201342281877</v>
      </c>
      <c r="Q729" s="7" t="str">
        <f>LEFT($N729,FIND("/",N729)-1)</f>
        <v>publishing</v>
      </c>
      <c r="R729" s="7" t="str">
        <f>RIGHT($N729,FIND("/",$N729)-1)</f>
        <v>nonfiction</v>
      </c>
      <c r="S729" s="12">
        <f>(((J729/60)/60)/24)+DATE(1970,1,1)+(-6/24)</f>
        <v>41246.770243055551</v>
      </c>
      <c r="T729" s="12">
        <f>(((I729/60)/60)/24)+DATE(1970,1,1)+(-6/24)</f>
        <v>41288.638888888891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((E730/D730))</f>
        <v>1.05566</v>
      </c>
      <c r="P730" s="7">
        <f>(E730/L730)</f>
        <v>60.903461538461535</v>
      </c>
      <c r="Q730" s="7" t="str">
        <f>LEFT($N730,FIND("/",N730)-1)</f>
        <v>publishing</v>
      </c>
      <c r="R730" s="7" t="str">
        <f>RIGHT($N730,FIND("/",$N730)-1)</f>
        <v>nonfiction</v>
      </c>
      <c r="S730" s="12">
        <f>(((J730/60)/60)/24)+DATE(1970,1,1)+(-6/24)</f>
        <v>40731.587465277778</v>
      </c>
      <c r="T730" s="12">
        <f>(((I730/60)/60)/24)+DATE(1970,1,1)+(-6/24)</f>
        <v>40776.587465277778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((E731/D731))</f>
        <v>1.3065</v>
      </c>
      <c r="P731" s="7">
        <f>(E731/L731)</f>
        <v>43.55</v>
      </c>
      <c r="Q731" s="7" t="str">
        <f>LEFT($N731,FIND("/",N731)-1)</f>
        <v>publishing</v>
      </c>
      <c r="R731" s="7" t="str">
        <f>RIGHT($N731,FIND("/",$N731)-1)</f>
        <v>nonfiction</v>
      </c>
      <c r="S731" s="12">
        <f>(((J731/60)/60)/24)+DATE(1970,1,1)+(-6/24)</f>
        <v>41110.935891203706</v>
      </c>
      <c r="T731" s="12">
        <f>(((I731/60)/60)/24)+DATE(1970,1,1)+(-6/24)</f>
        <v>41170.935891203706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((E732/D732))</f>
        <v>1.3219000000000001</v>
      </c>
      <c r="P732" s="7">
        <f>(E732/L732)</f>
        <v>99.766037735849054</v>
      </c>
      <c r="Q732" s="7" t="str">
        <f>LEFT($N732,FIND("/",N732)-1)</f>
        <v>publishing</v>
      </c>
      <c r="R732" s="7" t="str">
        <f>RIGHT($N732,FIND("/",$N732)-1)</f>
        <v>nonfiction</v>
      </c>
      <c r="S732" s="12">
        <f>(((J732/60)/60)/24)+DATE(1970,1,1)+(-6/24)</f>
        <v>40854.495266203703</v>
      </c>
      <c r="T732" s="12">
        <f>(((I732/60)/60)/24)+DATE(1970,1,1)+(-6/24)</f>
        <v>40884.495266203703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((E733/D733))</f>
        <v>1.26</v>
      </c>
      <c r="P733" s="7">
        <f>(E733/L733)</f>
        <v>88.732394366197184</v>
      </c>
      <c r="Q733" s="7" t="str">
        <f>LEFT($N733,FIND("/",N733)-1)</f>
        <v>publishing</v>
      </c>
      <c r="R733" s="7" t="str">
        <f>RIGHT($N733,FIND("/",$N733)-1)</f>
        <v>nonfiction</v>
      </c>
      <c r="S733" s="12">
        <f>(((J733/60)/60)/24)+DATE(1970,1,1)+(-6/24)</f>
        <v>40879.545682870368</v>
      </c>
      <c r="T733" s="12">
        <f>(((I733/60)/60)/24)+DATE(1970,1,1)+(-6/24)</f>
        <v>40930</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((E734/D734))</f>
        <v>1.6</v>
      </c>
      <c r="P734" s="7">
        <f>(E734/L734)</f>
        <v>4.9230769230769234</v>
      </c>
      <c r="Q734" s="7" t="str">
        <f>LEFT($N734,FIND("/",N734)-1)</f>
        <v>publishing</v>
      </c>
      <c r="R734" s="7" t="str">
        <f>RIGHT($N734,FIND("/",$N734)-1)</f>
        <v>nonfiction</v>
      </c>
      <c r="S734" s="12">
        <f>(((J734/60)/60)/24)+DATE(1970,1,1)+(-6/24)</f>
        <v>41486.174317129626</v>
      </c>
      <c r="T734" s="12">
        <f>(((I734/60)/60)/24)+DATE(1970,1,1)+(-6/24)</f>
        <v>41546.174317129626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((E735/D735))</f>
        <v>1.2048000000000001</v>
      </c>
      <c r="P735" s="7">
        <f>(E735/L735)</f>
        <v>17.822485207100591</v>
      </c>
      <c r="Q735" s="7" t="str">
        <f>LEFT($N735,FIND("/",N735)-1)</f>
        <v>publishing</v>
      </c>
      <c r="R735" s="7" t="str">
        <f>RIGHT($N735,FIND("/",$N735)-1)</f>
        <v>nonfiction</v>
      </c>
      <c r="S735" s="12">
        <f>(((J735/60)/60)/24)+DATE(1970,1,1)+(-6/24)</f>
        <v>41598.170046296298</v>
      </c>
      <c r="T735" s="12">
        <f>(((I735/60)/60)/24)+DATE(1970,1,1)+(-6/24)</f>
        <v>41628.170046296298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((E736/D736))</f>
        <v>1.2552941176470589</v>
      </c>
      <c r="P736" s="7">
        <f>(E736/L736)</f>
        <v>187.19298245614036</v>
      </c>
      <c r="Q736" s="7" t="str">
        <f>LEFT($N736,FIND("/",N736)-1)</f>
        <v>publishing</v>
      </c>
      <c r="R736" s="7" t="str">
        <f>RIGHT($N736,FIND("/",$N736)-1)</f>
        <v>nonfiction</v>
      </c>
      <c r="S736" s="12">
        <f>(((J736/60)/60)/24)+DATE(1970,1,1)+(-6/24)</f>
        <v>42101.914583333331</v>
      </c>
      <c r="T736" s="12">
        <f>(((I736/60)/60)/24)+DATE(1970,1,1)+(-6/24)</f>
        <v>42132.958333333328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((E737/D737))</f>
        <v>1.1440638297872341</v>
      </c>
      <c r="P737" s="7">
        <f>(E737/L737)</f>
        <v>234.80786026200875</v>
      </c>
      <c r="Q737" s="7" t="str">
        <f>LEFT($N737,FIND("/",N737)-1)</f>
        <v>publishing</v>
      </c>
      <c r="R737" s="7" t="str">
        <f>RIGHT($N737,FIND("/",$N737)-1)</f>
        <v>nonfiction</v>
      </c>
      <c r="S737" s="12">
        <f>(((J737/60)/60)/24)+DATE(1970,1,1)+(-6/24)</f>
        <v>41945.779467592591</v>
      </c>
      <c r="T737" s="12">
        <f>(((I737/60)/60)/24)+DATE(1970,1,1)+(-6/24)</f>
        <v>41976.777083333334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((E738/D738))</f>
        <v>3.151388888888889</v>
      </c>
      <c r="P738" s="7">
        <f>(E738/L738)</f>
        <v>105.04629629629629</v>
      </c>
      <c r="Q738" s="7" t="str">
        <f>LEFT($N738,FIND("/",N738)-1)</f>
        <v>publishing</v>
      </c>
      <c r="R738" s="7" t="str">
        <f>RIGHT($N738,FIND("/",$N738)-1)</f>
        <v>nonfiction</v>
      </c>
      <c r="S738" s="12">
        <f>(((J738/60)/60)/24)+DATE(1970,1,1)+(-6/24)</f>
        <v>41579.484259259261</v>
      </c>
      <c r="T738" s="12">
        <f>(((I738/60)/60)/24)+DATE(1970,1,1)+(-6/24)</f>
        <v>41598.957638888889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((E739/D739))</f>
        <v>1.224</v>
      </c>
      <c r="P739" s="7">
        <f>(E739/L739)</f>
        <v>56.666666666666664</v>
      </c>
      <c r="Q739" s="7" t="str">
        <f>LEFT($N739,FIND("/",N739)-1)</f>
        <v>publishing</v>
      </c>
      <c r="R739" s="7" t="str">
        <f>RIGHT($N739,FIND("/",$N739)-1)</f>
        <v>nonfiction</v>
      </c>
      <c r="S739" s="12">
        <f>(((J739/60)/60)/24)+DATE(1970,1,1)+(-6/24)</f>
        <v>41667.025312500002</v>
      </c>
      <c r="T739" s="12">
        <f>(((I739/60)/60)/24)+DATE(1970,1,1)+(-6/24)</f>
        <v>41684.583333333336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((E740/D740))</f>
        <v>1.0673333333333332</v>
      </c>
      <c r="P740" s="7">
        <f>(E740/L740)</f>
        <v>39.048780487804876</v>
      </c>
      <c r="Q740" s="7" t="str">
        <f>LEFT($N740,FIND("/",N740)-1)</f>
        <v>publishing</v>
      </c>
      <c r="R740" s="7" t="str">
        <f>RIGHT($N740,FIND("/",$N740)-1)</f>
        <v>nonfiction</v>
      </c>
      <c r="S740" s="12">
        <f>(((J740/60)/60)/24)+DATE(1970,1,1)+(-6/24)</f>
        <v>41943.354097222218</v>
      </c>
      <c r="T740" s="12">
        <f>(((I740/60)/60)/24)+DATE(1970,1,1)+(-6/24)</f>
        <v>41973.957638888889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((E741/D741))</f>
        <v>1.5833333333333333</v>
      </c>
      <c r="P741" s="7">
        <f>(E741/L741)</f>
        <v>68.345323741007192</v>
      </c>
      <c r="Q741" s="7" t="str">
        <f>LEFT($N741,FIND("/",N741)-1)</f>
        <v>publishing</v>
      </c>
      <c r="R741" s="7" t="str">
        <f>RIGHT($N741,FIND("/",$N741)-1)</f>
        <v>nonfiction</v>
      </c>
      <c r="S741" s="12">
        <f>(((J741/60)/60)/24)+DATE(1970,1,1)+(-6/24)</f>
        <v>41829.252650462964</v>
      </c>
      <c r="T741" s="12">
        <f>(((I741/60)/60)/24)+DATE(1970,1,1)+(-6/24)</f>
        <v>41862.252650462964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((E742/D742))</f>
        <v>1.0740000000000001</v>
      </c>
      <c r="P742" s="7">
        <f>(E742/L742)</f>
        <v>169.57894736842104</v>
      </c>
      <c r="Q742" s="7" t="str">
        <f>LEFT($N742,FIND("/",N742)-1)</f>
        <v>publishing</v>
      </c>
      <c r="R742" s="7" t="str">
        <f>RIGHT($N742,FIND("/",$N742)-1)</f>
        <v>nonfiction</v>
      </c>
      <c r="S742" s="12">
        <f>(((J742/60)/60)/24)+DATE(1970,1,1)+(-6/24)</f>
        <v>42161.896782407406</v>
      </c>
      <c r="T742" s="12">
        <f>(((I742/60)/60)/24)+DATE(1970,1,1)+(-6/24)</f>
        <v>42175.896782407406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((E743/D743))</f>
        <v>1.0226</v>
      </c>
      <c r="P743" s="7">
        <f>(E743/L743)</f>
        <v>141.42340425531913</v>
      </c>
      <c r="Q743" s="7" t="str">
        <f>LEFT($N743,FIND("/",N743)-1)</f>
        <v>publishing</v>
      </c>
      <c r="R743" s="7" t="str">
        <f>RIGHT($N743,FIND("/",$N743)-1)</f>
        <v>nonfiction</v>
      </c>
      <c r="S743" s="12">
        <f>(((J743/60)/60)/24)+DATE(1970,1,1)+(-6/24)</f>
        <v>41401.398217592592</v>
      </c>
      <c r="T743" s="12">
        <f>(((I743/60)/60)/24)+DATE(1970,1,1)+(-6/24)</f>
        <v>41436.398217592592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((E744/D744))</f>
        <v>1.1071428571428572</v>
      </c>
      <c r="P744" s="7">
        <f>(E744/L744)</f>
        <v>67.391304347826093</v>
      </c>
      <c r="Q744" s="7" t="str">
        <f>LEFT($N744,FIND("/",N744)-1)</f>
        <v>publishing</v>
      </c>
      <c r="R744" s="7" t="str">
        <f>RIGHT($N744,FIND("/",$N744)-1)</f>
        <v>nonfiction</v>
      </c>
      <c r="S744" s="12">
        <f>(((J744/60)/60)/24)+DATE(1970,1,1)+(-6/24)</f>
        <v>41689.667962962965</v>
      </c>
      <c r="T744" s="12">
        <f>(((I744/60)/60)/24)+DATE(1970,1,1)+(-6/24)</f>
        <v>41719.626296296294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((E745/D745))</f>
        <v>1.48</v>
      </c>
      <c r="P745" s="7">
        <f>(E745/L745)</f>
        <v>54.266666666666666</v>
      </c>
      <c r="Q745" s="7" t="str">
        <f>LEFT($N745,FIND("/",N745)-1)</f>
        <v>publishing</v>
      </c>
      <c r="R745" s="7" t="str">
        <f>RIGHT($N745,FIND("/",$N745)-1)</f>
        <v>nonfiction</v>
      </c>
      <c r="S745" s="12">
        <f>(((J745/60)/60)/24)+DATE(1970,1,1)+(-6/24)</f>
        <v>40990.459317129629</v>
      </c>
      <c r="T745" s="12">
        <f>(((I745/60)/60)/24)+DATE(1970,1,1)+(-6/24)</f>
        <v>41015.625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((E746/D746))</f>
        <v>1.0232000000000001</v>
      </c>
      <c r="P746" s="7">
        <f>(E746/L746)</f>
        <v>82.516129032258064</v>
      </c>
      <c r="Q746" s="7" t="str">
        <f>LEFT($N746,FIND("/",N746)-1)</f>
        <v>publishing</v>
      </c>
      <c r="R746" s="7" t="str">
        <f>RIGHT($N746,FIND("/",$N746)-1)</f>
        <v>nonfiction</v>
      </c>
      <c r="S746" s="12">
        <f>(((J746/60)/60)/24)+DATE(1970,1,1)+(-6/24)</f>
        <v>41226.70721064815</v>
      </c>
      <c r="T746" s="12">
        <f>(((I746/60)/60)/24)+DATE(1970,1,1)+(-6/24)</f>
        <v>41256.70721064815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((E747/D747))</f>
        <v>1.7909909909909909</v>
      </c>
      <c r="P747" s="7">
        <f>(E747/L747)</f>
        <v>53.729729729729726</v>
      </c>
      <c r="Q747" s="7" t="str">
        <f>LEFT($N747,FIND("/",N747)-1)</f>
        <v>publishing</v>
      </c>
      <c r="R747" s="7" t="str">
        <f>RIGHT($N747,FIND("/",$N747)-1)</f>
        <v>nonfiction</v>
      </c>
      <c r="S747" s="12">
        <f>(((J747/60)/60)/24)+DATE(1970,1,1)+(-6/24)</f>
        <v>41367.322280092594</v>
      </c>
      <c r="T747" s="12">
        <f>(((I747/60)/60)/24)+DATE(1970,1,1)+(-6/24)</f>
        <v>41397.322280092594</v>
      </c>
    </row>
    <row r="748" spans="1:20" ht="17">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((E748/D748))</f>
        <v>1.1108135252761968</v>
      </c>
      <c r="P748" s="7">
        <f>(E748/L748)</f>
        <v>34.206185567010309</v>
      </c>
      <c r="Q748" s="7" t="str">
        <f>LEFT($N748,FIND("/",N748)-1)</f>
        <v>publishing</v>
      </c>
      <c r="R748" s="7" t="str">
        <f>RIGHT($N748,FIND("/",$N748)-1)</f>
        <v>nonfiction</v>
      </c>
      <c r="S748" s="12">
        <f>(((J748/60)/60)/24)+DATE(1970,1,1)+(-6/24)</f>
        <v>41156.792928240742</v>
      </c>
      <c r="T748" s="12">
        <f>(((I748/60)/60)/24)+DATE(1970,1,1)+(-6/24)</f>
        <v>41174.915972222225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((E749/D749))</f>
        <v>1.0004285714285714</v>
      </c>
      <c r="P749" s="7">
        <f>(E749/L749)</f>
        <v>127.32727272727273</v>
      </c>
      <c r="Q749" s="7" t="str">
        <f>LEFT($N749,FIND("/",N749)-1)</f>
        <v>publishing</v>
      </c>
      <c r="R749" s="7" t="str">
        <f>RIGHT($N749,FIND("/",$N749)-1)</f>
        <v>nonfiction</v>
      </c>
      <c r="S749" s="12">
        <f>(((J749/60)/60)/24)+DATE(1970,1,1)+(-6/24)</f>
        <v>41988.298831018517</v>
      </c>
      <c r="T749" s="12">
        <f>(((I749/60)/60)/24)+DATE(1970,1,1)+(-6/24)</f>
        <v>42019.204166666663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((E750/D750))</f>
        <v>1.0024999999999999</v>
      </c>
      <c r="P750" s="7">
        <f>(E750/L750)</f>
        <v>45.56818181818182</v>
      </c>
      <c r="Q750" s="7" t="str">
        <f>LEFT($N750,FIND("/",N750)-1)</f>
        <v>publishing</v>
      </c>
      <c r="R750" s="7" t="str">
        <f>RIGHT($N750,FIND("/",$N750)-1)</f>
        <v>nonfiction</v>
      </c>
      <c r="S750" s="12">
        <f>(((J750/60)/60)/24)+DATE(1970,1,1)+(-6/24)</f>
        <v>41831.596828703703</v>
      </c>
      <c r="T750" s="12">
        <f>(((I750/60)/60)/24)+DATE(1970,1,1)+(-6/24)</f>
        <v>41861.596828703703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((E751/D751))</f>
        <v>1.0556000000000001</v>
      </c>
      <c r="P751" s="7">
        <f>(E751/L751)</f>
        <v>95.963636363636368</v>
      </c>
      <c r="Q751" s="7" t="str">
        <f>LEFT($N751,FIND("/",N751)-1)</f>
        <v>publishing</v>
      </c>
      <c r="R751" s="7" t="str">
        <f>RIGHT($N751,FIND("/",$N751)-1)</f>
        <v>nonfiction</v>
      </c>
      <c r="S751" s="12">
        <f>(((J751/60)/60)/24)+DATE(1970,1,1)+(-6/24)</f>
        <v>42733.69131944445</v>
      </c>
      <c r="T751" s="12">
        <f>(((I751/60)/60)/24)+DATE(1970,1,1)+(-6/24)</f>
        <v>42763.69131944445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((E752/D752))</f>
        <v>1.0258775877587758</v>
      </c>
      <c r="P752" s="7">
        <f>(E752/L752)</f>
        <v>77.271186440677965</v>
      </c>
      <c r="Q752" s="7" t="str">
        <f>LEFT($N752,FIND("/",N752)-1)</f>
        <v>publishing</v>
      </c>
      <c r="R752" s="7" t="str">
        <f>RIGHT($N752,FIND("/",$N752)-1)</f>
        <v>nonfiction</v>
      </c>
      <c r="S752" s="12">
        <f>(((J752/60)/60)/24)+DATE(1970,1,1)+(-6/24)</f>
        <v>41299.628148148149</v>
      </c>
      <c r="T752" s="12">
        <f>(((I752/60)/60)/24)+DATE(1970,1,1)+(-6/24)</f>
        <v>41329.628148148149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((E753/D753))</f>
        <v>1.1850000000000001</v>
      </c>
      <c r="P753" s="7">
        <f>(E753/L753)</f>
        <v>57.338709677419352</v>
      </c>
      <c r="Q753" s="7" t="str">
        <f>LEFT($N753,FIND("/",N753)-1)</f>
        <v>publishing</v>
      </c>
      <c r="R753" s="7" t="str">
        <f>RIGHT($N753,FIND("/",$N753)-1)</f>
        <v>nonfiction</v>
      </c>
      <c r="S753" s="12">
        <f>(((J753/60)/60)/24)+DATE(1970,1,1)+(-6/24)</f>
        <v>40713.380497685182</v>
      </c>
      <c r="T753" s="12">
        <f>(((I753/60)/60)/24)+DATE(1970,1,1)+(-6/24)</f>
        <v>40759.380497685182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((E754/D754))</f>
        <v>1.117</v>
      </c>
      <c r="P754" s="7">
        <f>(E754/L754)</f>
        <v>53.19047619047619</v>
      </c>
      <c r="Q754" s="7" t="str">
        <f>LEFT($N754,FIND("/",N754)-1)</f>
        <v>publishing</v>
      </c>
      <c r="R754" s="7" t="str">
        <f>RIGHT($N754,FIND("/",$N754)-1)</f>
        <v>nonfiction</v>
      </c>
      <c r="S754" s="12">
        <f>(((J754/60)/60)/24)+DATE(1970,1,1)+(-6/24)</f>
        <v>42639.171493055561</v>
      </c>
      <c r="T754" s="12">
        <f>(((I754/60)/60)/24)+DATE(1970,1,1)+(-6/24)</f>
        <v>42659.208333333328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((E755/D755))</f>
        <v>1.28</v>
      </c>
      <c r="P755" s="7">
        <f>(E755/L755)</f>
        <v>492.30769230769232</v>
      </c>
      <c r="Q755" s="7" t="str">
        <f>LEFT($N755,FIND("/",N755)-1)</f>
        <v>publishing</v>
      </c>
      <c r="R755" s="7" t="str">
        <f>RIGHT($N755,FIND("/",$N755)-1)</f>
        <v>nonfiction</v>
      </c>
      <c r="S755" s="12">
        <f>(((J755/60)/60)/24)+DATE(1970,1,1)+(-6/24)</f>
        <v>42019.340173611112</v>
      </c>
      <c r="T755" s="12">
        <f>(((I755/60)/60)/24)+DATE(1970,1,1)+(-6/24)</f>
        <v>42049.340173611112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((E756/D756))</f>
        <v>1.0375000000000001</v>
      </c>
      <c r="P756" s="7">
        <f>(E756/L756)</f>
        <v>42.346938775510203</v>
      </c>
      <c r="Q756" s="7" t="str">
        <f>LEFT($N756,FIND("/",N756)-1)</f>
        <v>publishing</v>
      </c>
      <c r="R756" s="7" t="str">
        <f>RIGHT($N756,FIND("/",$N756)-1)</f>
        <v>nonfiction</v>
      </c>
      <c r="S756" s="12">
        <f>(((J756/60)/60)/24)+DATE(1970,1,1)+(-6/24)</f>
        <v>41249.499085648145</v>
      </c>
      <c r="T756" s="12">
        <f>(((I756/60)/60)/24)+DATE(1970,1,1)+(-6/24)</f>
        <v>41279.499085648145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((E757/D757))</f>
        <v>1.0190760000000001</v>
      </c>
      <c r="P757" s="7">
        <f>(E757/L757)</f>
        <v>37.466029411764708</v>
      </c>
      <c r="Q757" s="7" t="str">
        <f>LEFT($N757,FIND("/",N757)-1)</f>
        <v>publishing</v>
      </c>
      <c r="R757" s="7" t="str">
        <f>RIGHT($N757,FIND("/",$N757)-1)</f>
        <v>nonfiction</v>
      </c>
      <c r="S757" s="12">
        <f>(((J757/60)/60)/24)+DATE(1970,1,1)+(-6/24)</f>
        <v>41383.355057870373</v>
      </c>
      <c r="T757" s="12">
        <f>(((I757/60)/60)/24)+DATE(1970,1,1)+(-6/24)</f>
        <v>41413.77847222222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((E758/D758))</f>
        <v>1.177142857142857</v>
      </c>
      <c r="P758" s="7">
        <f>(E758/L758)</f>
        <v>37.454545454545453</v>
      </c>
      <c r="Q758" s="7" t="str">
        <f>LEFT($N758,FIND("/",N758)-1)</f>
        <v>publishing</v>
      </c>
      <c r="R758" s="7" t="str">
        <f>RIGHT($N758,FIND("/",$N758)-1)</f>
        <v>nonfiction</v>
      </c>
      <c r="S758" s="12">
        <f>(((J758/60)/60)/24)+DATE(1970,1,1)+(-6/24)</f>
        <v>40590.516886574071</v>
      </c>
      <c r="T758" s="12">
        <f>(((I758/60)/60)/24)+DATE(1970,1,1)+(-6/24)</f>
        <v>40651.475219907406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((E759/D759))</f>
        <v>2.38</v>
      </c>
      <c r="P759" s="7">
        <f>(E759/L759)</f>
        <v>33.055555555555557</v>
      </c>
      <c r="Q759" s="7" t="str">
        <f>LEFT($N759,FIND("/",N759)-1)</f>
        <v>publishing</v>
      </c>
      <c r="R759" s="7" t="str">
        <f>RIGHT($N759,FIND("/",$N759)-1)</f>
        <v>nonfiction</v>
      </c>
      <c r="S759" s="12">
        <f>(((J759/60)/60)/24)+DATE(1970,1,1)+(-6/24)</f>
        <v>41234.804560185185</v>
      </c>
      <c r="T759" s="12">
        <f>(((I759/60)/60)/24)+DATE(1970,1,1)+(-6/24)</f>
        <v>41248.804560185185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((E760/D760))</f>
        <v>1.02</v>
      </c>
      <c r="P760" s="7">
        <f>(E760/L760)</f>
        <v>134.21052631578948</v>
      </c>
      <c r="Q760" s="7" t="str">
        <f>LEFT($N760,FIND("/",N760)-1)</f>
        <v>publishing</v>
      </c>
      <c r="R760" s="7" t="str">
        <f>RIGHT($N760,FIND("/",$N760)-1)</f>
        <v>nonfiction</v>
      </c>
      <c r="S760" s="12">
        <f>(((J760/60)/60)/24)+DATE(1970,1,1)+(-6/24)</f>
        <v>40429.586435185185</v>
      </c>
      <c r="T760" s="12">
        <f>(((I760/60)/60)/24)+DATE(1970,1,1)+(-6/24)</f>
        <v>40459.586435185185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((E761/D761))</f>
        <v>1.0192000000000001</v>
      </c>
      <c r="P761" s="7">
        <f>(E761/L761)</f>
        <v>51.474747474747474</v>
      </c>
      <c r="Q761" s="7" t="str">
        <f>LEFT($N761,FIND("/",N761)-1)</f>
        <v>publishing</v>
      </c>
      <c r="R761" s="7" t="str">
        <f>RIGHT($N761,FIND("/",$N761)-1)</f>
        <v>nonfiction</v>
      </c>
      <c r="S761" s="12">
        <f>(((J761/60)/60)/24)+DATE(1970,1,1)+(-6/24)</f>
        <v>41789.080312500002</v>
      </c>
      <c r="T761" s="12">
        <f>(((I761/60)/60)/24)+DATE(1970,1,1)+(-6/24)</f>
        <v>41829.080312500002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((E762/D762))</f>
        <v>0</v>
      </c>
      <c r="P762" s="7">
        <v>0</v>
      </c>
      <c r="Q762" s="7" t="str">
        <f>LEFT($N762,FIND("/",N762)-1)</f>
        <v>publishing</v>
      </c>
      <c r="R762" s="7" t="str">
        <f>RIGHT($N762,FIND("/",$N762)-4)</f>
        <v>fiction</v>
      </c>
      <c r="S762" s="12">
        <f>(((J762/60)/60)/24)+DATE(1970,1,1)+(-6/24)</f>
        <v>42670.514039351852</v>
      </c>
      <c r="T762" s="12">
        <f>(((I762/60)/60)/24)+DATE(1970,1,1)+(-6/24)</f>
        <v>42700.555706018517</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((E763/D763))</f>
        <v>4.7E-2</v>
      </c>
      <c r="P763" s="7">
        <f>(E763/L763)</f>
        <v>39.166666666666664</v>
      </c>
      <c r="Q763" s="7" t="str">
        <f>LEFT($N763,FIND("/",N763)-1)</f>
        <v>publishing</v>
      </c>
      <c r="R763" s="7" t="str">
        <f>RIGHT($N763,FIND("/",$N763)-4)</f>
        <v>fiction</v>
      </c>
      <c r="S763" s="12">
        <f>(((J763/60)/60)/24)+DATE(1970,1,1)+(-6/24)</f>
        <v>41642.501458333332</v>
      </c>
      <c r="T763" s="12">
        <f>(((I763/60)/60)/24)+DATE(1970,1,1)+(-6/24)</f>
        <v>41672.501458333332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((E764/D764))</f>
        <v>0</v>
      </c>
      <c r="P764" s="7">
        <v>0</v>
      </c>
      <c r="Q764" s="7" t="str">
        <f>LEFT($N764,FIND("/",N764)-1)</f>
        <v>publishing</v>
      </c>
      <c r="R764" s="7" t="str">
        <f>RIGHT($N764,FIND("/",$N764)-4)</f>
        <v>fiction</v>
      </c>
      <c r="S764" s="12">
        <f>(((J764/60)/60)/24)+DATE(1970,1,1)+(-6/24)</f>
        <v>42690.608449074076</v>
      </c>
      <c r="T764" s="12">
        <f>(((I764/60)/60)/24)+DATE(1970,1,1)+(-6/24)</f>
        <v>42708</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((E765/D765))</f>
        <v>1.1655011655011655E-3</v>
      </c>
      <c r="P765" s="7">
        <f>(E765/L765)</f>
        <v>5</v>
      </c>
      <c r="Q765" s="7" t="str">
        <f>LEFT($N765,FIND("/",N765)-1)</f>
        <v>publishing</v>
      </c>
      <c r="R765" s="7" t="str">
        <f>RIGHT($N765,FIND("/",$N765)-4)</f>
        <v>fiction</v>
      </c>
      <c r="S765" s="12">
        <f>(((J765/60)/60)/24)+DATE(1970,1,1)+(-6/24)</f>
        <v>41471.196851851848</v>
      </c>
      <c r="T765" s="12">
        <f>(((I765/60)/60)/24)+DATE(1970,1,1)+(-6/24)</f>
        <v>41501.196851851848</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((E766/D766))</f>
        <v>0</v>
      </c>
      <c r="P766" s="7">
        <v>0</v>
      </c>
      <c r="Q766" s="7" t="str">
        <f>LEFT($N766,FIND("/",N766)-1)</f>
        <v>publishing</v>
      </c>
      <c r="R766" s="7" t="str">
        <f>RIGHT($N766,FIND("/",$N766)-4)</f>
        <v>fiction</v>
      </c>
      <c r="S766" s="12">
        <f>(((J766/60)/60)/24)+DATE(1970,1,1)+(-6/24)</f>
        <v>42226.923159722224</v>
      </c>
      <c r="T766" s="12">
        <f>(((I766/60)/60)/24)+DATE(1970,1,1)+(-6/24)</f>
        <v>42256.923159722224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((E767/D767))</f>
        <v>0.36014285714285715</v>
      </c>
      <c r="P767" s="7">
        <f>(E767/L767)</f>
        <v>57.295454545454547</v>
      </c>
      <c r="Q767" s="7" t="str">
        <f>LEFT($N767,FIND("/",N767)-1)</f>
        <v>publishing</v>
      </c>
      <c r="R767" s="7" t="str">
        <f>RIGHT($N767,FIND("/",$N767)-4)</f>
        <v>fiction</v>
      </c>
      <c r="S767" s="12">
        <f>(((J767/60)/60)/24)+DATE(1970,1,1)+(-6/24)</f>
        <v>41901.292638888888</v>
      </c>
      <c r="T767" s="12">
        <f>(((I767/60)/60)/24)+DATE(1970,1,1)+(-6/24)</f>
        <v>41931.292638888888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((E768/D768))</f>
        <v>0</v>
      </c>
      <c r="P768" s="7">
        <v>0</v>
      </c>
      <c r="Q768" s="7" t="str">
        <f>LEFT($N768,FIND("/",N768)-1)</f>
        <v>publishing</v>
      </c>
      <c r="R768" s="7" t="str">
        <f>RIGHT($N768,FIND("/",$N768)-4)</f>
        <v>fiction</v>
      </c>
      <c r="S768" s="12">
        <f>(((J768/60)/60)/24)+DATE(1970,1,1)+(-6/24)</f>
        <v>42021.533368055556</v>
      </c>
      <c r="T768" s="12">
        <f>(((I768/60)/60)/24)+DATE(1970,1,1)+(-6/24)</f>
        <v>42051.533368055556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((E769/D769))</f>
        <v>3.5400000000000001E-2</v>
      </c>
      <c r="P769" s="7">
        <f>(E769/L769)</f>
        <v>59</v>
      </c>
      <c r="Q769" s="7" t="str">
        <f>LEFT($N769,FIND("/",N769)-1)</f>
        <v>publishing</v>
      </c>
      <c r="R769" s="7" t="str">
        <f>RIGHT($N769,FIND("/",$N769)-4)</f>
        <v>fiction</v>
      </c>
      <c r="S769" s="12">
        <f>(((J769/60)/60)/24)+DATE(1970,1,1)+(-6/24)</f>
        <v>42114.893634259264</v>
      </c>
      <c r="T769" s="12">
        <f>(((I769/60)/60)/24)+DATE(1970,1,1)+(-6/24)</f>
        <v>42144.893634259264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((E770/D770))</f>
        <v>0</v>
      </c>
      <c r="P770" s="7">
        <v>0</v>
      </c>
      <c r="Q770" s="7" t="str">
        <f>LEFT($N770,FIND("/",N770)-1)</f>
        <v>publishing</v>
      </c>
      <c r="R770" s="7" t="str">
        <f>RIGHT($N770,FIND("/",$N770)-4)</f>
        <v>fiction</v>
      </c>
      <c r="S770" s="12">
        <f>(((J770/60)/60)/24)+DATE(1970,1,1)+(-6/24)</f>
        <v>41593.957060185188</v>
      </c>
      <c r="T770" s="12">
        <f>(((I770/60)/60)/24)+DATE(1970,1,1)+(-6/24)</f>
        <v>41623.957060185188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((E771/D771))</f>
        <v>0.41399999999999998</v>
      </c>
      <c r="P771" s="7">
        <f>(E771/L771)</f>
        <v>31.846153846153847</v>
      </c>
      <c r="Q771" s="7" t="str">
        <f>LEFT($N771,FIND("/",N771)-1)</f>
        <v>publishing</v>
      </c>
      <c r="R771" s="7" t="str">
        <f>RIGHT($N771,FIND("/",$N771)-4)</f>
        <v>fiction</v>
      </c>
      <c r="S771" s="12">
        <f>(((J771/60)/60)/24)+DATE(1970,1,1)+(-6/24)</f>
        <v>41604.746458333335</v>
      </c>
      <c r="T771" s="12">
        <f>(((I771/60)/60)/24)+DATE(1970,1,1)+(-6/24)</f>
        <v>41634.746458333335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((E772/D772))</f>
        <v>0</v>
      </c>
      <c r="P772" s="7">
        <v>0</v>
      </c>
      <c r="Q772" s="7" t="str">
        <f>LEFT($N772,FIND("/",N772)-1)</f>
        <v>publishing</v>
      </c>
      <c r="R772" s="7" t="str">
        <f>RIGHT($N772,FIND("/",$N772)-4)</f>
        <v>fiction</v>
      </c>
      <c r="S772" s="12">
        <f>(((J772/60)/60)/24)+DATE(1970,1,1)+(-6/24)</f>
        <v>41289.749641203707</v>
      </c>
      <c r="T772" s="12">
        <f>(((I772/60)/60)/24)+DATE(1970,1,1)+(-6/24)</f>
        <v>41329.749641203707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((E773/D773))</f>
        <v>2.631578947368421E-4</v>
      </c>
      <c r="P773" s="7">
        <f>(E773/L773)</f>
        <v>10</v>
      </c>
      <c r="Q773" s="7" t="str">
        <f>LEFT($N773,FIND("/",N773)-1)</f>
        <v>publishing</v>
      </c>
      <c r="R773" s="7" t="str">
        <f>RIGHT($N773,FIND("/",$N773)-4)</f>
        <v>fiction</v>
      </c>
      <c r="S773" s="12">
        <f>(((J773/60)/60)/24)+DATE(1970,1,1)+(-6/24)</f>
        <v>42349.574097222227</v>
      </c>
      <c r="T773" s="12">
        <f>(((I773/60)/60)/24)+DATE(1970,1,1)+(-6/24)</f>
        <v>42399.574097222227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((E774/D774))</f>
        <v>3.3333333333333333E-2</v>
      </c>
      <c r="P774" s="7">
        <f>(E774/L774)</f>
        <v>50</v>
      </c>
      <c r="Q774" s="7" t="str">
        <f>LEFT($N774,FIND("/",N774)-1)</f>
        <v>publishing</v>
      </c>
      <c r="R774" s="7" t="str">
        <f>RIGHT($N774,FIND("/",$N774)-4)</f>
        <v>fiction</v>
      </c>
      <c r="S774" s="12">
        <f>(((J774/60)/60)/24)+DATE(1970,1,1)+(-6/24)</f>
        <v>40067.806932870371</v>
      </c>
      <c r="T774" s="12">
        <f>(((I774/60)/60)/24)+DATE(1970,1,1)+(-6/24)</f>
        <v>40117.915972222225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((E775/D775))</f>
        <v>8.5129023676509714E-3</v>
      </c>
      <c r="P775" s="7">
        <f>(E775/L775)</f>
        <v>16</v>
      </c>
      <c r="Q775" s="7" t="str">
        <f>LEFT($N775,FIND("/",N775)-1)</f>
        <v>publishing</v>
      </c>
      <c r="R775" s="7" t="str">
        <f>RIGHT($N775,FIND("/",$N775)-4)</f>
        <v>fiction</v>
      </c>
      <c r="S775" s="12">
        <f>(((J775/60)/60)/24)+DATE(1970,1,1)+(-6/24)</f>
        <v>42100.485937499994</v>
      </c>
      <c r="T775" s="12">
        <f>(((I775/60)/60)/24)+DATE(1970,1,1)+(-6/24)</f>
        <v>42134.709027777775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((E776/D776))</f>
        <v>0.70199999999999996</v>
      </c>
      <c r="P776" s="7">
        <f>(E776/L776)</f>
        <v>39</v>
      </c>
      <c r="Q776" s="7" t="str">
        <f>LEFT($N776,FIND("/",N776)-1)</f>
        <v>publishing</v>
      </c>
      <c r="R776" s="7" t="str">
        <f>RIGHT($N776,FIND("/",$N776)-4)</f>
        <v>fiction</v>
      </c>
      <c r="S776" s="12">
        <f>(((J776/60)/60)/24)+DATE(1970,1,1)+(-6/24)</f>
        <v>41663.530300925922</v>
      </c>
      <c r="T776" s="12">
        <f>(((I776/60)/60)/24)+DATE(1970,1,1)+(-6/24)</f>
        <v>41693.530300925922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((E777/D777))</f>
        <v>1.7000000000000001E-2</v>
      </c>
      <c r="P777" s="7">
        <f>(E777/L777)</f>
        <v>34</v>
      </c>
      <c r="Q777" s="7" t="str">
        <f>LEFT($N777,FIND("/",N777)-1)</f>
        <v>publishing</v>
      </c>
      <c r="R777" s="7" t="str">
        <f>RIGHT($N777,FIND("/",$N777)-4)</f>
        <v>fiction</v>
      </c>
      <c r="S777" s="12">
        <f>(((J777/60)/60)/24)+DATE(1970,1,1)+(-6/24)</f>
        <v>40862.810127314813</v>
      </c>
      <c r="T777" s="12">
        <f>(((I777/60)/60)/24)+DATE(1970,1,1)+(-6/24)</f>
        <v>40892.810127314813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((E778/D778))</f>
        <v>0.51400000000000001</v>
      </c>
      <c r="P778" s="7">
        <f>(E778/L778)</f>
        <v>63.122807017543863</v>
      </c>
      <c r="Q778" s="7" t="str">
        <f>LEFT($N778,FIND("/",N778)-1)</f>
        <v>publishing</v>
      </c>
      <c r="R778" s="7" t="str">
        <f>RIGHT($N778,FIND("/",$N778)-4)</f>
        <v>fiction</v>
      </c>
      <c r="S778" s="12">
        <f>(((J778/60)/60)/24)+DATE(1970,1,1)+(-6/24)</f>
        <v>42250.435706018514</v>
      </c>
      <c r="T778" s="12">
        <f>(((I778/60)/60)/24)+DATE(1970,1,1)+(-6/24)</f>
        <v>42287.958333333328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((E779/D779))</f>
        <v>7.0000000000000001E-3</v>
      </c>
      <c r="P779" s="7">
        <f>(E779/L779)</f>
        <v>7</v>
      </c>
      <c r="Q779" s="7" t="str">
        <f>LEFT($N779,FIND("/",N779)-1)</f>
        <v>publishing</v>
      </c>
      <c r="R779" s="7" t="str">
        <f>RIGHT($N779,FIND("/",$N779)-4)</f>
        <v>fiction</v>
      </c>
      <c r="S779" s="12">
        <f>(((J779/60)/60)/24)+DATE(1970,1,1)+(-6/24)</f>
        <v>41456.731215277774</v>
      </c>
      <c r="T779" s="12">
        <f>(((I779/60)/60)/24)+DATE(1970,1,1)+(-6/24)</f>
        <v>41486.731215277774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10">
        <f>((E780/D780))</f>
        <v>4.0000000000000001E-3</v>
      </c>
      <c r="P780" s="7">
        <f>(E780/L780)</f>
        <v>2</v>
      </c>
      <c r="Q780" s="7" t="str">
        <f>LEFT($N780,FIND("/",N780)-1)</f>
        <v>publishing</v>
      </c>
      <c r="R780" s="7" t="str">
        <f>RIGHT($N780,FIND("/",$N780)-4)</f>
        <v>fiction</v>
      </c>
      <c r="S780" s="12">
        <f>(((J780/60)/60)/24)+DATE(1970,1,1)+(-6/24)</f>
        <v>41729.452314814815</v>
      </c>
      <c r="T780" s="12">
        <f>(((I780/60)/60)/24)+DATE(1970,1,1)+(-6/24)</f>
        <v>41759.452314814815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((E781/D781))</f>
        <v>2.6666666666666668E-2</v>
      </c>
      <c r="P781" s="7">
        <f>(E781/L781)</f>
        <v>66.666666666666671</v>
      </c>
      <c r="Q781" s="7" t="str">
        <f>LEFT($N781,FIND("/",N781)-1)</f>
        <v>publishing</v>
      </c>
      <c r="R781" s="7" t="str">
        <f>RIGHT($N781,FIND("/",$N781)-4)</f>
        <v>fiction</v>
      </c>
      <c r="S781" s="12">
        <f>(((J781/60)/60)/24)+DATE(1970,1,1)+(-6/24)</f>
        <v>40436.43408564815</v>
      </c>
      <c r="T781" s="12">
        <f>(((I781/60)/60)/24)+DATE(1970,1,1)+(-6/24)</f>
        <v>40465.916666666664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((E782/D782))</f>
        <v>1.04</v>
      </c>
      <c r="P782" s="7">
        <f>(E782/L782)</f>
        <v>38.518518518518519</v>
      </c>
      <c r="Q782" s="7" t="str">
        <f>LEFT($N782,FIND("/",N782)-1)</f>
        <v>music</v>
      </c>
      <c r="R782" s="7" t="str">
        <f>RIGHT($N782,FIND("/",$N782)-2)</f>
        <v>rock</v>
      </c>
      <c r="S782" s="12">
        <f>(((J782/60)/60)/24)+DATE(1970,1,1)+(-6/24)</f>
        <v>40636.423900462964</v>
      </c>
      <c r="T782" s="12">
        <f>(((I782/60)/60)/24)+DATE(1970,1,1)+(-6/24)</f>
        <v>40666.423900462964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((E783/D783))</f>
        <v>1.3315375</v>
      </c>
      <c r="P783" s="7">
        <f>(E783/L783)</f>
        <v>42.609200000000001</v>
      </c>
      <c r="Q783" s="7" t="str">
        <f>LEFT($N783,FIND("/",N783)-1)</f>
        <v>music</v>
      </c>
      <c r="R783" s="7" t="str">
        <f>RIGHT($N783,FIND("/",$N783)-2)</f>
        <v>rock</v>
      </c>
      <c r="S783" s="12">
        <f>(((J783/60)/60)/24)+DATE(1970,1,1)+(-6/24)</f>
        <v>41402.750856481485</v>
      </c>
      <c r="T783" s="12">
        <f>(((I783/60)/60)/24)+DATE(1970,1,1)+(-6/24)</f>
        <v>41432.750856481485</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((E784/D784))</f>
        <v>1</v>
      </c>
      <c r="P784" s="7">
        <f>(E784/L784)</f>
        <v>50</v>
      </c>
      <c r="Q784" s="7" t="str">
        <f>LEFT($N784,FIND("/",N784)-1)</f>
        <v>music</v>
      </c>
      <c r="R784" s="7" t="str">
        <f>RIGHT($N784,FIND("/",$N784)-2)</f>
        <v>rock</v>
      </c>
      <c r="S784" s="12">
        <f>(((J784/60)/60)/24)+DATE(1970,1,1)+(-6/24)</f>
        <v>41116.508125</v>
      </c>
      <c r="T784" s="12">
        <f>(((I784/60)/60)/24)+DATE(1970,1,1)+(-6/24)</f>
        <v>41146.508125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((E785/D785))</f>
        <v>1.4813333333333334</v>
      </c>
      <c r="P785" s="7">
        <f>(E785/L785)</f>
        <v>63.485714285714288</v>
      </c>
      <c r="Q785" s="7" t="str">
        <f>LEFT($N785,FIND("/",N785)-1)</f>
        <v>music</v>
      </c>
      <c r="R785" s="7" t="str">
        <f>RIGHT($N785,FIND("/",$N785)-2)</f>
        <v>rock</v>
      </c>
      <c r="S785" s="12">
        <f>(((J785/60)/60)/24)+DATE(1970,1,1)+(-6/24)</f>
        <v>40987.523715277777</v>
      </c>
      <c r="T785" s="12">
        <f>(((I785/60)/60)/24)+DATE(1970,1,1)+(-6/24)</f>
        <v>41026.666666666664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((E786/D786))</f>
        <v>1.0249999999999999</v>
      </c>
      <c r="P786" s="7">
        <f>(E786/L786)</f>
        <v>102.5</v>
      </c>
      <c r="Q786" s="7" t="str">
        <f>LEFT($N786,FIND("/",N786)-1)</f>
        <v>music</v>
      </c>
      <c r="R786" s="7" t="str">
        <f>RIGHT($N786,FIND("/",$N786)-2)</f>
        <v>rock</v>
      </c>
      <c r="S786" s="12">
        <f>(((J786/60)/60)/24)+DATE(1970,1,1)+(-6/24)</f>
        <v>41674.899525462963</v>
      </c>
      <c r="T786" s="12">
        <f>(((I786/60)/60)/24)+DATE(1970,1,1)+(-6/24)</f>
        <v>41714.857858796298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((E787/D787))</f>
        <v>1.8062799999999999</v>
      </c>
      <c r="P787" s="7">
        <f>(E787/L787)</f>
        <v>31.142758620689655</v>
      </c>
      <c r="Q787" s="7" t="str">
        <f>LEFT($N787,FIND("/",N787)-1)</f>
        <v>music</v>
      </c>
      <c r="R787" s="7" t="str">
        <f>RIGHT($N787,FIND("/",$N787)-2)</f>
        <v>rock</v>
      </c>
      <c r="S787" s="12">
        <f>(((J787/60)/60)/24)+DATE(1970,1,1)+(-6/24)</f>
        <v>41303.343923611108</v>
      </c>
      <c r="T787" s="12">
        <f>(((I787/60)/60)/24)+DATE(1970,1,1)+(-6/24)</f>
        <v>41333.343923611108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((E788/D788))</f>
        <v>1.4279999999999999</v>
      </c>
      <c r="P788" s="7">
        <f>(E788/L788)</f>
        <v>162.27272727272728</v>
      </c>
      <c r="Q788" s="7" t="str">
        <f>LEFT($N788,FIND("/",N788)-1)</f>
        <v>music</v>
      </c>
      <c r="R788" s="7" t="str">
        <f>RIGHT($N788,FIND("/",$N788)-2)</f>
        <v>rock</v>
      </c>
      <c r="S788" s="12">
        <f>(((J788/60)/60)/24)+DATE(1970,1,1)+(-6/24)</f>
        <v>40982.805949074071</v>
      </c>
      <c r="T788" s="12">
        <f>(((I788/60)/60)/24)+DATE(1970,1,1)+(-6/24)</f>
        <v>41040.407638888886</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((E789/D789))</f>
        <v>1.1416666666666666</v>
      </c>
      <c r="P789" s="7">
        <f>(E789/L789)</f>
        <v>80.588235294117652</v>
      </c>
      <c r="Q789" s="7" t="str">
        <f>LEFT($N789,FIND("/",N789)-1)</f>
        <v>music</v>
      </c>
      <c r="R789" s="7" t="str">
        <f>RIGHT($N789,FIND("/",$N789)-2)</f>
        <v>rock</v>
      </c>
      <c r="S789" s="12">
        <f>(((J789/60)/60)/24)+DATE(1970,1,1)+(-6/24)</f>
        <v>41549.377615740741</v>
      </c>
      <c r="T789" s="12">
        <f>(((I789/60)/60)/24)+DATE(1970,1,1)+(-6/24)</f>
        <v>41579.377615740741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((E790/D790))</f>
        <v>2.03505</v>
      </c>
      <c r="P790" s="7">
        <f>(E790/L790)</f>
        <v>59.85441176470588</v>
      </c>
      <c r="Q790" s="7" t="str">
        <f>LEFT($N790,FIND("/",N790)-1)</f>
        <v>music</v>
      </c>
      <c r="R790" s="7" t="str">
        <f>RIGHT($N790,FIND("/",$N790)-2)</f>
        <v>rock</v>
      </c>
      <c r="S790" s="12">
        <f>(((J790/60)/60)/24)+DATE(1970,1,1)+(-6/24)</f>
        <v>41058.756805555553</v>
      </c>
      <c r="T790" s="12">
        <f>(((I790/60)/60)/24)+DATE(1970,1,1)+(-6/24)</f>
        <v>41096.915972222225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((E791/D791))</f>
        <v>1.0941176470588236</v>
      </c>
      <c r="P791" s="7">
        <f>(E791/L791)</f>
        <v>132.85714285714286</v>
      </c>
      <c r="Q791" s="7" t="str">
        <f>LEFT($N791,FIND("/",N791)-1)</f>
        <v>music</v>
      </c>
      <c r="R791" s="7" t="str">
        <f>RIGHT($N791,FIND("/",$N791)-2)</f>
        <v>rock</v>
      </c>
      <c r="S791" s="12">
        <f>(((J791/60)/60)/24)+DATE(1970,1,1)+(-6/24)</f>
        <v>41276.936111111114</v>
      </c>
      <c r="T791" s="12">
        <f>(((I791/60)/60)/24)+DATE(1970,1,1)+(-6/24)</f>
        <v>41295.082638888889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((E792/D792))</f>
        <v>1.443746</v>
      </c>
      <c r="P792" s="7">
        <f>(E792/L792)</f>
        <v>92.547820512820508</v>
      </c>
      <c r="Q792" s="7" t="str">
        <f>LEFT($N792,FIND("/",N792)-1)</f>
        <v>music</v>
      </c>
      <c r="R792" s="7" t="str">
        <f>RIGHT($N792,FIND("/",$N792)-2)</f>
        <v>rock</v>
      </c>
      <c r="S792" s="12">
        <f>(((J792/60)/60)/24)+DATE(1970,1,1)+(-6/24)</f>
        <v>41275.797905092593</v>
      </c>
      <c r="T792" s="12">
        <f>(((I792/60)/60)/24)+DATE(1970,1,1)+(-6/24)</f>
        <v>41305.797905092593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((E793/D793))</f>
        <v>1.0386666666666666</v>
      </c>
      <c r="P793" s="7">
        <f>(E793/L793)</f>
        <v>60.859375</v>
      </c>
      <c r="Q793" s="7" t="str">
        <f>LEFT($N793,FIND("/",N793)-1)</f>
        <v>music</v>
      </c>
      <c r="R793" s="7" t="str">
        <f>RIGHT($N793,FIND("/",$N793)-2)</f>
        <v>rock</v>
      </c>
      <c r="S793" s="12">
        <f>(((J793/60)/60)/24)+DATE(1970,1,1)+(-6/24)</f>
        <v>41557.530624999999</v>
      </c>
      <c r="T793" s="12">
        <f>(((I793/60)/60)/24)+DATE(1970,1,1)+(-6/24)</f>
        <v>41590.999305555553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((E794/D794))</f>
        <v>1.0044440000000001</v>
      </c>
      <c r="P794" s="7">
        <f>(E794/L794)</f>
        <v>41.851833333333339</v>
      </c>
      <c r="Q794" s="7" t="str">
        <f>LEFT($N794,FIND("/",N794)-1)</f>
        <v>music</v>
      </c>
      <c r="R794" s="7" t="str">
        <f>RIGHT($N794,FIND("/",$N794)-2)</f>
        <v>rock</v>
      </c>
      <c r="S794" s="12">
        <f>(((J794/60)/60)/24)+DATE(1970,1,1)+(-6/24)</f>
        <v>41555.623645833337</v>
      </c>
      <c r="T794" s="12">
        <f>(((I794/60)/60)/24)+DATE(1970,1,1)+(-6/24)</f>
        <v>41585.665312500001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((E795/D795))</f>
        <v>1.0277927272727272</v>
      </c>
      <c r="P795" s="7">
        <f>(E795/L795)</f>
        <v>88.325937499999995</v>
      </c>
      <c r="Q795" s="7" t="str">
        <f>LEFT($N795,FIND("/",N795)-1)</f>
        <v>music</v>
      </c>
      <c r="R795" s="7" t="str">
        <f>RIGHT($N795,FIND("/",$N795)-2)</f>
        <v>rock</v>
      </c>
      <c r="S795" s="12">
        <f>(((J795/60)/60)/24)+DATE(1970,1,1)+(-6/24)</f>
        <v>41442.491249999999</v>
      </c>
      <c r="T795" s="12">
        <f>(((I795/60)/60)/24)+DATE(1970,1,1)+(-6/24)</f>
        <v>41457.957638888889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((E796/D796))</f>
        <v>1.0531250000000001</v>
      </c>
      <c r="P796" s="7">
        <f>(E796/L796)</f>
        <v>158.96226415094338</v>
      </c>
      <c r="Q796" s="7" t="str">
        <f>LEFT($N796,FIND("/",N796)-1)</f>
        <v>music</v>
      </c>
      <c r="R796" s="7" t="str">
        <f>RIGHT($N796,FIND("/",$N796)-2)</f>
        <v>rock</v>
      </c>
      <c r="S796" s="12">
        <f>(((J796/60)/60)/24)+DATE(1970,1,1)+(-6/24)</f>
        <v>40735.865011574075</v>
      </c>
      <c r="T796" s="12">
        <f>(((I796/60)/60)/24)+DATE(1970,1,1)+(-6/24)</f>
        <v>40791.462500000001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((E797/D797))</f>
        <v>1.1178571428571429</v>
      </c>
      <c r="P797" s="7">
        <f>(E797/L797)</f>
        <v>85.054347826086953</v>
      </c>
      <c r="Q797" s="7" t="str">
        <f>LEFT($N797,FIND("/",N797)-1)</f>
        <v>music</v>
      </c>
      <c r="R797" s="7" t="str">
        <f>RIGHT($N797,FIND("/",$N797)-2)</f>
        <v>rock</v>
      </c>
      <c r="S797" s="12">
        <f>(((J797/60)/60)/24)+DATE(1970,1,1)+(-6/24)</f>
        <v>40963.363032407404</v>
      </c>
      <c r="T797" s="12">
        <f>(((I797/60)/60)/24)+DATE(1970,1,1)+(-6/24)</f>
        <v>41005.957638888889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((E798/D798))</f>
        <v>1.0135000000000001</v>
      </c>
      <c r="P798" s="7">
        <f>(E798/L798)</f>
        <v>112.61111111111111</v>
      </c>
      <c r="Q798" s="7" t="str">
        <f>LEFT($N798,FIND("/",N798)-1)</f>
        <v>music</v>
      </c>
      <c r="R798" s="7" t="str">
        <f>RIGHT($N798,FIND("/",$N798)-2)</f>
        <v>rock</v>
      </c>
      <c r="S798" s="12">
        <f>(((J798/60)/60)/24)+DATE(1970,1,1)+(-6/24)</f>
        <v>41502.632928240739</v>
      </c>
      <c r="T798" s="12">
        <f>(((I798/60)/60)/24)+DATE(1970,1,1)+(-6/24)</f>
        <v>41532.631944444445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((E799/D799))</f>
        <v>1.0753333333333333</v>
      </c>
      <c r="P799" s="7">
        <f>(E799/L799)</f>
        <v>45.436619718309856</v>
      </c>
      <c r="Q799" s="7" t="str">
        <f>LEFT($N799,FIND("/",N799)-1)</f>
        <v>music</v>
      </c>
      <c r="R799" s="7" t="str">
        <f>RIGHT($N799,FIND("/",$N799)-2)</f>
        <v>rock</v>
      </c>
      <c r="S799" s="12">
        <f>(((J799/60)/60)/24)+DATE(1970,1,1)+(-6/24)</f>
        <v>40996.744074074071</v>
      </c>
      <c r="T799" s="12">
        <f>(((I799/60)/60)/24)+DATE(1970,1,1)+(-6/24)</f>
        <v>41027.916666666664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((E800/D800))</f>
        <v>1.1488571428571428</v>
      </c>
      <c r="P800" s="7">
        <f>(E800/L800)</f>
        <v>46.218390804597703</v>
      </c>
      <c r="Q800" s="7" t="str">
        <f>LEFT($N800,FIND("/",N800)-1)</f>
        <v>music</v>
      </c>
      <c r="R800" s="7" t="str">
        <f>RIGHT($N800,FIND("/",$N800)-2)</f>
        <v>rock</v>
      </c>
      <c r="S800" s="12">
        <f>(((J800/60)/60)/24)+DATE(1970,1,1)+(-6/24)</f>
        <v>41882.340127314819</v>
      </c>
      <c r="T800" s="12">
        <f>(((I800/60)/60)/24)+DATE(1970,1,1)+(-6/24)</f>
        <v>41912.340127314819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((E801/D801))</f>
        <v>1.0002</v>
      </c>
      <c r="P801" s="7">
        <f>(E801/L801)</f>
        <v>178.60714285714286</v>
      </c>
      <c r="Q801" s="7" t="str">
        <f>LEFT($N801,FIND("/",N801)-1)</f>
        <v>music</v>
      </c>
      <c r="R801" s="7" t="str">
        <f>RIGHT($N801,FIND("/",$N801)-2)</f>
        <v>rock</v>
      </c>
      <c r="S801" s="12">
        <f>(((J801/60)/60)/24)+DATE(1970,1,1)+(-6/24)</f>
        <v>40996.417199074072</v>
      </c>
      <c r="T801" s="12">
        <f>(((I801/60)/60)/24)+DATE(1970,1,1)+(-6/24)</f>
        <v>41026.417199074072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((E802/D802))</f>
        <v>1.5213333333333334</v>
      </c>
      <c r="P802" s="7">
        <f>(E802/L802)</f>
        <v>40.75</v>
      </c>
      <c r="Q802" s="7" t="str">
        <f>LEFT($N802,FIND("/",N802)-1)</f>
        <v>music</v>
      </c>
      <c r="R802" s="7" t="str">
        <f>RIGHT($N802,FIND("/",$N802)-2)</f>
        <v>rock</v>
      </c>
      <c r="S802" s="12">
        <f>(((J802/60)/60)/24)+DATE(1970,1,1)+(-6/24)</f>
        <v>41863.183495370373</v>
      </c>
      <c r="T802" s="12">
        <f>(((I802/60)/60)/24)+DATE(1970,1,1)+(-6/24)</f>
        <v>41893.183495370373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((E803/D803))</f>
        <v>1.1152149999999998</v>
      </c>
      <c r="P803" s="7">
        <f>(E803/L803)</f>
        <v>43.733921568627444</v>
      </c>
      <c r="Q803" s="7" t="str">
        <f>LEFT($N803,FIND("/",N803)-1)</f>
        <v>music</v>
      </c>
      <c r="R803" s="7" t="str">
        <f>RIGHT($N803,FIND("/",$N803)-2)</f>
        <v>rock</v>
      </c>
      <c r="S803" s="12">
        <f>(((J803/60)/60)/24)+DATE(1970,1,1)+(-6/24)</f>
        <v>40695.545370370368</v>
      </c>
      <c r="T803" s="12">
        <f>(((I803/60)/60)/24)+DATE(1970,1,1)+(-6/24)</f>
        <v>40725.545370370368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((E804/D804))</f>
        <v>1.0133333333333334</v>
      </c>
      <c r="P804" s="7">
        <f>(E804/L804)</f>
        <v>81.066666666666663</v>
      </c>
      <c r="Q804" s="7" t="str">
        <f>LEFT($N804,FIND("/",N804)-1)</f>
        <v>music</v>
      </c>
      <c r="R804" s="7" t="str">
        <f>RIGHT($N804,FIND("/",$N804)-2)</f>
        <v>rock</v>
      </c>
      <c r="S804" s="12">
        <f>(((J804/60)/60)/24)+DATE(1970,1,1)+(-6/24)</f>
        <v>41122.772268518522</v>
      </c>
      <c r="T804" s="12">
        <f>(((I804/60)/60)/24)+DATE(1970,1,1)+(-6/24)</f>
        <v>41168.920138888891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((E805/D805))</f>
        <v>1.232608695652174</v>
      </c>
      <c r="P805" s="7">
        <f>(E805/L805)</f>
        <v>74.60526315789474</v>
      </c>
      <c r="Q805" s="7" t="str">
        <f>LEFT($N805,FIND("/",N805)-1)</f>
        <v>music</v>
      </c>
      <c r="R805" s="7" t="str">
        <f>RIGHT($N805,FIND("/",$N805)-2)</f>
        <v>rock</v>
      </c>
      <c r="S805" s="12">
        <f>(((J805/60)/60)/24)+DATE(1970,1,1)+(-6/24)</f>
        <v>40665.699976851851</v>
      </c>
      <c r="T805" s="12">
        <f>(((I805/60)/60)/24)+DATE(1970,1,1)+(-6/24)</f>
        <v>40691.791666666664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((E806/D806))</f>
        <v>1</v>
      </c>
      <c r="P806" s="7">
        <f>(E806/L806)</f>
        <v>305.55555555555554</v>
      </c>
      <c r="Q806" s="7" t="str">
        <f>LEFT($N806,FIND("/",N806)-1)</f>
        <v>music</v>
      </c>
      <c r="R806" s="7" t="str">
        <f>RIGHT($N806,FIND("/",$N806)-2)</f>
        <v>rock</v>
      </c>
      <c r="S806" s="12">
        <f>(((J806/60)/60)/24)+DATE(1970,1,1)+(-6/24)</f>
        <v>40729.855625000004</v>
      </c>
      <c r="T806" s="12">
        <f>(((I806/60)/60)/24)+DATE(1970,1,1)+(-6/24)</f>
        <v>40746.915972222225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((E807/D807))</f>
        <v>1.05</v>
      </c>
      <c r="P807" s="7">
        <f>(E807/L807)</f>
        <v>58.333333333333336</v>
      </c>
      <c r="Q807" s="7" t="str">
        <f>LEFT($N807,FIND("/",N807)-1)</f>
        <v>music</v>
      </c>
      <c r="R807" s="7" t="str">
        <f>RIGHT($N807,FIND("/",$N807)-2)</f>
        <v>rock</v>
      </c>
      <c r="S807" s="12">
        <f>(((J807/60)/60)/24)+DATE(1970,1,1)+(-6/24)</f>
        <v>40690.573055555556</v>
      </c>
      <c r="T807" s="12">
        <f>(((I807/60)/60)/24)+DATE(1970,1,1)+(-6/24)</f>
        <v>40740.708333333336</v>
      </c>
    </row>
    <row r="808" spans="1:20" ht="17">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((E808/D808))</f>
        <v>1.0443750000000001</v>
      </c>
      <c r="P808" s="7">
        <f>(E808/L808)</f>
        <v>117.67605633802818</v>
      </c>
      <c r="Q808" s="7" t="str">
        <f>LEFT($N808,FIND("/",N808)-1)</f>
        <v>music</v>
      </c>
      <c r="R808" s="7" t="str">
        <f>RIGHT($N808,FIND("/",$N808)-2)</f>
        <v>rock</v>
      </c>
      <c r="S808" s="12">
        <f>(((J808/60)/60)/24)+DATE(1970,1,1)+(-6/24)</f>
        <v>40763.441423611112</v>
      </c>
      <c r="T808" s="12">
        <f>(((I808/60)/60)/24)+DATE(1970,1,1)+(-6/24)</f>
        <v>40793.441423611112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((E809/D809))</f>
        <v>1.05125</v>
      </c>
      <c r="P809" s="7">
        <f>(E809/L809)</f>
        <v>73.771929824561397</v>
      </c>
      <c r="Q809" s="7" t="str">
        <f>LEFT($N809,FIND("/",N809)-1)</f>
        <v>music</v>
      </c>
      <c r="R809" s="7" t="str">
        <f>RIGHT($N809,FIND("/",$N809)-2)</f>
        <v>rock</v>
      </c>
      <c r="S809" s="12">
        <f>(((J809/60)/60)/24)+DATE(1970,1,1)+(-6/24)</f>
        <v>42759.378599537042</v>
      </c>
      <c r="T809" s="12">
        <f>(((I809/60)/60)/24)+DATE(1970,1,1)+(-6/24)</f>
        <v>42794.833333333328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((E810/D810))</f>
        <v>1</v>
      </c>
      <c r="P810" s="7">
        <f>(E810/L810)</f>
        <v>104.65116279069767</v>
      </c>
      <c r="Q810" s="7" t="str">
        <f>LEFT($N810,FIND("/",N810)-1)</f>
        <v>music</v>
      </c>
      <c r="R810" s="7" t="str">
        <f>RIGHT($N810,FIND("/",$N810)-2)</f>
        <v>rock</v>
      </c>
      <c r="S810" s="12">
        <f>(((J810/60)/60)/24)+DATE(1970,1,1)+(-6/24)</f>
        <v>41961.850532407407</v>
      </c>
      <c r="T810" s="12">
        <f>(((I810/60)/60)/24)+DATE(1970,1,1)+(-6/24)</f>
        <v>41994.957638888889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((E811/D811))</f>
        <v>1.03775</v>
      </c>
      <c r="P811" s="7">
        <f>(E811/L811)</f>
        <v>79.82692307692308</v>
      </c>
      <c r="Q811" s="7" t="str">
        <f>LEFT($N811,FIND("/",N811)-1)</f>
        <v>music</v>
      </c>
      <c r="R811" s="7" t="str">
        <f>RIGHT($N811,FIND("/",$N811)-2)</f>
        <v>rock</v>
      </c>
      <c r="S811" s="12">
        <f>(((J811/60)/60)/24)+DATE(1970,1,1)+(-6/24)</f>
        <v>41628.583680555559</v>
      </c>
      <c r="T811" s="12">
        <f>(((I811/60)/60)/24)+DATE(1970,1,1)+(-6/24)</f>
        <v>41658.583680555559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((E812/D812))</f>
        <v>1.05</v>
      </c>
      <c r="P812" s="7">
        <f>(E812/L812)</f>
        <v>58.333333333333336</v>
      </c>
      <c r="Q812" s="7" t="str">
        <f>LEFT($N812,FIND("/",N812)-1)</f>
        <v>music</v>
      </c>
      <c r="R812" s="7" t="str">
        <f>RIGHT($N812,FIND("/",$N812)-2)</f>
        <v>rock</v>
      </c>
      <c r="S812" s="12">
        <f>(((J812/60)/60)/24)+DATE(1970,1,1)+(-6/24)</f>
        <v>41122.806273148148</v>
      </c>
      <c r="T812" s="12">
        <f>(((I812/60)/60)/24)+DATE(1970,1,1)+(-6/24)</f>
        <v>41152.806273148148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((E813/D813))</f>
        <v>1.04</v>
      </c>
      <c r="P813" s="7">
        <f>(E813/L813)</f>
        <v>86.666666666666671</v>
      </c>
      <c r="Q813" s="7" t="str">
        <f>LEFT($N813,FIND("/",N813)-1)</f>
        <v>music</v>
      </c>
      <c r="R813" s="7" t="str">
        <f>RIGHT($N813,FIND("/",$N813)-2)</f>
        <v>rock</v>
      </c>
      <c r="S813" s="12">
        <f>(((J813/60)/60)/24)+DATE(1970,1,1)+(-6/24)</f>
        <v>41443.393541666665</v>
      </c>
      <c r="T813" s="12">
        <f>(((I813/60)/60)/24)+DATE(1970,1,1)+(-6/24)</f>
        <v>41465.452777777777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((E814/D814))</f>
        <v>1.5183333333333333</v>
      </c>
      <c r="P814" s="7">
        <f>(E814/L814)</f>
        <v>27.606060606060606</v>
      </c>
      <c r="Q814" s="7" t="str">
        <f>LEFT($N814,FIND("/",N814)-1)</f>
        <v>music</v>
      </c>
      <c r="R814" s="7" t="str">
        <f>RIGHT($N814,FIND("/",$N814)-2)</f>
        <v>rock</v>
      </c>
      <c r="S814" s="12">
        <f>(((J814/60)/60)/24)+DATE(1970,1,1)+(-6/24)</f>
        <v>41281.767962962964</v>
      </c>
      <c r="T814" s="12">
        <f>(((I814/60)/60)/24)+DATE(1970,1,1)+(-6/24)</f>
        <v>41334.331944444442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((E815/D815))</f>
        <v>1.59996</v>
      </c>
      <c r="P815" s="7">
        <f>(E815/L815)</f>
        <v>24.999375000000001</v>
      </c>
      <c r="Q815" s="7" t="str">
        <f>LEFT($N815,FIND("/",N815)-1)</f>
        <v>music</v>
      </c>
      <c r="R815" s="7" t="str">
        <f>RIGHT($N815,FIND("/",$N815)-2)</f>
        <v>rock</v>
      </c>
      <c r="S815" s="12">
        <f>(((J815/60)/60)/24)+DATE(1970,1,1)+(-6/24)</f>
        <v>41080.710243055553</v>
      </c>
      <c r="T815" s="12">
        <f>(((I815/60)/60)/24)+DATE(1970,1,1)+(-6/24)</f>
        <v>41110.710243055553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((E816/D816))</f>
        <v>1.2729999999999999</v>
      </c>
      <c r="P816" s="7">
        <f>(E816/L816)</f>
        <v>45.464285714285715</v>
      </c>
      <c r="Q816" s="7" t="str">
        <f>LEFT($N816,FIND("/",N816)-1)</f>
        <v>music</v>
      </c>
      <c r="R816" s="7" t="str">
        <f>RIGHT($N816,FIND("/",$N816)-2)</f>
        <v>rock</v>
      </c>
      <c r="S816" s="12">
        <f>(((J816/60)/60)/24)+DATE(1970,1,1)+(-6/24)</f>
        <v>40679.493067129632</v>
      </c>
      <c r="T816" s="12">
        <f>(((I816/60)/60)/24)+DATE(1970,1,1)+(-6/24)</f>
        <v>40694.50277777778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((E817/D817))</f>
        <v>1.07</v>
      </c>
      <c r="P817" s="7">
        <f>(E817/L817)</f>
        <v>99.534883720930239</v>
      </c>
      <c r="Q817" s="7" t="str">
        <f>LEFT($N817,FIND("/",N817)-1)</f>
        <v>music</v>
      </c>
      <c r="R817" s="7" t="str">
        <f>RIGHT($N817,FIND("/",$N817)-2)</f>
        <v>rock</v>
      </c>
      <c r="S817" s="12">
        <f>(((J817/60)/60)/24)+DATE(1970,1,1)+(-6/24)</f>
        <v>41914.667858796296</v>
      </c>
      <c r="T817" s="12">
        <f>(((I817/60)/60)/24)+DATE(1970,1,1)+(-6/24)</f>
        <v>41944.667858796296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((E818/D818))</f>
        <v>1.1512214285714286</v>
      </c>
      <c r="P818" s="7">
        <f>(E818/L818)</f>
        <v>39.31</v>
      </c>
      <c r="Q818" s="7" t="str">
        <f>LEFT($N818,FIND("/",N818)-1)</f>
        <v>music</v>
      </c>
      <c r="R818" s="7" t="str">
        <f>RIGHT($N818,FIND("/",$N818)-2)</f>
        <v>rock</v>
      </c>
      <c r="S818" s="12">
        <f>(((J818/60)/60)/24)+DATE(1970,1,1)+(-6/24)</f>
        <v>41341.620868055557</v>
      </c>
      <c r="T818" s="12">
        <f>(((I818/60)/60)/24)+DATE(1970,1,1)+(-6/24)</f>
        <v>41373.020833333336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((E819/D819))</f>
        <v>1.3711066666666665</v>
      </c>
      <c r="P819" s="7">
        <f>(E819/L819)</f>
        <v>89.419999999999987</v>
      </c>
      <c r="Q819" s="7" t="str">
        <f>LEFT($N819,FIND("/",N819)-1)</f>
        <v>music</v>
      </c>
      <c r="R819" s="7" t="str">
        <f>RIGHT($N819,FIND("/",$N819)-2)</f>
        <v>rock</v>
      </c>
      <c r="S819" s="12">
        <f>(((J819/60)/60)/24)+DATE(1970,1,1)+(-6/24)</f>
        <v>40925.349664351852</v>
      </c>
      <c r="T819" s="12">
        <f>(((I819/60)/60)/24)+DATE(1970,1,1)+(-6/24)</f>
        <v>40978.957638888889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((E820/D820))</f>
        <v>1.5571428571428572</v>
      </c>
      <c r="P820" s="7">
        <f>(E820/L820)</f>
        <v>28.684210526315791</v>
      </c>
      <c r="Q820" s="7" t="str">
        <f>LEFT($N820,FIND("/",N820)-1)</f>
        <v>music</v>
      </c>
      <c r="R820" s="7" t="str">
        <f>RIGHT($N820,FIND("/",$N820)-2)</f>
        <v>rock</v>
      </c>
      <c r="S820" s="12">
        <f>(((J820/60)/60)/24)+DATE(1970,1,1)+(-6/24)</f>
        <v>41120.632881944446</v>
      </c>
      <c r="T820" s="12">
        <f>(((I820/60)/60)/24)+DATE(1970,1,1)+(-6/24)</f>
        <v>41128.459027777775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((E821/D821))</f>
        <v>1.0874999999999999</v>
      </c>
      <c r="P821" s="7">
        <f>(E821/L821)</f>
        <v>31.071428571428573</v>
      </c>
      <c r="Q821" s="7" t="str">
        <f>LEFT($N821,FIND("/",N821)-1)</f>
        <v>music</v>
      </c>
      <c r="R821" s="7" t="str">
        <f>RIGHT($N821,FIND("/",$N821)-2)</f>
        <v>rock</v>
      </c>
      <c r="S821" s="12">
        <f>(((J821/60)/60)/24)+DATE(1970,1,1)+(-6/24)</f>
        <v>41619.748310185183</v>
      </c>
      <c r="T821" s="12">
        <f>(((I821/60)/60)/24)+DATE(1970,1,1)+(-6/24)</f>
        <v>41628.947222222225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((E822/D822))</f>
        <v>1.3405</v>
      </c>
      <c r="P822" s="7">
        <f>(E822/L822)</f>
        <v>70.55263157894737</v>
      </c>
      <c r="Q822" s="7" t="str">
        <f>LEFT($N822,FIND("/",N822)-1)</f>
        <v>music</v>
      </c>
      <c r="R822" s="7" t="str">
        <f>RIGHT($N822,FIND("/",$N822)-2)</f>
        <v>rock</v>
      </c>
      <c r="S822" s="12">
        <f>(((J822/60)/60)/24)+DATE(1970,1,1)+(-6/24)</f>
        <v>41768.591921296298</v>
      </c>
      <c r="T822" s="12">
        <f>(((I822/60)/60)/24)+DATE(1970,1,1)+(-6/24)</f>
        <v>41798.958333333336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((E823/D823))</f>
        <v>1</v>
      </c>
      <c r="P823" s="7">
        <f>(E823/L823)</f>
        <v>224.12820512820514</v>
      </c>
      <c r="Q823" s="7" t="str">
        <f>LEFT($N823,FIND("/",N823)-1)</f>
        <v>music</v>
      </c>
      <c r="R823" s="7" t="str">
        <f>RIGHT($N823,FIND("/",$N823)-2)</f>
        <v>rock</v>
      </c>
      <c r="S823" s="12">
        <f>(((J823/60)/60)/24)+DATE(1970,1,1)+(-6/24)</f>
        <v>42093.672048611115</v>
      </c>
      <c r="T823" s="12">
        <f>(((I823/60)/60)/24)+DATE(1970,1,1)+(-6/24)</f>
        <v>42127.917361111111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((E824/D824))</f>
        <v>1.1916666666666667</v>
      </c>
      <c r="P824" s="7">
        <f>(E824/L824)</f>
        <v>51.811594202898547</v>
      </c>
      <c r="Q824" s="7" t="str">
        <f>LEFT($N824,FIND("/",N824)-1)</f>
        <v>music</v>
      </c>
      <c r="R824" s="7" t="str">
        <f>RIGHT($N824,FIND("/",$N824)-2)</f>
        <v>rock</v>
      </c>
      <c r="S824" s="12">
        <f>(((J824/60)/60)/24)+DATE(1970,1,1)+(-6/24)</f>
        <v>41157.697337962964</v>
      </c>
      <c r="T824" s="12">
        <f>(((I824/60)/60)/24)+DATE(1970,1,1)+(-6/24)</f>
        <v>41187.697337962964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((E825/D825))</f>
        <v>1.7949999999999999</v>
      </c>
      <c r="P825" s="7">
        <f>(E825/L825)</f>
        <v>43.515151515151516</v>
      </c>
      <c r="Q825" s="7" t="str">
        <f>LEFT($N825,FIND("/",N825)-1)</f>
        <v>music</v>
      </c>
      <c r="R825" s="7" t="str">
        <f>RIGHT($N825,FIND("/",$N825)-2)</f>
        <v>rock</v>
      </c>
      <c r="S825" s="12">
        <f>(((J825/60)/60)/24)+DATE(1970,1,1)+(-6/24)</f>
        <v>42055.722824074073</v>
      </c>
      <c r="T825" s="12">
        <f>(((I825/60)/60)/24)+DATE(1970,1,1)+(-6/24)</f>
        <v>42085.681157407409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((E826/D826))</f>
        <v>1.3438124999999999</v>
      </c>
      <c r="P826" s="7">
        <f>(E826/L826)</f>
        <v>39.816666666666663</v>
      </c>
      <c r="Q826" s="7" t="str">
        <f>LEFT($N826,FIND("/",N826)-1)</f>
        <v>music</v>
      </c>
      <c r="R826" s="7" t="str">
        <f>RIGHT($N826,FIND("/",$N826)-2)</f>
        <v>rock</v>
      </c>
      <c r="S826" s="12">
        <f>(((J826/60)/60)/24)+DATE(1970,1,1)+(-6/24)</f>
        <v>40249.992106481484</v>
      </c>
      <c r="T826" s="12">
        <f>(((I826/60)/60)/24)+DATE(1970,1,1)+(-6/24)</f>
        <v>40286.040972222225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((E827/D827))</f>
        <v>1.0043200000000001</v>
      </c>
      <c r="P827" s="7">
        <f>(E827/L827)</f>
        <v>126.8080808080808</v>
      </c>
      <c r="Q827" s="7" t="str">
        <f>LEFT($N827,FIND("/",N827)-1)</f>
        <v>music</v>
      </c>
      <c r="R827" s="7" t="str">
        <f>RIGHT($N827,FIND("/",$N827)-2)</f>
        <v>rock</v>
      </c>
      <c r="S827" s="12">
        <f>(((J827/60)/60)/24)+DATE(1970,1,1)+(-6/24)</f>
        <v>41186.056527777779</v>
      </c>
      <c r="T827" s="12">
        <f>(((I827/60)/60)/24)+DATE(1970,1,1)+(-6/24)</f>
        <v>41211.056527777779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((E828/D828))</f>
        <v>1.0145454545454546</v>
      </c>
      <c r="P828" s="7">
        <f>(E828/L828)</f>
        <v>113.87755102040816</v>
      </c>
      <c r="Q828" s="7" t="str">
        <f>LEFT($N828,FIND("/",N828)-1)</f>
        <v>music</v>
      </c>
      <c r="R828" s="7" t="str">
        <f>RIGHT($N828,FIND("/",$N828)-2)</f>
        <v>rock</v>
      </c>
      <c r="S828" s="12">
        <f>(((J828/60)/60)/24)+DATE(1970,1,1)+(-6/24)</f>
        <v>40972.788541666669</v>
      </c>
      <c r="T828" s="12">
        <f>(((I828/60)/60)/24)+DATE(1970,1,1)+(-6/24)</f>
        <v>40993.746874999997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((E829/D829))</f>
        <v>1.0333333333333334</v>
      </c>
      <c r="P829" s="7">
        <f>(E829/L829)</f>
        <v>28.181818181818183</v>
      </c>
      <c r="Q829" s="7" t="str">
        <f>LEFT($N829,FIND("/",N829)-1)</f>
        <v>music</v>
      </c>
      <c r="R829" s="7" t="str">
        <f>RIGHT($N829,FIND("/",$N829)-2)</f>
        <v>rock</v>
      </c>
      <c r="S829" s="12">
        <f>(((J829/60)/60)/24)+DATE(1970,1,1)+(-6/24)</f>
        <v>40927.223460648151</v>
      </c>
      <c r="T829" s="12">
        <f>(((I829/60)/60)/24)+DATE(1970,1,1)+(-6/24)</f>
        <v>40953.575694444444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((E830/D830))</f>
        <v>1.07</v>
      </c>
      <c r="P830" s="7">
        <f>(E830/L830)</f>
        <v>36.60526315789474</v>
      </c>
      <c r="Q830" s="7" t="str">
        <f>LEFT($N830,FIND("/",N830)-1)</f>
        <v>music</v>
      </c>
      <c r="R830" s="7" t="str">
        <f>RIGHT($N830,FIND("/",$N830)-2)</f>
        <v>rock</v>
      </c>
      <c r="S830" s="12">
        <f>(((J830/60)/60)/24)+DATE(1970,1,1)+(-6/24)</f>
        <v>41072.800717592596</v>
      </c>
      <c r="T830" s="12">
        <f>(((I830/60)/60)/24)+DATE(1970,1,1)+(-6/24)</f>
        <v>41085.433333333334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((E831/D831))</f>
        <v>1.04</v>
      </c>
      <c r="P831" s="7">
        <f>(E831/L831)</f>
        <v>32.5</v>
      </c>
      <c r="Q831" s="7" t="str">
        <f>LEFT($N831,FIND("/",N831)-1)</f>
        <v>music</v>
      </c>
      <c r="R831" s="7" t="str">
        <f>RIGHT($N831,FIND("/",$N831)-2)</f>
        <v>rock</v>
      </c>
      <c r="S831" s="12">
        <f>(((J831/60)/60)/24)+DATE(1970,1,1)+(-6/24)</f>
        <v>42504.551388888889</v>
      </c>
      <c r="T831" s="12">
        <f>(((I831/60)/60)/24)+DATE(1970,1,1)+(-6/24)</f>
        <v>42564.551388888889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((E832/D832))</f>
        <v>1.0783333333333334</v>
      </c>
      <c r="P832" s="7">
        <f>(E832/L832)</f>
        <v>60.65625</v>
      </c>
      <c r="Q832" s="7" t="str">
        <f>LEFT($N832,FIND("/",N832)-1)</f>
        <v>music</v>
      </c>
      <c r="R832" s="7" t="str">
        <f>RIGHT($N832,FIND("/",$N832)-2)</f>
        <v>rock</v>
      </c>
      <c r="S832" s="12">
        <f>(((J832/60)/60)/24)+DATE(1970,1,1)+(-6/24)</f>
        <v>41325.275752314818</v>
      </c>
      <c r="T832" s="12">
        <f>(((I832/60)/60)/24)+DATE(1970,1,1)+(-6/24)</f>
        <v>41355.234085648146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((E833/D833))</f>
        <v>2.3333333333333335</v>
      </c>
      <c r="P833" s="7">
        <f>(E833/L833)</f>
        <v>175</v>
      </c>
      <c r="Q833" s="7" t="str">
        <f>LEFT($N833,FIND("/",N833)-1)</f>
        <v>music</v>
      </c>
      <c r="R833" s="7" t="str">
        <f>RIGHT($N833,FIND("/",$N833)-2)</f>
        <v>rock</v>
      </c>
      <c r="S833" s="12">
        <f>(((J833/60)/60)/24)+DATE(1970,1,1)+(-6/24)</f>
        <v>40996.396921296298</v>
      </c>
      <c r="T833" s="12">
        <f>(((I833/60)/60)/24)+DATE(1970,1,1)+(-6/24)</f>
        <v>41026.396921296298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((E834/D834))</f>
        <v>1.0060706666666666</v>
      </c>
      <c r="P834" s="7">
        <f>(E834/L834)</f>
        <v>97.993896103896105</v>
      </c>
      <c r="Q834" s="7" t="str">
        <f>LEFT($N834,FIND("/",N834)-1)</f>
        <v>music</v>
      </c>
      <c r="R834" s="7" t="str">
        <f>RIGHT($N834,FIND("/",$N834)-2)</f>
        <v>rock</v>
      </c>
      <c r="S834" s="12">
        <f>(((J834/60)/60)/24)+DATE(1970,1,1)+(-6/24)</f>
        <v>40869.425173611111</v>
      </c>
      <c r="T834" s="12">
        <f>(((I834/60)/60)/24)+DATE(1970,1,1)+(-6/24)</f>
        <v>40929.092361111114</v>
      </c>
    </row>
    <row r="835" spans="1:20" ht="17">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((E835/D835))</f>
        <v>1.0166666666666666</v>
      </c>
      <c r="P835" s="7">
        <f>(E835/L835)</f>
        <v>148.78048780487805</v>
      </c>
      <c r="Q835" s="7" t="str">
        <f>LEFT($N835,FIND("/",N835)-1)</f>
        <v>music</v>
      </c>
      <c r="R835" s="7" t="str">
        <f>RIGHT($N835,FIND("/",$N835)-2)</f>
        <v>rock</v>
      </c>
      <c r="S835" s="12">
        <f>(((J835/60)/60)/24)+DATE(1970,1,1)+(-6/24)</f>
        <v>41718.628182870372</v>
      </c>
      <c r="T835" s="12">
        <f>(((I835/60)/60)/24)+DATE(1970,1,1)+(-6/24)</f>
        <v>41748.628182870372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((E836/D836))</f>
        <v>1.3101818181818181</v>
      </c>
      <c r="P836" s="7">
        <f>(E836/L836)</f>
        <v>96.08</v>
      </c>
      <c r="Q836" s="7" t="str">
        <f>LEFT($N836,FIND("/",N836)-1)</f>
        <v>music</v>
      </c>
      <c r="R836" s="7" t="str">
        <f>RIGHT($N836,FIND("/",$N836)-2)</f>
        <v>rock</v>
      </c>
      <c r="S836" s="12">
        <f>(((J836/60)/60)/24)+DATE(1970,1,1)+(-6/24)</f>
        <v>41422.572824074072</v>
      </c>
      <c r="T836" s="12">
        <f>(((I836/60)/60)/24)+DATE(1970,1,1)+(-6/24)</f>
        <v>41455.915972222225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((E837/D837))</f>
        <v>1.1725000000000001</v>
      </c>
      <c r="P837" s="7">
        <f>(E837/L837)</f>
        <v>58.625</v>
      </c>
      <c r="Q837" s="7" t="str">
        <f>LEFT($N837,FIND("/",N837)-1)</f>
        <v>music</v>
      </c>
      <c r="R837" s="7" t="str">
        <f>RIGHT($N837,FIND("/",$N837)-2)</f>
        <v>rock</v>
      </c>
      <c r="S837" s="12">
        <f>(((J837/60)/60)/24)+DATE(1970,1,1)+(-6/24)</f>
        <v>41005.20784722222</v>
      </c>
      <c r="T837" s="12">
        <f>(((I837/60)/60)/24)+DATE(1970,1,1)+(-6/24)</f>
        <v>41047.875</v>
      </c>
    </row>
    <row r="838" spans="1:20" ht="17">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((E838/D838))</f>
        <v>1.009304</v>
      </c>
      <c r="P838" s="7">
        <f>(E838/L838)</f>
        <v>109.70695652173914</v>
      </c>
      <c r="Q838" s="7" t="str">
        <f>LEFT($N838,FIND("/",N838)-1)</f>
        <v>music</v>
      </c>
      <c r="R838" s="7" t="str">
        <f>RIGHT($N838,FIND("/",$N838)-2)</f>
        <v>rock</v>
      </c>
      <c r="S838" s="12">
        <f>(((J838/60)/60)/24)+DATE(1970,1,1)+(-6/24)</f>
        <v>41523.806921296295</v>
      </c>
      <c r="T838" s="12">
        <f>(((I838/60)/60)/24)+DATE(1970,1,1)+(-6/24)</f>
        <v>41553.806921296295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((E839/D839))</f>
        <v>1.218</v>
      </c>
      <c r="P839" s="7">
        <f>(E839/L839)</f>
        <v>49.112903225806448</v>
      </c>
      <c r="Q839" s="7" t="str">
        <f>LEFT($N839,FIND("/",N839)-1)</f>
        <v>music</v>
      </c>
      <c r="R839" s="7" t="str">
        <f>RIGHT($N839,FIND("/",$N839)-2)</f>
        <v>rock</v>
      </c>
      <c r="S839" s="12">
        <f>(((J839/60)/60)/24)+DATE(1970,1,1)+(-6/24)</f>
        <v>41730.748402777775</v>
      </c>
      <c r="T839" s="12">
        <f>(((I839/60)/60)/24)+DATE(1970,1,1)+(-6/24)</f>
        <v>41760.748402777775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((E840/D840))</f>
        <v>1.454</v>
      </c>
      <c r="P840" s="7">
        <f>(E840/L840)</f>
        <v>47.672131147540981</v>
      </c>
      <c r="Q840" s="7" t="str">
        <f>LEFT($N840,FIND("/",N840)-1)</f>
        <v>music</v>
      </c>
      <c r="R840" s="7" t="str">
        <f>RIGHT($N840,FIND("/",$N840)-2)</f>
        <v>rock</v>
      </c>
      <c r="S840" s="12">
        <f>(((J840/60)/60)/24)+DATE(1970,1,1)+(-6/24)</f>
        <v>40895.647974537038</v>
      </c>
      <c r="T840" s="12">
        <f>(((I840/60)/60)/24)+DATE(1970,1,1)+(-6/24)</f>
        <v>40925.647974537038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((E841/D841))</f>
        <v>1.166166</v>
      </c>
      <c r="P841" s="7">
        <f>(E841/L841)</f>
        <v>60.737812499999997</v>
      </c>
      <c r="Q841" s="7" t="str">
        <f>LEFT($N841,FIND("/",N841)-1)</f>
        <v>music</v>
      </c>
      <c r="R841" s="7" t="str">
        <f>RIGHT($N841,FIND("/",$N841)-2)</f>
        <v>rock</v>
      </c>
      <c r="S841" s="12">
        <f>(((J841/60)/60)/24)+DATE(1970,1,1)+(-6/24)</f>
        <v>41144.513379629629</v>
      </c>
      <c r="T841" s="12">
        <f>(((I841/60)/60)/24)+DATE(1970,1,1)+(-6/24)</f>
        <v>41174.513379629629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((E842/D842))</f>
        <v>1.2041660000000001</v>
      </c>
      <c r="P842" s="7">
        <f>(E842/L842)</f>
        <v>63.37715789473684</v>
      </c>
      <c r="Q842" s="7" t="str">
        <f>LEFT($N842,FIND("/",N842)-1)</f>
        <v>music</v>
      </c>
      <c r="R842" s="7" t="str">
        <f>RIGHT($N842,FIND("/",$N842)-1)</f>
        <v>metal</v>
      </c>
      <c r="S842" s="12">
        <f>(((J842/60)/60)/24)+DATE(1970,1,1)+(-6/24)</f>
        <v>42606.976701388892</v>
      </c>
      <c r="T842" s="12">
        <f>(((I842/60)/60)/24)+DATE(1970,1,1)+(-6/24)</f>
        <v>42636.976701388892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((E843/D843))</f>
        <v>1.0132000000000001</v>
      </c>
      <c r="P843" s="7">
        <f>(E843/L843)</f>
        <v>53.893617021276597</v>
      </c>
      <c r="Q843" s="7" t="str">
        <f>LEFT($N843,FIND("/",N843)-1)</f>
        <v>music</v>
      </c>
      <c r="R843" s="7" t="str">
        <f>RIGHT($N843,FIND("/",$N843)-1)</f>
        <v>metal</v>
      </c>
      <c r="S843" s="12">
        <f>(((J843/60)/60)/24)+DATE(1970,1,1)+(-6/24)</f>
        <v>41923.588692129626</v>
      </c>
      <c r="T843" s="12">
        <f>(((I843/60)/60)/24)+DATE(1970,1,1)+(-6/24)</f>
        <v>41953.63035879629</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((E844/D844))</f>
        <v>1.0431999999999999</v>
      </c>
      <c r="P844" s="7">
        <f>(E844/L844)</f>
        <v>66.871794871794876</v>
      </c>
      <c r="Q844" s="7" t="str">
        <f>LEFT($N844,FIND("/",N844)-1)</f>
        <v>music</v>
      </c>
      <c r="R844" s="7" t="str">
        <f>RIGHT($N844,FIND("/",$N844)-1)</f>
        <v>metal</v>
      </c>
      <c r="S844" s="12">
        <f>(((J844/60)/60)/24)+DATE(1970,1,1)+(-6/24)</f>
        <v>41526.342395833337</v>
      </c>
      <c r="T844" s="12">
        <f>(((I844/60)/60)/24)+DATE(1970,1,1)+(-6/24)</f>
        <v>41560.915972222225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((E845/D845))</f>
        <v>2.6713333333333331</v>
      </c>
      <c r="P845" s="7">
        <f>(E845/L845)</f>
        <v>63.102362204724407</v>
      </c>
      <c r="Q845" s="7" t="str">
        <f>LEFT($N845,FIND("/",N845)-1)</f>
        <v>music</v>
      </c>
      <c r="R845" s="7" t="str">
        <f>RIGHT($N845,FIND("/",$N845)-1)</f>
        <v>metal</v>
      </c>
      <c r="S845" s="12">
        <f>(((J845/60)/60)/24)+DATE(1970,1,1)+(-6/24)</f>
        <v>42695.007870370369</v>
      </c>
      <c r="T845" s="12">
        <f>(((I845/60)/60)/24)+DATE(1970,1,1)+(-6/24)</f>
        <v>42712.083333333328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((E846/D846))</f>
        <v>1.9413333333333334</v>
      </c>
      <c r="P846" s="7">
        <f>(E846/L846)</f>
        <v>36.628930817610062</v>
      </c>
      <c r="Q846" s="7" t="str">
        <f>LEFT($N846,FIND("/",N846)-1)</f>
        <v>music</v>
      </c>
      <c r="R846" s="7" t="str">
        <f>RIGHT($N846,FIND("/",$N846)-1)</f>
        <v>metal</v>
      </c>
      <c r="S846" s="12">
        <f>(((J846/60)/60)/24)+DATE(1970,1,1)+(-6/24)</f>
        <v>41905.434629629628</v>
      </c>
      <c r="T846" s="12">
        <f>(((I846/60)/60)/24)+DATE(1970,1,1)+(-6/24)</f>
        <v>41943.957638888889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((E847/D847))</f>
        <v>1.203802</v>
      </c>
      <c r="P847" s="7">
        <f>(E847/L847)</f>
        <v>34.005706214689269</v>
      </c>
      <c r="Q847" s="7" t="str">
        <f>LEFT($N847,FIND("/",N847)-1)</f>
        <v>music</v>
      </c>
      <c r="R847" s="7" t="str">
        <f>RIGHT($N847,FIND("/",$N847)-1)</f>
        <v>metal</v>
      </c>
      <c r="S847" s="12">
        <f>(((J847/60)/60)/24)+DATE(1970,1,1)+(-6/24)</f>
        <v>42577.955972222218</v>
      </c>
      <c r="T847" s="12">
        <f>(((I847/60)/60)/24)+DATE(1970,1,1)+(-6/24)</f>
        <v>42617.915972222225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((E848/D848))</f>
        <v>1.2200090909090908</v>
      </c>
      <c r="P848" s="7">
        <f>(E848/L848)</f>
        <v>28.553404255319148</v>
      </c>
      <c r="Q848" s="7" t="str">
        <f>LEFT($N848,FIND("/",N848)-1)</f>
        <v>music</v>
      </c>
      <c r="R848" s="7" t="str">
        <f>RIGHT($N848,FIND("/",$N848)-1)</f>
        <v>metal</v>
      </c>
      <c r="S848" s="12">
        <f>(((J848/60)/60)/24)+DATE(1970,1,1)+(-6/24)</f>
        <v>41694.141840277778</v>
      </c>
      <c r="T848" s="12">
        <f>(((I848/60)/60)/24)+DATE(1970,1,1)+(-6/24)</f>
        <v>41708.333333333336</v>
      </c>
    </row>
    <row r="849" spans="1:20" ht="17">
      <c r="A849">
        <v>847</v>
      </c>
      <c r="B849" s="3" t="s">
        <v>848</v>
      </c>
      <c r="C849" s="3" t="s">
        <v>4957</v>
      </c>
      <c r="D849">
        <v>10</v>
      </c>
      <c r="E849">
        <v>10</v>
      </c>
      <c r="F849" t="s">
        <v>8219</v>
      </c>
      <c r="G849" t="s">
        <v>8224</v>
      </c>
      <c r="H849" t="s">
        <v>8246</v>
      </c>
      <c r="I849">
        <v>1436555376</v>
      </c>
      <c r="J849">
        <v>1433963376</v>
      </c>
      <c r="K849" t="b">
        <v>0</v>
      </c>
      <c r="L849">
        <v>1</v>
      </c>
      <c r="M849" t="b">
        <v>1</v>
      </c>
      <c r="N849" t="s">
        <v>8277</v>
      </c>
      <c r="O849" s="10">
        <f>((E849/D849))</f>
        <v>1</v>
      </c>
      <c r="P849" s="7">
        <f>(E849/L849)</f>
        <v>10</v>
      </c>
      <c r="Q849" s="7" t="str">
        <f>LEFT($N849,FIND("/",N849)-1)</f>
        <v>music</v>
      </c>
      <c r="R849" s="7" t="str">
        <f>RIGHT($N849,FIND("/",$N849)-1)</f>
        <v>metal</v>
      </c>
      <c r="S849" s="12">
        <f>(((J849/60)/60)/24)+DATE(1970,1,1)+(-6/24)</f>
        <v>42165.54833333334</v>
      </c>
      <c r="T849" s="12">
        <f>(((I849/60)/60)/24)+DATE(1970,1,1)+(-6/24)</f>
        <v>42195.54833333334</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((E850/D850))</f>
        <v>1</v>
      </c>
      <c r="P850" s="7">
        <f>(E850/L850)</f>
        <v>18.75</v>
      </c>
      <c r="Q850" s="7" t="str">
        <f>LEFT($N850,FIND("/",N850)-1)</f>
        <v>music</v>
      </c>
      <c r="R850" s="7" t="str">
        <f>RIGHT($N850,FIND("/",$N850)-1)</f>
        <v>metal</v>
      </c>
      <c r="S850" s="12">
        <f>(((J850/60)/60)/24)+DATE(1970,1,1)+(-6/24)</f>
        <v>42078.542048611111</v>
      </c>
      <c r="T850" s="12">
        <f>(((I850/60)/60)/24)+DATE(1970,1,1)+(-6/24)</f>
        <v>42108.542048611111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((E851/D851))</f>
        <v>1.1990000000000001</v>
      </c>
      <c r="P851" s="7">
        <f>(E851/L851)</f>
        <v>41.704347826086959</v>
      </c>
      <c r="Q851" s="7" t="str">
        <f>LEFT($N851,FIND("/",N851)-1)</f>
        <v>music</v>
      </c>
      <c r="R851" s="7" t="str">
        <f>RIGHT($N851,FIND("/",$N851)-1)</f>
        <v>metal</v>
      </c>
      <c r="S851" s="12">
        <f>(((J851/60)/60)/24)+DATE(1970,1,1)+(-6/24)</f>
        <v>42050.898888888885</v>
      </c>
      <c r="T851" s="12">
        <f>(((I851/60)/60)/24)+DATE(1970,1,1)+(-6/24)</f>
        <v>42078.857222222221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((E852/D852))</f>
        <v>1.55175</v>
      </c>
      <c r="P852" s="7">
        <f>(E852/L852)</f>
        <v>46.669172932330824</v>
      </c>
      <c r="Q852" s="7" t="str">
        <f>LEFT($N852,FIND("/",N852)-1)</f>
        <v>music</v>
      </c>
      <c r="R852" s="7" t="str">
        <f>RIGHT($N852,FIND("/",$N852)-1)</f>
        <v>metal</v>
      </c>
      <c r="S852" s="12">
        <f>(((J852/60)/60)/24)+DATE(1970,1,1)+(-6/24)</f>
        <v>42452.577743055561</v>
      </c>
      <c r="T852" s="12">
        <f>(((I852/60)/60)/24)+DATE(1970,1,1)+(-6/24)</f>
        <v>42484.957638888889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((E853/D853))</f>
        <v>1.3045</v>
      </c>
      <c r="P853" s="7">
        <f>(E853/L853)</f>
        <v>37.271428571428572</v>
      </c>
      <c r="Q853" s="7" t="str">
        <f>LEFT($N853,FIND("/",N853)-1)</f>
        <v>music</v>
      </c>
      <c r="R853" s="7" t="str">
        <f>RIGHT($N853,FIND("/",$N853)-1)</f>
        <v>metal</v>
      </c>
      <c r="S853" s="12">
        <f>(((J853/60)/60)/24)+DATE(1970,1,1)+(-6/24)</f>
        <v>42522.630243055552</v>
      </c>
      <c r="T853" s="12">
        <f>(((I853/60)/60)/24)+DATE(1970,1,1)+(-6/24)</f>
        <v>42582.572916666672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((E854/D854))</f>
        <v>1.0497142857142858</v>
      </c>
      <c r="P854" s="7">
        <f>(E854/L854)</f>
        <v>59.258064516129032</v>
      </c>
      <c r="Q854" s="7" t="str">
        <f>LEFT($N854,FIND("/",N854)-1)</f>
        <v>music</v>
      </c>
      <c r="R854" s="7" t="str">
        <f>RIGHT($N854,FIND("/",$N854)-1)</f>
        <v>metal</v>
      </c>
      <c r="S854" s="12">
        <f>(((J854/60)/60)/24)+DATE(1970,1,1)+(-6/24)</f>
        <v>42656.555497685185</v>
      </c>
      <c r="T854" s="12">
        <f>(((I854/60)/60)/24)+DATE(1970,1,1)+(-6/24)</f>
        <v>42667.625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((E855/D855))</f>
        <v>1</v>
      </c>
      <c r="P855" s="7">
        <f>(E855/L855)</f>
        <v>30</v>
      </c>
      <c r="Q855" s="7" t="str">
        <f>LEFT($N855,FIND("/",N855)-1)</f>
        <v>music</v>
      </c>
      <c r="R855" s="7" t="str">
        <f>RIGHT($N855,FIND("/",$N855)-1)</f>
        <v>metal</v>
      </c>
      <c r="S855" s="12">
        <f>(((J855/60)/60)/24)+DATE(1970,1,1)+(-6/24)</f>
        <v>42021.582280092596</v>
      </c>
      <c r="T855" s="12">
        <f>(((I855/60)/60)/24)+DATE(1970,1,1)+(-6/24)</f>
        <v>42051.582280092596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((E856/D856))</f>
        <v>1.1822050359712231</v>
      </c>
      <c r="P856" s="7">
        <f>(E856/L856)</f>
        <v>65.8623246492986</v>
      </c>
      <c r="Q856" s="7" t="str">
        <f>LEFT($N856,FIND("/",N856)-1)</f>
        <v>music</v>
      </c>
      <c r="R856" s="7" t="str">
        <f>RIGHT($N856,FIND("/",$N856)-1)</f>
        <v>metal</v>
      </c>
      <c r="S856" s="12">
        <f>(((J856/60)/60)/24)+DATE(1970,1,1)+(-6/24)</f>
        <v>42701.962337962963</v>
      </c>
      <c r="T856" s="12">
        <f>(((I856/60)/60)/24)+DATE(1970,1,1)+(-6/24)</f>
        <v>42731.962337962963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((E857/D857))</f>
        <v>1.0344827586206897</v>
      </c>
      <c r="P857" s="7">
        <f>(E857/L857)</f>
        <v>31.914893617021278</v>
      </c>
      <c r="Q857" s="7" t="str">
        <f>LEFT($N857,FIND("/",N857)-1)</f>
        <v>music</v>
      </c>
      <c r="R857" s="7" t="str">
        <f>RIGHT($N857,FIND("/",$N857)-1)</f>
        <v>metal</v>
      </c>
      <c r="S857" s="12">
        <f>(((J857/60)/60)/24)+DATE(1970,1,1)+(-6/24)</f>
        <v>42544.875196759262</v>
      </c>
      <c r="T857" s="12">
        <f>(((I857/60)/60)/24)+DATE(1970,1,1)+(-6/24)</f>
        <v>42574.875196759262</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((E858/D858))</f>
        <v>2.1800000000000002</v>
      </c>
      <c r="P858" s="7">
        <f>(E858/L858)</f>
        <v>19.464285714285715</v>
      </c>
      <c r="Q858" s="7" t="str">
        <f>LEFT($N858,FIND("/",N858)-1)</f>
        <v>music</v>
      </c>
      <c r="R858" s="7" t="str">
        <f>RIGHT($N858,FIND("/",$N858)-1)</f>
        <v>metal</v>
      </c>
      <c r="S858" s="12">
        <f>(((J858/60)/60)/24)+DATE(1970,1,1)+(-6/24)</f>
        <v>42609.061990740738</v>
      </c>
      <c r="T858" s="12">
        <f>(((I858/60)/60)/24)+DATE(1970,1,1)+(-6/24)</f>
        <v>42668.541666666672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((E859/D859))</f>
        <v>1</v>
      </c>
      <c r="P859" s="7">
        <f>(E859/L859)</f>
        <v>50</v>
      </c>
      <c r="Q859" s="7" t="str">
        <f>LEFT($N859,FIND("/",N859)-1)</f>
        <v>music</v>
      </c>
      <c r="R859" s="7" t="str">
        <f>RIGHT($N859,FIND("/",$N859)-1)</f>
        <v>metal</v>
      </c>
      <c r="S859" s="12">
        <f>(((J859/60)/60)/24)+DATE(1970,1,1)+(-6/24)</f>
        <v>42291.331377314811</v>
      </c>
      <c r="T859" s="12">
        <f>(((I859/60)/60)/24)+DATE(1970,1,1)+(-6/24)</f>
        <v>42333.373043981483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((E860/D860))</f>
        <v>1.4400583333333332</v>
      </c>
      <c r="P860" s="7">
        <f>(E860/L860)</f>
        <v>22.737763157894737</v>
      </c>
      <c r="Q860" s="7" t="str">
        <f>LEFT($N860,FIND("/",N860)-1)</f>
        <v>music</v>
      </c>
      <c r="R860" s="7" t="str">
        <f>RIGHT($N860,FIND("/",$N860)-1)</f>
        <v>metal</v>
      </c>
      <c r="S860" s="12">
        <f>(((J860/60)/60)/24)+DATE(1970,1,1)+(-6/24)</f>
        <v>42079.495578703703</v>
      </c>
      <c r="T860" s="12">
        <f>(((I860/60)/60)/24)+DATE(1970,1,1)+(-6/24)</f>
        <v>42109.707638888889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((E861/D861))</f>
        <v>1.0467500000000001</v>
      </c>
      <c r="P861" s="7">
        <f>(E861/L861)</f>
        <v>42.724489795918366</v>
      </c>
      <c r="Q861" s="7" t="str">
        <f>LEFT($N861,FIND("/",N861)-1)</f>
        <v>music</v>
      </c>
      <c r="R861" s="7" t="str">
        <f>RIGHT($N861,FIND("/",$N861)-1)</f>
        <v>metal</v>
      </c>
      <c r="S861" s="12">
        <f>(((J861/60)/60)/24)+DATE(1970,1,1)+(-6/24)</f>
        <v>42128.570231481484</v>
      </c>
      <c r="T861" s="12">
        <f>(((I861/60)/60)/24)+DATE(1970,1,1)+(-6/24)</f>
        <v>42158.75</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((E862/D862))</f>
        <v>0.18142857142857144</v>
      </c>
      <c r="P862" s="7">
        <f>(E862/L862)</f>
        <v>52.916666666666664</v>
      </c>
      <c r="Q862" s="7" t="str">
        <f>LEFT($N862,FIND("/",N862)-1)</f>
        <v>music</v>
      </c>
      <c r="R862" s="7" t="str">
        <f>RIGHT($N862,FIND("/",$N862)-2)</f>
        <v>jazz</v>
      </c>
      <c r="S862" s="12">
        <f>(((J862/60)/60)/24)+DATE(1970,1,1)+(-6/24)</f>
        <v>41570.232789351852</v>
      </c>
      <c r="T862" s="12">
        <f>(((I862/60)/60)/24)+DATE(1970,1,1)+(-6/24)</f>
        <v>41600.274456018517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((E863/D863))</f>
        <v>2.2444444444444444E-2</v>
      </c>
      <c r="P863" s="7">
        <f>(E863/L863)</f>
        <v>50.5</v>
      </c>
      <c r="Q863" s="7" t="str">
        <f>LEFT($N863,FIND("/",N863)-1)</f>
        <v>music</v>
      </c>
      <c r="R863" s="7" t="str">
        <f>RIGHT($N863,FIND("/",$N863)-2)</f>
        <v>jazz</v>
      </c>
      <c r="S863" s="12">
        <f>(((J863/60)/60)/24)+DATE(1970,1,1)+(-6/24)</f>
        <v>42599.715324074074</v>
      </c>
      <c r="T863" s="12">
        <f>(((I863/60)/60)/24)+DATE(1970,1,1)+(-6/24)</f>
        <v>42629.715324074074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((E864/D864))</f>
        <v>3.3999999999999998E-3</v>
      </c>
      <c r="P864" s="7">
        <f>(E864/L864)</f>
        <v>42.5</v>
      </c>
      <c r="Q864" s="7" t="str">
        <f>LEFT($N864,FIND("/",N864)-1)</f>
        <v>music</v>
      </c>
      <c r="R864" s="7" t="str">
        <f>RIGHT($N864,FIND("/",$N864)-2)</f>
        <v>jazz</v>
      </c>
      <c r="S864" s="12">
        <f>(((J864/60)/60)/24)+DATE(1970,1,1)+(-6/24)</f>
        <v>41559.3049537037</v>
      </c>
      <c r="T864" s="12">
        <f>(((I864/60)/60)/24)+DATE(1970,1,1)+(-6/24)</f>
        <v>41589.346620370372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((E865/D865))</f>
        <v>4.4999999999999998E-2</v>
      </c>
      <c r="P865" s="7">
        <f>(E865/L865)</f>
        <v>18</v>
      </c>
      <c r="Q865" s="7" t="str">
        <f>LEFT($N865,FIND("/",N865)-1)</f>
        <v>music</v>
      </c>
      <c r="R865" s="7" t="str">
        <f>RIGHT($N865,FIND("/",$N865)-2)</f>
        <v>jazz</v>
      </c>
      <c r="S865" s="12">
        <f>(((J865/60)/60)/24)+DATE(1970,1,1)+(-6/24)</f>
        <v>40920.867662037039</v>
      </c>
      <c r="T865" s="12">
        <f>(((I865/60)/60)/24)+DATE(1970,1,1)+(-6/24)</f>
        <v>40950.867662037039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((E866/D866))</f>
        <v>0.41538461538461541</v>
      </c>
      <c r="P866" s="7">
        <f>(E866/L866)</f>
        <v>34.177215189873415</v>
      </c>
      <c r="Q866" s="7" t="str">
        <f>LEFT($N866,FIND("/",N866)-1)</f>
        <v>music</v>
      </c>
      <c r="R866" s="7" t="str">
        <f>RIGHT($N866,FIND("/",$N866)-2)</f>
        <v>jazz</v>
      </c>
      <c r="S866" s="12">
        <f>(((J866/60)/60)/24)+DATE(1970,1,1)+(-6/24)</f>
        <v>41540.856921296298</v>
      </c>
      <c r="T866" s="12">
        <f>(((I866/60)/60)/24)+DATE(1970,1,1)+(-6/24)</f>
        <v>41563.165972222225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((E867/D867))</f>
        <v>2.0454545454545454E-2</v>
      </c>
      <c r="P867" s="7">
        <f>(E867/L867)</f>
        <v>22.5</v>
      </c>
      <c r="Q867" s="7" t="str">
        <f>LEFT($N867,FIND("/",N867)-1)</f>
        <v>music</v>
      </c>
      <c r="R867" s="7" t="str">
        <f>RIGHT($N867,FIND("/",$N867)-2)</f>
        <v>jazz</v>
      </c>
      <c r="S867" s="12">
        <f>(((J867/60)/60)/24)+DATE(1970,1,1)+(-6/24)</f>
        <v>41230.52311342593</v>
      </c>
      <c r="T867" s="12">
        <f>(((I867/60)/60)/24)+DATE(1970,1,1)+(-6/24)</f>
        <v>41290.52311342593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((E868/D868))</f>
        <v>0.18285714285714286</v>
      </c>
      <c r="P868" s="7">
        <f>(E868/L868)</f>
        <v>58.18181818181818</v>
      </c>
      <c r="Q868" s="7" t="str">
        <f>LEFT($N868,FIND("/",N868)-1)</f>
        <v>music</v>
      </c>
      <c r="R868" s="7" t="str">
        <f>RIGHT($N868,FIND("/",$N868)-2)</f>
        <v>jazz</v>
      </c>
      <c r="S868" s="12">
        <f>(((J868/60)/60)/24)+DATE(1970,1,1)+(-6/24)</f>
        <v>42025.387939814813</v>
      </c>
      <c r="T868" s="12">
        <f>(((I868/60)/60)/24)+DATE(1970,1,1)+(-6/24)</f>
        <v>42063.381944444445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((E869/D869))</f>
        <v>0.2402</v>
      </c>
      <c r="P869" s="7">
        <f>(E869/L869)</f>
        <v>109.18181818181819</v>
      </c>
      <c r="Q869" s="7" t="str">
        <f>LEFT($N869,FIND("/",N869)-1)</f>
        <v>music</v>
      </c>
      <c r="R869" s="7" t="str">
        <f>RIGHT($N869,FIND("/",$N869)-2)</f>
        <v>jazz</v>
      </c>
      <c r="S869" s="12">
        <f>(((J869/60)/60)/24)+DATE(1970,1,1)+(-6/24)</f>
        <v>40087.855393518519</v>
      </c>
      <c r="T869" s="12">
        <f>(((I869/60)/60)/24)+DATE(1970,1,1)+(-6/24)</f>
        <v>40147.957638888889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((E870/D870))</f>
        <v>1.1111111111111111E-3</v>
      </c>
      <c r="P870" s="7">
        <f>(E870/L870)</f>
        <v>50</v>
      </c>
      <c r="Q870" s="7" t="str">
        <f>LEFT($N870,FIND("/",N870)-1)</f>
        <v>music</v>
      </c>
      <c r="R870" s="7" t="str">
        <f>RIGHT($N870,FIND("/",$N870)-2)</f>
        <v>jazz</v>
      </c>
      <c r="S870" s="12">
        <f>(((J870/60)/60)/24)+DATE(1970,1,1)+(-6/24)</f>
        <v>41615.777754629627</v>
      </c>
      <c r="T870" s="12">
        <f>(((I870/60)/60)/24)+DATE(1970,1,1)+(-6/24)</f>
        <v>41645.777754629627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((E871/D871))</f>
        <v>0.11818181818181818</v>
      </c>
      <c r="P871" s="7">
        <f>(E871/L871)</f>
        <v>346.66666666666669</v>
      </c>
      <c r="Q871" s="7" t="str">
        <f>LEFT($N871,FIND("/",N871)-1)</f>
        <v>music</v>
      </c>
      <c r="R871" s="7" t="str">
        <f>RIGHT($N871,FIND("/",$N871)-2)</f>
        <v>jazz</v>
      </c>
      <c r="S871" s="12">
        <f>(((J871/60)/60)/24)+DATE(1970,1,1)+(-6/24)</f>
        <v>41342.595567129632</v>
      </c>
      <c r="T871" s="12">
        <f>(((I871/60)/60)/24)+DATE(1970,1,1)+(-6/24)</f>
        <v>41372.553900462961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((E872/D872))</f>
        <v>3.0999999999999999E-3</v>
      </c>
      <c r="P872" s="7">
        <f>(E872/L872)</f>
        <v>12.4</v>
      </c>
      <c r="Q872" s="7" t="str">
        <f>LEFT($N872,FIND("/",N872)-1)</f>
        <v>music</v>
      </c>
      <c r="R872" s="7" t="str">
        <f>RIGHT($N872,FIND("/",$N872)-2)</f>
        <v>jazz</v>
      </c>
      <c r="S872" s="12">
        <f>(((J872/60)/60)/24)+DATE(1970,1,1)+(-6/24)</f>
        <v>41487.772256944445</v>
      </c>
      <c r="T872" s="12">
        <f>(((I872/60)/60)/24)+DATE(1970,1,1)+(-6/24)</f>
        <v>41517.772256944445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((E873/D873))</f>
        <v>5.4166666666666669E-2</v>
      </c>
      <c r="P873" s="7">
        <f>(E873/L873)</f>
        <v>27.083333333333332</v>
      </c>
      <c r="Q873" s="7" t="str">
        <f>LEFT($N873,FIND("/",N873)-1)</f>
        <v>music</v>
      </c>
      <c r="R873" s="7" t="str">
        <f>RIGHT($N873,FIND("/",$N873)-2)</f>
        <v>jazz</v>
      </c>
      <c r="S873" s="12">
        <f>(((J873/60)/60)/24)+DATE(1970,1,1)+(-6/24)</f>
        <v>41577.311284722222</v>
      </c>
      <c r="T873" s="12">
        <f>(((I873/60)/60)/24)+DATE(1970,1,1)+(-6/24)</f>
        <v>41607.352951388886</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((E874/D874))</f>
        <v>8.1250000000000003E-3</v>
      </c>
      <c r="P874" s="7">
        <f>(E874/L874)</f>
        <v>32.5</v>
      </c>
      <c r="Q874" s="7" t="str">
        <f>LEFT($N874,FIND("/",N874)-1)</f>
        <v>music</v>
      </c>
      <c r="R874" s="7" t="str">
        <f>RIGHT($N874,FIND("/",$N874)-2)</f>
        <v>jazz</v>
      </c>
      <c r="S874" s="12">
        <f>(((J874/60)/60)/24)+DATE(1970,1,1)+(-6/24)</f>
        <v>40567.575543981482</v>
      </c>
      <c r="T874" s="12">
        <f>(((I874/60)/60)/24)+DATE(1970,1,1)+(-6/24)</f>
        <v>40612.575543981482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((E875/D875))</f>
        <v>1.2857142857142857E-2</v>
      </c>
      <c r="P875" s="7">
        <f>(E875/L875)</f>
        <v>9</v>
      </c>
      <c r="Q875" s="7" t="str">
        <f>LEFT($N875,FIND("/",N875)-1)</f>
        <v>music</v>
      </c>
      <c r="R875" s="7" t="str">
        <f>RIGHT($N875,FIND("/",$N875)-2)</f>
        <v>jazz</v>
      </c>
      <c r="S875" s="12">
        <f>(((J875/60)/60)/24)+DATE(1970,1,1)+(-6/24)</f>
        <v>41183.917129629634</v>
      </c>
      <c r="T875" s="12">
        <f>(((I875/60)/60)/24)+DATE(1970,1,1)+(-6/24)</f>
        <v>41223.958796296298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((E876/D876))</f>
        <v>0.24333333333333335</v>
      </c>
      <c r="P876" s="7">
        <f>(E876/L876)</f>
        <v>34.761904761904759</v>
      </c>
      <c r="Q876" s="7" t="str">
        <f>LEFT($N876,FIND("/",N876)-1)</f>
        <v>music</v>
      </c>
      <c r="R876" s="7" t="str">
        <f>RIGHT($N876,FIND("/",$N876)-2)</f>
        <v>jazz</v>
      </c>
      <c r="S876" s="12">
        <f>(((J876/60)/60)/24)+DATE(1970,1,1)+(-6/24)</f>
        <v>41368.333726851852</v>
      </c>
      <c r="T876" s="12">
        <f>(((I876/60)/60)/24)+DATE(1970,1,1)+(-6/24)</f>
        <v>41398.333726851852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((E877/D877))</f>
        <v>0</v>
      </c>
      <c r="P877" s="7">
        <v>0</v>
      </c>
      <c r="Q877" s="7" t="str">
        <f>LEFT($N877,FIND("/",N877)-1)</f>
        <v>music</v>
      </c>
      <c r="R877" s="7" t="str">
        <f>RIGHT($N877,FIND("/",$N877)-2)</f>
        <v>jazz</v>
      </c>
      <c r="S877" s="12">
        <f>(((J877/60)/60)/24)+DATE(1970,1,1)+(-6/24)</f>
        <v>42248.473738425921</v>
      </c>
      <c r="T877" s="12">
        <f>(((I877/60)/60)/24)+DATE(1970,1,1)+(-6/24)</f>
        <v>42268.473738425921</v>
      </c>
    </row>
    <row r="878" spans="1:20" ht="17">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((E878/D878))</f>
        <v>0.40799492385786801</v>
      </c>
      <c r="P878" s="7">
        <f>(E878/L878)</f>
        <v>28.577777777777779</v>
      </c>
      <c r="Q878" s="7" t="str">
        <f>LEFT($N878,FIND("/",N878)-1)</f>
        <v>music</v>
      </c>
      <c r="R878" s="7" t="str">
        <f>RIGHT($N878,FIND("/",$N878)-2)</f>
        <v>jazz</v>
      </c>
      <c r="S878" s="12">
        <f>(((J878/60)/60)/24)+DATE(1970,1,1)+(-6/24)</f>
        <v>41276.246840277774</v>
      </c>
      <c r="T878" s="12">
        <f>(((I878/60)/60)/24)+DATE(1970,1,1)+(-6/24)</f>
        <v>41309.246840277774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((E879/D879))</f>
        <v>0.67549999999999999</v>
      </c>
      <c r="P879" s="7">
        <f>(E879/L879)</f>
        <v>46.586206896551722</v>
      </c>
      <c r="Q879" s="7" t="str">
        <f>LEFT($N879,FIND("/",N879)-1)</f>
        <v>music</v>
      </c>
      <c r="R879" s="7" t="str">
        <f>RIGHT($N879,FIND("/",$N879)-2)</f>
        <v>jazz</v>
      </c>
      <c r="S879" s="12">
        <f>(((J879/60)/60)/24)+DATE(1970,1,1)+(-6/24)</f>
        <v>41597.538888888892</v>
      </c>
      <c r="T879" s="12">
        <f>(((I879/60)/60)/24)+DATE(1970,1,1)+(-6/24)</f>
        <v>41627.538888888892</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((E880/D880))</f>
        <v>1.2999999999999999E-2</v>
      </c>
      <c r="P880" s="7">
        <f>(E880/L880)</f>
        <v>32.5</v>
      </c>
      <c r="Q880" s="7" t="str">
        <f>LEFT($N880,FIND("/",N880)-1)</f>
        <v>music</v>
      </c>
      <c r="R880" s="7" t="str">
        <f>RIGHT($N880,FIND("/",$N880)-2)</f>
        <v>jazz</v>
      </c>
      <c r="S880" s="12">
        <f>(((J880/60)/60)/24)+DATE(1970,1,1)+(-6/24)</f>
        <v>40504.982916666668</v>
      </c>
      <c r="T880" s="12">
        <f>(((I880/60)/60)/24)+DATE(1970,1,1)+(-6/24)</f>
        <v>40534.982916666668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((E881/D881))</f>
        <v>0.30666666666666664</v>
      </c>
      <c r="P881" s="7">
        <f>(E881/L881)</f>
        <v>21.466666666666665</v>
      </c>
      <c r="Q881" s="7" t="str">
        <f>LEFT($N881,FIND("/",N881)-1)</f>
        <v>music</v>
      </c>
      <c r="R881" s="7" t="str">
        <f>RIGHT($N881,FIND("/",$N881)-2)</f>
        <v>jazz</v>
      </c>
      <c r="S881" s="12">
        <f>(((J881/60)/60)/24)+DATE(1970,1,1)+(-6/24)</f>
        <v>41037.579918981479</v>
      </c>
      <c r="T881" s="12">
        <f>(((I881/60)/60)/24)+DATE(1970,1,1)+(-6/24)</f>
        <v>41058.579918981479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((E882/D882))</f>
        <v>2.9894179894179893E-2</v>
      </c>
      <c r="P882" s="7">
        <f>(E882/L882)</f>
        <v>14.125</v>
      </c>
      <c r="Q882" s="7" t="str">
        <f>LEFT($N882,FIND("/",N882)-1)</f>
        <v>music</v>
      </c>
      <c r="R882" s="7" t="str">
        <f>RIGHT($N882,FIND("/",$N882)+4)</f>
        <v>indie rock</v>
      </c>
      <c r="S882" s="12">
        <f>(((J882/60)/60)/24)+DATE(1970,1,1)+(-6/24)</f>
        <v>41179.07104166667</v>
      </c>
      <c r="T882" s="12">
        <f>(((I882/60)/60)/24)+DATE(1970,1,1)+(-6/24)</f>
        <v>41212.07104166667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((E883/D883))</f>
        <v>8.0000000000000002E-3</v>
      </c>
      <c r="P883" s="7">
        <f>(E883/L883)</f>
        <v>30</v>
      </c>
      <c r="Q883" s="7" t="str">
        <f>LEFT($N883,FIND("/",N883)-1)</f>
        <v>music</v>
      </c>
      <c r="R883" s="7" t="str">
        <f>RIGHT($N883,FIND("/",$N883)+4)</f>
        <v>indie rock</v>
      </c>
      <c r="S883" s="12">
        <f>(((J883/60)/60)/24)+DATE(1970,1,1)+(-6/24)</f>
        <v>40877.00099537037</v>
      </c>
      <c r="T883" s="12">
        <f>(((I883/60)/60)/24)+DATE(1970,1,1)+(-6/24)</f>
        <v>40922.00099537037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((E884/D884))</f>
        <v>0.20133333333333334</v>
      </c>
      <c r="P884" s="7">
        <f>(E884/L884)</f>
        <v>21.571428571428573</v>
      </c>
      <c r="Q884" s="7" t="str">
        <f>LEFT($N884,FIND("/",N884)-1)</f>
        <v>music</v>
      </c>
      <c r="R884" s="7" t="str">
        <f>RIGHT($N884,FIND("/",$N884)+4)</f>
        <v>indie rock</v>
      </c>
      <c r="S884" s="12">
        <f>(((J884/60)/60)/24)+DATE(1970,1,1)+(-6/24)</f>
        <v>40759.610532407409</v>
      </c>
      <c r="T884" s="12">
        <f>(((I884/60)/60)/24)+DATE(1970,1,1)+(-6/24)</f>
        <v>40792.610532407409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((E885/D885))</f>
        <v>0.4002</v>
      </c>
      <c r="P885" s="7">
        <f>(E885/L885)</f>
        <v>83.375</v>
      </c>
      <c r="Q885" s="7" t="str">
        <f>LEFT($N885,FIND("/",N885)-1)</f>
        <v>music</v>
      </c>
      <c r="R885" s="7" t="str">
        <f>RIGHT($N885,FIND("/",$N885)+4)</f>
        <v>indie rock</v>
      </c>
      <c r="S885" s="12">
        <f>(((J885/60)/60)/24)+DATE(1970,1,1)+(-6/24)</f>
        <v>42371.685590277775</v>
      </c>
      <c r="T885" s="12">
        <f>(((I885/60)/60)/24)+DATE(1970,1,1)+(-6/24)</f>
        <v>42431.685590277775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((E886/D886))</f>
        <v>0.01</v>
      </c>
      <c r="P886" s="7">
        <f>(E886/L886)</f>
        <v>10</v>
      </c>
      <c r="Q886" s="7" t="str">
        <f>LEFT($N886,FIND("/",N886)-1)</f>
        <v>music</v>
      </c>
      <c r="R886" s="7" t="str">
        <f>RIGHT($N886,FIND("/",$N886)+4)</f>
        <v>indie rock</v>
      </c>
      <c r="S886" s="12">
        <f>(((J886/60)/60)/24)+DATE(1970,1,1)+(-6/24)</f>
        <v>40981.552615740737</v>
      </c>
      <c r="T886" s="12">
        <f>(((I886/60)/60)/24)+DATE(1970,1,1)+(-6/24)</f>
        <v>41040.854861111111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((E887/D887))</f>
        <v>0.75</v>
      </c>
      <c r="P887" s="7">
        <f>(E887/L887)</f>
        <v>35.714285714285715</v>
      </c>
      <c r="Q887" s="7" t="str">
        <f>LEFT($N887,FIND("/",N887)-1)</f>
        <v>music</v>
      </c>
      <c r="R887" s="7" t="str">
        <f>RIGHT($N887,FIND("/",$N887)+4)</f>
        <v>indie rock</v>
      </c>
      <c r="S887" s="12">
        <f>(((J887/60)/60)/24)+DATE(1970,1,1)+(-6/24)</f>
        <v>42713.691099537042</v>
      </c>
      <c r="T887" s="12">
        <f>(((I887/60)/60)/24)+DATE(1970,1,1)+(-6/24)</f>
        <v>42734.691099537042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((E888/D888))</f>
        <v>0.41</v>
      </c>
      <c r="P888" s="7">
        <f>(E888/L888)</f>
        <v>29.285714285714285</v>
      </c>
      <c r="Q888" s="7" t="str">
        <f>LEFT($N888,FIND("/",N888)-1)</f>
        <v>music</v>
      </c>
      <c r="R888" s="7" t="str">
        <f>RIGHT($N888,FIND("/",$N888)+4)</f>
        <v>indie rock</v>
      </c>
      <c r="S888" s="12">
        <f>(((J888/60)/60)/24)+DATE(1970,1,1)+(-6/24)</f>
        <v>42603.620520833334</v>
      </c>
      <c r="T888" s="12">
        <f>(((I888/60)/60)/24)+DATE(1970,1,1)+(-6/24)</f>
        <v>42628.620520833334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((E889/D889))</f>
        <v>0</v>
      </c>
      <c r="P889" s="7">
        <v>0</v>
      </c>
      <c r="Q889" s="7" t="str">
        <f>LEFT($N889,FIND("/",N889)-1)</f>
        <v>music</v>
      </c>
      <c r="R889" s="7" t="str">
        <f>RIGHT($N889,FIND("/",$N889)+4)</f>
        <v>indie rock</v>
      </c>
      <c r="S889" s="12">
        <f>(((J889/60)/60)/24)+DATE(1970,1,1)+(-6/24)</f>
        <v>41026.708969907406</v>
      </c>
      <c r="T889" s="12">
        <f>(((I889/60)/60)/24)+DATE(1970,1,1)+(-6/24)</f>
        <v>41056.708969907406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((E890/D890))</f>
        <v>7.1999999999999995E-2</v>
      </c>
      <c r="P890" s="7">
        <f>(E890/L890)</f>
        <v>18</v>
      </c>
      <c r="Q890" s="7" t="str">
        <f>LEFT($N890,FIND("/",N890)-1)</f>
        <v>music</v>
      </c>
      <c r="R890" s="7" t="str">
        <f>RIGHT($N890,FIND("/",$N890)+4)</f>
        <v>indie rock</v>
      </c>
      <c r="S890" s="12">
        <f>(((J890/60)/60)/24)+DATE(1970,1,1)+(-6/24)</f>
        <v>40751.503298611111</v>
      </c>
      <c r="T890" s="12">
        <f>(((I890/60)/60)/24)+DATE(1970,1,1)+(-6/24)</f>
        <v>40787</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((E891/D891))</f>
        <v>9.4412800000000005E-2</v>
      </c>
      <c r="P891" s="7">
        <f>(E891/L891)</f>
        <v>73.760000000000005</v>
      </c>
      <c r="Q891" s="7" t="str">
        <f>LEFT($N891,FIND("/",N891)-1)</f>
        <v>music</v>
      </c>
      <c r="R891" s="7" t="str">
        <f>RIGHT($N891,FIND("/",$N891)+4)</f>
        <v>indie rock</v>
      </c>
      <c r="S891" s="12">
        <f>(((J891/60)/60)/24)+DATE(1970,1,1)+(-6/24)</f>
        <v>41887.534062500003</v>
      </c>
      <c r="T891" s="12">
        <f>(((I891/60)/60)/24)+DATE(1970,1,1)+(-6/24)</f>
        <v>41917.534062500003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((E892/D892))</f>
        <v>4.1666666666666664E-2</v>
      </c>
      <c r="P892" s="7">
        <f>(E892/L892)</f>
        <v>31.25</v>
      </c>
      <c r="Q892" s="7" t="str">
        <f>LEFT($N892,FIND("/",N892)-1)</f>
        <v>music</v>
      </c>
      <c r="R892" s="7" t="str">
        <f>RIGHT($N892,FIND("/",$N892)+4)</f>
        <v>indie rock</v>
      </c>
      <c r="S892" s="12">
        <f>(((J892/60)/60)/24)+DATE(1970,1,1)+(-6/24)</f>
        <v>41569.448831018519</v>
      </c>
      <c r="T892" s="12">
        <f>(((I892/60)/60)/24)+DATE(1970,1,1)+(-6/24)</f>
        <v>41599.490497685183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((E893/D893))</f>
        <v>3.2500000000000001E-2</v>
      </c>
      <c r="P893" s="7">
        <f>(E893/L893)</f>
        <v>28.888888888888889</v>
      </c>
      <c r="Q893" s="7" t="str">
        <f>LEFT($N893,FIND("/",N893)-1)</f>
        <v>music</v>
      </c>
      <c r="R893" s="7" t="str">
        <f>RIGHT($N893,FIND("/",$N893)+4)</f>
        <v>indie rock</v>
      </c>
      <c r="S893" s="12">
        <f>(((J893/60)/60)/24)+DATE(1970,1,1)+(-6/24)</f>
        <v>41841.781597222223</v>
      </c>
      <c r="T893" s="12">
        <f>(((I893/60)/60)/24)+DATE(1970,1,1)+(-6/24)</f>
        <v>41871.781597222223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((E894/D894))</f>
        <v>0.40749999999999997</v>
      </c>
      <c r="P894" s="7">
        <f>(E894/L894)</f>
        <v>143.8235294117647</v>
      </c>
      <c r="Q894" s="7" t="str">
        <f>LEFT($N894,FIND("/",N894)-1)</f>
        <v>music</v>
      </c>
      <c r="R894" s="7" t="str">
        <f>RIGHT($N894,FIND("/",$N894)+4)</f>
        <v>indie rock</v>
      </c>
      <c r="S894" s="12">
        <f>(((J894/60)/60)/24)+DATE(1970,1,1)+(-6/24)</f>
        <v>40303.95003472222</v>
      </c>
      <c r="T894" s="12">
        <f>(((I894/60)/60)/24)+DATE(1970,1,1)+(-6/24)</f>
        <v>40390.916666666664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((E895/D895))</f>
        <v>0.1</v>
      </c>
      <c r="P895" s="7">
        <f>(E895/L895)</f>
        <v>40</v>
      </c>
      <c r="Q895" s="7" t="str">
        <f>LEFT($N895,FIND("/",N895)-1)</f>
        <v>music</v>
      </c>
      <c r="R895" s="7" t="str">
        <f>RIGHT($N895,FIND("/",$N895)+4)</f>
        <v>indie rock</v>
      </c>
      <c r="S895" s="12">
        <f>(((J895/60)/60)/24)+DATE(1970,1,1)+(-6/24)</f>
        <v>42065.647719907407</v>
      </c>
      <c r="T895" s="12">
        <f>(((I895/60)/60)/24)+DATE(1970,1,1)+(-6/24)</f>
        <v>42095.606053240743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((E896/D896))</f>
        <v>0.39169999999999999</v>
      </c>
      <c r="P896" s="7">
        <f>(E896/L896)</f>
        <v>147.81132075471697</v>
      </c>
      <c r="Q896" s="7" t="str">
        <f>LEFT($N896,FIND("/",N896)-1)</f>
        <v>music</v>
      </c>
      <c r="R896" s="7" t="str">
        <f>RIGHT($N896,FIND("/",$N896)+4)</f>
        <v>indie rock</v>
      </c>
      <c r="S896" s="12">
        <f>(((J896/60)/60)/24)+DATE(1970,1,1)+(-6/24)</f>
        <v>42496.731597222228</v>
      </c>
      <c r="T896" s="12">
        <f>(((I896/60)/60)/24)+DATE(1970,1,1)+(-6/24)</f>
        <v>42526.731597222228</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((E897/D897))</f>
        <v>2.4375000000000001E-2</v>
      </c>
      <c r="P897" s="7">
        <f>(E897/L897)</f>
        <v>27.857142857142858</v>
      </c>
      <c r="Q897" s="7" t="str">
        <f>LEFT($N897,FIND("/",N897)-1)</f>
        <v>music</v>
      </c>
      <c r="R897" s="7" t="str">
        <f>RIGHT($N897,FIND("/",$N897)+4)</f>
        <v>indie rock</v>
      </c>
      <c r="S897" s="12">
        <f>(((J897/60)/60)/24)+DATE(1970,1,1)+(-6/24)</f>
        <v>40430.877650462964</v>
      </c>
      <c r="T897" s="12">
        <f>(((I897/60)/60)/24)+DATE(1970,1,1)+(-6/24)</f>
        <v>40475.877650462964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((E898/D898))</f>
        <v>0.4</v>
      </c>
      <c r="P898" s="7">
        <f>(E898/L898)</f>
        <v>44.444444444444443</v>
      </c>
      <c r="Q898" s="7" t="str">
        <f>LEFT($N898,FIND("/",N898)-1)</f>
        <v>music</v>
      </c>
      <c r="R898" s="7" t="str">
        <f>RIGHT($N898,FIND("/",$N898)+4)</f>
        <v>indie rock</v>
      </c>
      <c r="S898" s="12">
        <f>(((J898/60)/60)/24)+DATE(1970,1,1)+(-6/24)</f>
        <v>42218.622986111113</v>
      </c>
      <c r="T898" s="12">
        <f>(((I898/60)/60)/24)+DATE(1970,1,1)+(-6/24)</f>
        <v>42243.916666666672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((E899/D899))</f>
        <v>0</v>
      </c>
      <c r="P899" s="7">
        <v>0</v>
      </c>
      <c r="Q899" s="7" t="str">
        <f>LEFT($N899,FIND("/",N899)-1)</f>
        <v>music</v>
      </c>
      <c r="R899" s="7" t="str">
        <f>RIGHT($N899,FIND("/",$N899)+4)</f>
        <v>indie rock</v>
      </c>
      <c r="S899" s="12">
        <f>(((J899/60)/60)/24)+DATE(1970,1,1)+(-6/24)</f>
        <v>41211.438750000001</v>
      </c>
      <c r="T899" s="12">
        <f>(((I899/60)/60)/24)+DATE(1970,1,1)+(-6/24)</f>
        <v>41241.480416666665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((E900/D900))</f>
        <v>2.8000000000000001E-2</v>
      </c>
      <c r="P900" s="7">
        <f>(E900/L900)</f>
        <v>35</v>
      </c>
      <c r="Q900" s="7" t="str">
        <f>LEFT($N900,FIND("/",N900)-1)</f>
        <v>music</v>
      </c>
      <c r="R900" s="7" t="str">
        <f>RIGHT($N900,FIND("/",$N900)+4)</f>
        <v>indie rock</v>
      </c>
      <c r="S900" s="12">
        <f>(((J900/60)/60)/24)+DATE(1970,1,1)+(-6/24)</f>
        <v>40878.508217592593</v>
      </c>
      <c r="T900" s="12">
        <f>(((I900/60)/60)/24)+DATE(1970,1,1)+(-6/24)</f>
        <v>40923.508217592593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((E901/D901))</f>
        <v>0.37333333333333335</v>
      </c>
      <c r="P901" s="7">
        <f>(E901/L901)</f>
        <v>35</v>
      </c>
      <c r="Q901" s="7" t="str">
        <f>LEFT($N901,FIND("/",N901)-1)</f>
        <v>music</v>
      </c>
      <c r="R901" s="7" t="str">
        <f>RIGHT($N901,FIND("/",$N901)+4)</f>
        <v>indie rock</v>
      </c>
      <c r="S901" s="12">
        <f>(((J901/60)/60)/24)+DATE(1970,1,1)+(-6/24)</f>
        <v>40645.849097222221</v>
      </c>
      <c r="T901" s="12">
        <f>(((I901/60)/60)/24)+DATE(1970,1,1)+(-6/24)</f>
        <v>40690.849097222221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((E902/D902))</f>
        <v>4.1999999999999997E-3</v>
      </c>
      <c r="P902" s="7">
        <f>(E902/L902)</f>
        <v>10.5</v>
      </c>
      <c r="Q902" s="7" t="str">
        <f>LEFT($N902,FIND("/",N902)-1)</f>
        <v>music</v>
      </c>
      <c r="R902" s="7" t="str">
        <f>RIGHT($N902,FIND("/",$N902)-2)</f>
        <v>jazz</v>
      </c>
      <c r="S902" s="12">
        <f>(((J902/60)/60)/24)+DATE(1970,1,1)+(-6/24)</f>
        <v>42429.59956018519</v>
      </c>
      <c r="T902" s="12">
        <f>(((I902/60)/60)/24)+DATE(1970,1,1)+(-6/24)</f>
        <v>42459.557893518519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((E903/D903))</f>
        <v>0</v>
      </c>
      <c r="P903" s="7">
        <v>0</v>
      </c>
      <c r="Q903" s="7" t="str">
        <f>LEFT($N903,FIND("/",N903)-1)</f>
        <v>music</v>
      </c>
      <c r="R903" s="7" t="str">
        <f>RIGHT($N903,FIND("/",$N903)-2)</f>
        <v>jazz</v>
      </c>
      <c r="S903" s="12">
        <f>(((J903/60)/60)/24)+DATE(1970,1,1)+(-6/24)</f>
        <v>40291.56150462963</v>
      </c>
      <c r="T903" s="12">
        <f>(((I903/60)/60)/24)+DATE(1970,1,1)+(-6/24)</f>
        <v>40337.549305555556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((E904/D904))</f>
        <v>3.0000000000000001E-3</v>
      </c>
      <c r="P904" s="7">
        <f>(E904/L904)</f>
        <v>30</v>
      </c>
      <c r="Q904" s="7" t="str">
        <f>LEFT($N904,FIND("/",N904)-1)</f>
        <v>music</v>
      </c>
      <c r="R904" s="7" t="str">
        <f>RIGHT($N904,FIND("/",$N904)-2)</f>
        <v>jazz</v>
      </c>
      <c r="S904" s="12">
        <f>(((J904/60)/60)/24)+DATE(1970,1,1)+(-6/24)</f>
        <v>41829.715532407405</v>
      </c>
      <c r="T904" s="12">
        <f>(((I904/60)/60)/24)+DATE(1970,1,1)+(-6/24)</f>
        <v>41881.395833333336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((E905/D905))</f>
        <v>3.2000000000000001E-2</v>
      </c>
      <c r="P905" s="7">
        <f>(E905/L905)</f>
        <v>40</v>
      </c>
      <c r="Q905" s="7" t="str">
        <f>LEFT($N905,FIND("/",N905)-1)</f>
        <v>music</v>
      </c>
      <c r="R905" s="7" t="str">
        <f>RIGHT($N905,FIND("/",$N905)-2)</f>
        <v>jazz</v>
      </c>
      <c r="S905" s="12">
        <f>(((J905/60)/60)/24)+DATE(1970,1,1)+(-6/24)</f>
        <v>41149.546064814815</v>
      </c>
      <c r="T905" s="12">
        <f>(((I905/60)/60)/24)+DATE(1970,1,1)+(-6/24)</f>
        <v>41174.850694444445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((E906/D906))</f>
        <v>3.0200000000000001E-3</v>
      </c>
      <c r="P906" s="7">
        <f>(E906/L906)</f>
        <v>50.333333333333336</v>
      </c>
      <c r="Q906" s="7" t="str">
        <f>LEFT($N906,FIND("/",N906)-1)</f>
        <v>music</v>
      </c>
      <c r="R906" s="7" t="str">
        <f>RIGHT($N906,FIND("/",$N906)-2)</f>
        <v>jazz</v>
      </c>
      <c r="S906" s="12">
        <f>(((J906/60)/60)/24)+DATE(1970,1,1)+(-6/24)</f>
        <v>42341.830289351856</v>
      </c>
      <c r="T906" s="12">
        <f>(((I906/60)/60)/24)+DATE(1970,1,1)+(-6/24)</f>
        <v>42371.830289351856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((E907/D907))</f>
        <v>3.0153846153846153E-2</v>
      </c>
      <c r="P907" s="7">
        <f>(E907/L907)</f>
        <v>32.666666666666664</v>
      </c>
      <c r="Q907" s="7" t="str">
        <f>LEFT($N907,FIND("/",N907)-1)</f>
        <v>music</v>
      </c>
      <c r="R907" s="7" t="str">
        <f>RIGHT($N907,FIND("/",$N907)-2)</f>
        <v>jazz</v>
      </c>
      <c r="S907" s="12">
        <f>(((J907/60)/60)/24)+DATE(1970,1,1)+(-6/24)</f>
        <v>40506.989884259259</v>
      </c>
      <c r="T907" s="12">
        <f>(((I907/60)/60)/24)+DATE(1970,1,1)+(-6/24)</f>
        <v>40566.989884259259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((E908/D908))</f>
        <v>0</v>
      </c>
      <c r="P908" s="7">
        <v>0</v>
      </c>
      <c r="Q908" s="7" t="str">
        <f>LEFT($N908,FIND("/",N908)-1)</f>
        <v>music</v>
      </c>
      <c r="R908" s="7" t="str">
        <f>RIGHT($N908,FIND("/",$N908)-2)</f>
        <v>jazz</v>
      </c>
      <c r="S908" s="12">
        <f>(((J908/60)/60)/24)+DATE(1970,1,1)+(-6/24)</f>
        <v>41680.939699074072</v>
      </c>
      <c r="T908" s="12">
        <f>(((I908/60)/60)/24)+DATE(1970,1,1)+(-6/24)</f>
        <v>41710.898032407407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((E909/D909))</f>
        <v>0</v>
      </c>
      <c r="P909" s="7">
        <v>0</v>
      </c>
      <c r="Q909" s="7" t="str">
        <f>LEFT($N909,FIND("/",N909)-1)</f>
        <v>music</v>
      </c>
      <c r="R909" s="7" t="str">
        <f>RIGHT($N909,FIND("/",$N909)-2)</f>
        <v>jazz</v>
      </c>
      <c r="S909" s="12">
        <f>(((J909/60)/60)/24)+DATE(1970,1,1)+(-6/24)</f>
        <v>40766.942395833335</v>
      </c>
      <c r="T909" s="12">
        <f>(((I909/60)/60)/24)+DATE(1970,1,1)+(-6/24)</f>
        <v>40796.942395833335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((E910/D910))</f>
        <v>0</v>
      </c>
      <c r="P910" s="7">
        <v>0</v>
      </c>
      <c r="Q910" s="7" t="str">
        <f>LEFT($N910,FIND("/",N910)-1)</f>
        <v>music</v>
      </c>
      <c r="R910" s="7" t="str">
        <f>RIGHT($N910,FIND("/",$N910)-2)</f>
        <v>jazz</v>
      </c>
      <c r="S910" s="12">
        <f>(((J910/60)/60)/24)+DATE(1970,1,1)+(-6/24)</f>
        <v>40340.551562499997</v>
      </c>
      <c r="T910" s="12">
        <f>(((I910/60)/60)/24)+DATE(1970,1,1)+(-6/24)</f>
        <v>40385.957638888889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((E911/D911))</f>
        <v>3.2500000000000001E-2</v>
      </c>
      <c r="P911" s="7">
        <f>(E911/L911)</f>
        <v>65</v>
      </c>
      <c r="Q911" s="7" t="str">
        <f>LEFT($N911,FIND("/",N911)-1)</f>
        <v>music</v>
      </c>
      <c r="R911" s="7" t="str">
        <f>RIGHT($N911,FIND("/",$N911)-2)</f>
        <v>jazz</v>
      </c>
      <c r="S911" s="12">
        <f>(((J911/60)/60)/24)+DATE(1970,1,1)+(-6/24)</f>
        <v>41081.44027777778</v>
      </c>
      <c r="T911" s="12">
        <f>(((I911/60)/60)/24)+DATE(1970,1,1)+(-6/24)</f>
        <v>41112.916666666664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((E912/D912))</f>
        <v>0.22363636363636363</v>
      </c>
      <c r="P912" s="7">
        <f>(E912/L912)</f>
        <v>24.6</v>
      </c>
      <c r="Q912" s="7" t="str">
        <f>LEFT($N912,FIND("/",N912)-1)</f>
        <v>music</v>
      </c>
      <c r="R912" s="7" t="str">
        <f>RIGHT($N912,FIND("/",$N912)-2)</f>
        <v>jazz</v>
      </c>
      <c r="S912" s="12">
        <f>(((J912/60)/60)/24)+DATE(1970,1,1)+(-6/24)</f>
        <v>42737.295358796298</v>
      </c>
      <c r="T912" s="12">
        <f>(((I912/60)/60)/24)+DATE(1970,1,1)+(-6/24)</f>
        <v>42797.295358796298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((E913/D913))</f>
        <v>0</v>
      </c>
      <c r="P913" s="7">
        <v>0</v>
      </c>
      <c r="Q913" s="7" t="str">
        <f>LEFT($N913,FIND("/",N913)-1)</f>
        <v>music</v>
      </c>
      <c r="R913" s="7" t="str">
        <f>RIGHT($N913,FIND("/",$N913)-2)</f>
        <v>jazz</v>
      </c>
      <c r="S913" s="12">
        <f>(((J913/60)/60)/24)+DATE(1970,1,1)+(-6/24)</f>
        <v>41641.755150462966</v>
      </c>
      <c r="T913" s="12">
        <f>(((I913/60)/60)/24)+DATE(1970,1,1)+(-6/24)</f>
        <v>41662.755150462966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((E914/D914))</f>
        <v>8.5714285714285719E-3</v>
      </c>
      <c r="P914" s="7">
        <f>(E914/L914)</f>
        <v>15</v>
      </c>
      <c r="Q914" s="7" t="str">
        <f>LEFT($N914,FIND("/",N914)-1)</f>
        <v>music</v>
      </c>
      <c r="R914" s="7" t="str">
        <f>RIGHT($N914,FIND("/",$N914)-2)</f>
        <v>jazz</v>
      </c>
      <c r="S914" s="12">
        <f>(((J914/60)/60)/24)+DATE(1970,1,1)+(-6/24)</f>
        <v>41193.859340277777</v>
      </c>
      <c r="T914" s="12">
        <f>(((I914/60)/60)/24)+DATE(1970,1,1)+(-6/24)</f>
        <v>41253.901006944441</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((E915/D915))</f>
        <v>6.6066666666666662E-2</v>
      </c>
      <c r="P915" s="7">
        <f>(E915/L915)</f>
        <v>82.583333333333329</v>
      </c>
      <c r="Q915" s="7" t="str">
        <f>LEFT($N915,FIND("/",N915)-1)</f>
        <v>music</v>
      </c>
      <c r="R915" s="7" t="str">
        <f>RIGHT($N915,FIND("/",$N915)-2)</f>
        <v>jazz</v>
      </c>
      <c r="S915" s="12">
        <f>(((J915/60)/60)/24)+DATE(1970,1,1)+(-6/24)</f>
        <v>41003.889108796298</v>
      </c>
      <c r="T915" s="12">
        <f>(((I915/60)/60)/24)+DATE(1970,1,1)+(-6/24)</f>
        <v>41033.889108796298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((E916/D916))</f>
        <v>0</v>
      </c>
      <c r="P916" s="7">
        <v>0</v>
      </c>
      <c r="Q916" s="7" t="str">
        <f>LEFT($N916,FIND("/",N916)-1)</f>
        <v>music</v>
      </c>
      <c r="R916" s="7" t="str">
        <f>RIGHT($N916,FIND("/",$N916)-2)</f>
        <v>jazz</v>
      </c>
      <c r="S916" s="12">
        <f>(((J916/60)/60)/24)+DATE(1970,1,1)+(-6/24)</f>
        <v>41116.513275462967</v>
      </c>
      <c r="T916" s="12">
        <f>(((I916/60)/60)/24)+DATE(1970,1,1)+(-6/24)</f>
        <v>41146.513275462967</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((E917/D917))</f>
        <v>5.7692307692307696E-2</v>
      </c>
      <c r="P917" s="7">
        <f>(E917/L917)</f>
        <v>41.666666666666664</v>
      </c>
      <c r="Q917" s="7" t="str">
        <f>LEFT($N917,FIND("/",N917)-1)</f>
        <v>music</v>
      </c>
      <c r="R917" s="7" t="str">
        <f>RIGHT($N917,FIND("/",$N917)-2)</f>
        <v>jazz</v>
      </c>
      <c r="S917" s="12">
        <f>(((J917/60)/60)/24)+DATE(1970,1,1)+(-6/24)</f>
        <v>40937.429560185185</v>
      </c>
      <c r="T917" s="12">
        <f>(((I917/60)/60)/24)+DATE(1970,1,1)+(-6/24)</f>
        <v>40968.957638888889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((E918/D918))</f>
        <v>0</v>
      </c>
      <c r="P918" s="7">
        <v>0</v>
      </c>
      <c r="Q918" s="7" t="str">
        <f>LEFT($N918,FIND("/",N918)-1)</f>
        <v>music</v>
      </c>
      <c r="R918" s="7" t="str">
        <f>RIGHT($N918,FIND("/",$N918)-2)</f>
        <v>jazz</v>
      </c>
      <c r="S918" s="12">
        <f>(((J918/60)/60)/24)+DATE(1970,1,1)+(-6/24)</f>
        <v>40434.603402777779</v>
      </c>
      <c r="T918" s="12">
        <f>(((I918/60)/60)/24)+DATE(1970,1,1)+(-6/24)</f>
        <v>40472.958333333336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((E919/D919))</f>
        <v>6.0000000000000001E-3</v>
      </c>
      <c r="P919" s="7">
        <f>(E919/L919)</f>
        <v>30</v>
      </c>
      <c r="Q919" s="7" t="str">
        <f>LEFT($N919,FIND("/",N919)-1)</f>
        <v>music</v>
      </c>
      <c r="R919" s="7" t="str">
        <f>RIGHT($N919,FIND("/",$N919)-2)</f>
        <v>jazz</v>
      </c>
      <c r="S919" s="12">
        <f>(((J919/60)/60)/24)+DATE(1970,1,1)+(-6/24)</f>
        <v>41802.69363425926</v>
      </c>
      <c r="T919" s="12">
        <f>(((I919/60)/60)/24)+DATE(1970,1,1)+(-6/24)</f>
        <v>41833.854166666664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((E920/D920))</f>
        <v>5.0256410256410255E-2</v>
      </c>
      <c r="P920" s="7">
        <f>(E920/L920)</f>
        <v>19.600000000000001</v>
      </c>
      <c r="Q920" s="7" t="str">
        <f>LEFT($N920,FIND("/",N920)-1)</f>
        <v>music</v>
      </c>
      <c r="R920" s="7" t="str">
        <f>RIGHT($N920,FIND("/",$N920)-2)</f>
        <v>jazz</v>
      </c>
      <c r="S920" s="12">
        <f>(((J920/60)/60)/24)+DATE(1970,1,1)+(-6/24)</f>
        <v>41944.666215277779</v>
      </c>
      <c r="T920" s="12">
        <f>(((I920/60)/60)/24)+DATE(1970,1,1)+(-6/24)</f>
        <v>41974.707881944443</v>
      </c>
    </row>
    <row r="921" spans="1:20" ht="17">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((E921/D921))</f>
        <v>5.0000000000000001E-3</v>
      </c>
      <c r="P921" s="7">
        <f>(E921/L921)</f>
        <v>100</v>
      </c>
      <c r="Q921" s="7" t="str">
        <f>LEFT($N921,FIND("/",N921)-1)</f>
        <v>music</v>
      </c>
      <c r="R921" s="7" t="str">
        <f>RIGHT($N921,FIND("/",$N921)-2)</f>
        <v>jazz</v>
      </c>
      <c r="S921" s="12">
        <f>(((J921/60)/60)/24)+DATE(1970,1,1)+(-6/24)</f>
        <v>41227.391724537039</v>
      </c>
      <c r="T921" s="12">
        <f>(((I921/60)/60)/24)+DATE(1970,1,1)+(-6/24)</f>
        <v>41262.391724537039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((E922/D922))</f>
        <v>0</v>
      </c>
      <c r="P922" s="7">
        <v>0</v>
      </c>
      <c r="Q922" s="7" t="str">
        <f>LEFT($N922,FIND("/",N922)-1)</f>
        <v>music</v>
      </c>
      <c r="R922" s="7" t="str">
        <f>RIGHT($N922,FIND("/",$N922)-2)</f>
        <v>jazz</v>
      </c>
      <c r="S922" s="12">
        <f>(((J922/60)/60)/24)+DATE(1970,1,1)+(-6/24)</f>
        <v>41562.42155092593</v>
      </c>
      <c r="T922" s="12">
        <f>(((I922/60)/60)/24)+DATE(1970,1,1)+(-6/24)</f>
        <v>41592.463217592594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((E923/D923))</f>
        <v>0.309</v>
      </c>
      <c r="P923" s="7">
        <f>(E923/L923)</f>
        <v>231.75</v>
      </c>
      <c r="Q923" s="7" t="str">
        <f>LEFT($N923,FIND("/",N923)-1)</f>
        <v>music</v>
      </c>
      <c r="R923" s="7" t="str">
        <f>RIGHT($N923,FIND("/",$N923)-2)</f>
        <v>jazz</v>
      </c>
      <c r="S923" s="12">
        <f>(((J923/60)/60)/24)+DATE(1970,1,1)+(-6/24)</f>
        <v>40846.921018518515</v>
      </c>
      <c r="T923" s="12">
        <f>(((I923/60)/60)/24)+DATE(1970,1,1)+(-6/24)</f>
        <v>40888.962685185186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((E924/D924))</f>
        <v>0.21037037037037037</v>
      </c>
      <c r="P924" s="7">
        <f>(E924/L924)</f>
        <v>189.33333333333334</v>
      </c>
      <c r="Q924" s="7" t="str">
        <f>LEFT($N924,FIND("/",N924)-1)</f>
        <v>music</v>
      </c>
      <c r="R924" s="7" t="str">
        <f>RIGHT($N924,FIND("/",$N924)-2)</f>
        <v>jazz</v>
      </c>
      <c r="S924" s="12">
        <f>(((J924/60)/60)/24)+DATE(1970,1,1)+(-6/24)</f>
        <v>41878.280011574076</v>
      </c>
      <c r="T924" s="12">
        <f>(((I924/60)/60)/24)+DATE(1970,1,1)+(-6/24)</f>
        <v>41913.280011574076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((E925/D925))</f>
        <v>2.1999999999999999E-2</v>
      </c>
      <c r="P925" s="7">
        <f>(E925/L925)</f>
        <v>55</v>
      </c>
      <c r="Q925" s="7" t="str">
        <f>LEFT($N925,FIND("/",N925)-1)</f>
        <v>music</v>
      </c>
      <c r="R925" s="7" t="str">
        <f>RIGHT($N925,FIND("/",$N925)-2)</f>
        <v>jazz</v>
      </c>
      <c r="S925" s="12">
        <f>(((J925/60)/60)/24)+DATE(1970,1,1)+(-6/24)</f>
        <v>41934.709756944445</v>
      </c>
      <c r="T925" s="12">
        <f>(((I925/60)/60)/24)+DATE(1970,1,1)+(-6/24)</f>
        <v>41964.751423611116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((E926/D926))</f>
        <v>0.109</v>
      </c>
      <c r="P926" s="7">
        <f>(E926/L926)</f>
        <v>21.8</v>
      </c>
      <c r="Q926" s="7" t="str">
        <f>LEFT($N926,FIND("/",N926)-1)</f>
        <v>music</v>
      </c>
      <c r="R926" s="7" t="str">
        <f>RIGHT($N926,FIND("/",$N926)-2)</f>
        <v>jazz</v>
      </c>
      <c r="S926" s="12">
        <f>(((J926/60)/60)/24)+DATE(1970,1,1)+(-6/24)</f>
        <v>41288.692928240744</v>
      </c>
      <c r="T926" s="12">
        <f>(((I926/60)/60)/24)+DATE(1970,1,1)+(-6/24)</f>
        <v>41318.692928240744</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((E927/D927))</f>
        <v>2.6666666666666668E-2</v>
      </c>
      <c r="P927" s="7">
        <f>(E927/L927)</f>
        <v>32</v>
      </c>
      <c r="Q927" s="7" t="str">
        <f>LEFT($N927,FIND("/",N927)-1)</f>
        <v>music</v>
      </c>
      <c r="R927" s="7" t="str">
        <f>RIGHT($N927,FIND("/",$N927)-2)</f>
        <v>jazz</v>
      </c>
      <c r="S927" s="12">
        <f>(((J927/60)/60)/24)+DATE(1970,1,1)+(-6/24)</f>
        <v>41575.630914351852</v>
      </c>
      <c r="T927" s="12">
        <f>(((I927/60)/60)/24)+DATE(1970,1,1)+(-6/24)</f>
        <v>41605.672581018516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((E928/D928))</f>
        <v>0</v>
      </c>
      <c r="P928" s="7">
        <v>0</v>
      </c>
      <c r="Q928" s="7" t="str">
        <f>LEFT($N928,FIND("/",N928)-1)</f>
        <v>music</v>
      </c>
      <c r="R928" s="7" t="str">
        <f>RIGHT($N928,FIND("/",$N928)-2)</f>
        <v>jazz</v>
      </c>
      <c r="S928" s="12">
        <f>(((J928/60)/60)/24)+DATE(1970,1,1)+(-6/24)</f>
        <v>40337.77002314815</v>
      </c>
      <c r="T928" s="12">
        <f>(((I928/60)/60)/24)+DATE(1970,1,1)+(-6/24)</f>
        <v>40367.694444444445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((E929/D929))</f>
        <v>0</v>
      </c>
      <c r="P929" s="7">
        <v>0</v>
      </c>
      <c r="Q929" s="7" t="str">
        <f>LEFT($N929,FIND("/",N929)-1)</f>
        <v>music</v>
      </c>
      <c r="R929" s="7" t="str">
        <f>RIGHT($N929,FIND("/",$N929)-2)</f>
        <v>jazz</v>
      </c>
      <c r="S929" s="12">
        <f>(((J929/60)/60)/24)+DATE(1970,1,1)+(-6/24)</f>
        <v>41013.572858796295</v>
      </c>
      <c r="T929" s="12">
        <f>(((I929/60)/60)/24)+DATE(1970,1,1)+(-6/24)</f>
        <v>41043.572858796295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((E930/D930))</f>
        <v>0.10862068965517241</v>
      </c>
      <c r="P930" s="7">
        <f>(E930/L930)</f>
        <v>56.25</v>
      </c>
      <c r="Q930" s="7" t="str">
        <f>LEFT($N930,FIND("/",N930)-1)</f>
        <v>music</v>
      </c>
      <c r="R930" s="7" t="str">
        <f>RIGHT($N930,FIND("/",$N930)-2)</f>
        <v>jazz</v>
      </c>
      <c r="S930" s="12">
        <f>(((J930/60)/60)/24)+DATE(1970,1,1)+(-6/24)</f>
        <v>41180.61241898148</v>
      </c>
      <c r="T930" s="12">
        <f>(((I930/60)/60)/24)+DATE(1970,1,1)+(-6/24)</f>
        <v>41230.75</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10">
        <f>((E931/D931))</f>
        <v>0</v>
      </c>
      <c r="P931" s="7">
        <v>0</v>
      </c>
      <c r="Q931" s="7" t="str">
        <f>LEFT($N931,FIND("/",N931)-1)</f>
        <v>music</v>
      </c>
      <c r="R931" s="7" t="str">
        <f>RIGHT($N931,FIND("/",$N931)-2)</f>
        <v>jazz</v>
      </c>
      <c r="S931" s="12">
        <f>(((J931/60)/60)/24)+DATE(1970,1,1)+(-6/24)</f>
        <v>40977.988067129627</v>
      </c>
      <c r="T931" s="12">
        <f>(((I931/60)/60)/24)+DATE(1970,1,1)+(-6/24)</f>
        <v>41007.946400462963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((E932/D932))</f>
        <v>0.38333333333333336</v>
      </c>
      <c r="P932" s="7">
        <f>(E932/L932)</f>
        <v>69</v>
      </c>
      <c r="Q932" s="7" t="str">
        <f>LEFT($N932,FIND("/",N932)-1)</f>
        <v>music</v>
      </c>
      <c r="R932" s="7" t="str">
        <f>RIGHT($N932,FIND("/",$N932)-2)</f>
        <v>jazz</v>
      </c>
      <c r="S932" s="12">
        <f>(((J932/60)/60)/24)+DATE(1970,1,1)+(-6/24)</f>
        <v>40312.665578703702</v>
      </c>
      <c r="T932" s="12">
        <f>(((I932/60)/60)/24)+DATE(1970,1,1)+(-6/24)</f>
        <v>40354.647222222222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((E933/D933))</f>
        <v>6.5500000000000003E-2</v>
      </c>
      <c r="P933" s="7">
        <f>(E933/L933)</f>
        <v>18.714285714285715</v>
      </c>
      <c r="Q933" s="7" t="str">
        <f>LEFT($N933,FIND("/",N933)-1)</f>
        <v>music</v>
      </c>
      <c r="R933" s="7" t="str">
        <f>RIGHT($N933,FIND("/",$N933)-2)</f>
        <v>jazz</v>
      </c>
      <c r="S933" s="12">
        <f>(((J933/60)/60)/24)+DATE(1970,1,1)+(-6/24)</f>
        <v>41680.109976851854</v>
      </c>
      <c r="T933" s="12">
        <f>(((I933/60)/60)/24)+DATE(1970,1,1)+(-6/24)</f>
        <v>41714.666666666664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((E934/D934))</f>
        <v>0.14536842105263159</v>
      </c>
      <c r="P934" s="7">
        <f>(E934/L934)</f>
        <v>46.033333333333331</v>
      </c>
      <c r="Q934" s="7" t="str">
        <f>LEFT($N934,FIND("/",N934)-1)</f>
        <v>music</v>
      </c>
      <c r="R934" s="7" t="str">
        <f>RIGHT($N934,FIND("/",$N934)-2)</f>
        <v>jazz</v>
      </c>
      <c r="S934" s="12">
        <f>(((J934/60)/60)/24)+DATE(1970,1,1)+(-6/24)</f>
        <v>41310.719270833331</v>
      </c>
      <c r="T934" s="12">
        <f>(((I934/60)/60)/24)+DATE(1970,1,1)+(-6/24)</f>
        <v>41355.677604166667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((E935/D935))</f>
        <v>0.06</v>
      </c>
      <c r="P935" s="7">
        <f>(E935/L935)</f>
        <v>60</v>
      </c>
      <c r="Q935" s="7" t="str">
        <f>LEFT($N935,FIND("/",N935)-1)</f>
        <v>music</v>
      </c>
      <c r="R935" s="7" t="str">
        <f>RIGHT($N935,FIND("/",$N935)-2)</f>
        <v>jazz</v>
      </c>
      <c r="S935" s="12">
        <f>(((J935/60)/60)/24)+DATE(1970,1,1)+(-6/24)</f>
        <v>41710.919085648151</v>
      </c>
      <c r="T935" s="12">
        <f>(((I935/60)/60)/24)+DATE(1970,1,1)+(-6/24)</f>
        <v>41770.919085648151</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((E936/D936))</f>
        <v>0.30399999999999999</v>
      </c>
      <c r="P936" s="7">
        <f>(E936/L936)</f>
        <v>50.666666666666664</v>
      </c>
      <c r="Q936" s="7" t="str">
        <f>LEFT($N936,FIND("/",N936)-1)</f>
        <v>music</v>
      </c>
      <c r="R936" s="7" t="str">
        <f>RIGHT($N936,FIND("/",$N936)-2)</f>
        <v>jazz</v>
      </c>
      <c r="S936" s="12">
        <f>(((J936/60)/60)/24)+DATE(1970,1,1)+(-6/24)</f>
        <v>41733.487083333333</v>
      </c>
      <c r="T936" s="12">
        <f>(((I936/60)/60)/24)+DATE(1970,1,1)+(-6/24)</f>
        <v>41763</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((E937/D937))</f>
        <v>1.4285714285714285E-2</v>
      </c>
      <c r="P937" s="7">
        <f>(E937/L937)</f>
        <v>25</v>
      </c>
      <c r="Q937" s="7" t="str">
        <f>LEFT($N937,FIND("/",N937)-1)</f>
        <v>music</v>
      </c>
      <c r="R937" s="7" t="str">
        <f>RIGHT($N937,FIND("/",$N937)-2)</f>
        <v>jazz</v>
      </c>
      <c r="S937" s="12">
        <f>(((J937/60)/60)/24)+DATE(1970,1,1)+(-6/24)</f>
        <v>42368.083668981482</v>
      </c>
      <c r="T937" s="12">
        <f>(((I937/60)/60)/24)+DATE(1970,1,1)+(-6/24)</f>
        <v>42398.083668981482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((E938/D938))</f>
        <v>0</v>
      </c>
      <c r="P938" s="7">
        <v>0</v>
      </c>
      <c r="Q938" s="7" t="str">
        <f>LEFT($N938,FIND("/",N938)-1)</f>
        <v>music</v>
      </c>
      <c r="R938" s="7" t="str">
        <f>RIGHT($N938,FIND("/",$N938)-2)</f>
        <v>jazz</v>
      </c>
      <c r="S938" s="12">
        <f>(((J938/60)/60)/24)+DATE(1970,1,1)+(-6/24)</f>
        <v>40882.774178240739</v>
      </c>
      <c r="T938" s="12">
        <f>(((I938/60)/60)/24)+DATE(1970,1,1)+(-6/24)</f>
        <v>40926.583333333336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((E939/D939))</f>
        <v>1.1428571428571429E-2</v>
      </c>
      <c r="P939" s="7">
        <f>(E939/L939)</f>
        <v>20</v>
      </c>
      <c r="Q939" s="7" t="str">
        <f>LEFT($N939,FIND("/",N939)-1)</f>
        <v>music</v>
      </c>
      <c r="R939" s="7" t="str">
        <f>RIGHT($N939,FIND("/",$N939)-2)</f>
        <v>jazz</v>
      </c>
      <c r="S939" s="12">
        <f>(((J939/60)/60)/24)+DATE(1970,1,1)+(-6/24)</f>
        <v>41551.548113425924</v>
      </c>
      <c r="T939" s="12">
        <f>(((I939/60)/60)/24)+DATE(1970,1,1)+(-6/24)</f>
        <v>41581.589780092596</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((E940/D940))</f>
        <v>3.5714285714285713E-3</v>
      </c>
      <c r="P940" s="7">
        <f>(E940/L940)</f>
        <v>25</v>
      </c>
      <c r="Q940" s="7" t="str">
        <f>LEFT($N940,FIND("/",N940)-1)</f>
        <v>music</v>
      </c>
      <c r="R940" s="7" t="str">
        <f>RIGHT($N940,FIND("/",$N940)-2)</f>
        <v>jazz</v>
      </c>
      <c r="S940" s="12">
        <f>(((J940/60)/60)/24)+DATE(1970,1,1)+(-6/24)</f>
        <v>41124.229722222226</v>
      </c>
      <c r="T940" s="12">
        <f>(((I940/60)/60)/24)+DATE(1970,1,1)+(-6/24)</f>
        <v>41154.229722222226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((E941/D941))</f>
        <v>1.4545454545454545E-2</v>
      </c>
      <c r="P941" s="7">
        <f>(E941/L941)</f>
        <v>20</v>
      </c>
      <c r="Q941" s="7" t="str">
        <f>LEFT($N941,FIND("/",N941)-1)</f>
        <v>music</v>
      </c>
      <c r="R941" s="7" t="str">
        <f>RIGHT($N941,FIND("/",$N941)-2)</f>
        <v>jazz</v>
      </c>
      <c r="S941" s="12">
        <f>(((J941/60)/60)/24)+DATE(1970,1,1)+(-6/24)</f>
        <v>41416.513171296298</v>
      </c>
      <c r="T941" s="12">
        <f>(((I941/60)/60)/24)+DATE(1970,1,1)+(-6/24)</f>
        <v>41455.581944444442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((E942/D942))</f>
        <v>0.17155555555555554</v>
      </c>
      <c r="P942" s="7">
        <f>(E942/L942)</f>
        <v>110.28571428571429</v>
      </c>
      <c r="Q942" s="7" t="str">
        <f>LEFT($N942,FIND("/",N942)-1)</f>
        <v>technology</v>
      </c>
      <c r="R942" s="7" t="str">
        <f>RIGHT($N942,FIND("/",$N942)-2)</f>
        <v>wearables</v>
      </c>
      <c r="S942" s="12">
        <f>(((J942/60)/60)/24)+DATE(1970,1,1)+(-6/24)</f>
        <v>42181.758402777778</v>
      </c>
      <c r="T942" s="12">
        <f>(((I942/60)/60)/24)+DATE(1970,1,1)+(-6/24)</f>
        <v>42226.758402777778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((E943/D943))</f>
        <v>2.3220000000000001E-2</v>
      </c>
      <c r="P943" s="7">
        <f>(E943/L943)</f>
        <v>37.451612903225808</v>
      </c>
      <c r="Q943" s="7" t="str">
        <f>LEFT($N943,FIND("/",N943)-1)</f>
        <v>technology</v>
      </c>
      <c r="R943" s="7" t="str">
        <f>RIGHT($N943,FIND("/",$N943)-2)</f>
        <v>wearables</v>
      </c>
      <c r="S943" s="12">
        <f>(((J943/60)/60)/24)+DATE(1970,1,1)+(-6/24)</f>
        <v>42745.846585648149</v>
      </c>
      <c r="T943" s="12">
        <f>(((I943/60)/60)/24)+DATE(1970,1,1)+(-6/24)</f>
        <v>42775.846585648149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((E944/D944))</f>
        <v>8.9066666666666669E-2</v>
      </c>
      <c r="P944" s="7">
        <f>(E944/L944)</f>
        <v>41.75</v>
      </c>
      <c r="Q944" s="7" t="str">
        <f>LEFT($N944,FIND("/",N944)-1)</f>
        <v>technology</v>
      </c>
      <c r="R944" s="7" t="str">
        <f>RIGHT($N944,FIND("/",$N944)-2)</f>
        <v>wearables</v>
      </c>
      <c r="S944" s="12">
        <f>(((J944/60)/60)/24)+DATE(1970,1,1)+(-6/24)</f>
        <v>42382.593287037031</v>
      </c>
      <c r="T944" s="12">
        <f>(((I944/60)/60)/24)+DATE(1970,1,1)+(-6/24)</f>
        <v>42418.593287037031</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((E945/D945))</f>
        <v>9.633333333333334E-2</v>
      </c>
      <c r="P945" s="7">
        <f>(E945/L945)</f>
        <v>24.083333333333332</v>
      </c>
      <c r="Q945" s="7" t="str">
        <f>LEFT($N945,FIND("/",N945)-1)</f>
        <v>technology</v>
      </c>
      <c r="R945" s="7" t="str">
        <f>RIGHT($N945,FIND("/",$N945)-2)</f>
        <v>wearables</v>
      </c>
      <c r="S945" s="12">
        <f>(((J945/60)/60)/24)+DATE(1970,1,1)+(-6/24)</f>
        <v>42673.41788194445</v>
      </c>
      <c r="T945" s="12">
        <f>(((I945/60)/60)/24)+DATE(1970,1,1)+(-6/24)</f>
        <v>42703.459548611107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((E946/D946))</f>
        <v>0.13325999999999999</v>
      </c>
      <c r="P946" s="7">
        <f>(E946/L946)</f>
        <v>69.40625</v>
      </c>
      <c r="Q946" s="7" t="str">
        <f>LEFT($N946,FIND("/",N946)-1)</f>
        <v>technology</v>
      </c>
      <c r="R946" s="7" t="str">
        <f>RIGHT($N946,FIND("/",$N946)-2)</f>
        <v>wearables</v>
      </c>
      <c r="S946" s="12">
        <f>(((J946/60)/60)/24)+DATE(1970,1,1)+(-6/24)</f>
        <v>42444.333912037036</v>
      </c>
      <c r="T946" s="12">
        <f>(((I946/60)/60)/24)+DATE(1970,1,1)+(-6/24)</f>
        <v>42478.333333333328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((E947/D947))</f>
        <v>2.4840000000000001E-2</v>
      </c>
      <c r="P947" s="7">
        <f>(E947/L947)</f>
        <v>155.25</v>
      </c>
      <c r="Q947" s="7" t="str">
        <f>LEFT($N947,FIND("/",N947)-1)</f>
        <v>technology</v>
      </c>
      <c r="R947" s="7" t="str">
        <f>RIGHT($N947,FIND("/",$N947)-2)</f>
        <v>wearables</v>
      </c>
      <c r="S947" s="12">
        <f>(((J947/60)/60)/24)+DATE(1970,1,1)+(-6/24)</f>
        <v>42732.622986111113</v>
      </c>
      <c r="T947" s="12">
        <f>(((I947/60)/60)/24)+DATE(1970,1,1)+(-6/24)</f>
        <v>42784.749305555553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((E948/D948))</f>
        <v>1.9066666666666666E-2</v>
      </c>
      <c r="P948" s="7">
        <f>(E948/L948)</f>
        <v>57.2</v>
      </c>
      <c r="Q948" s="7" t="str">
        <f>LEFT($N948,FIND("/",N948)-1)</f>
        <v>technology</v>
      </c>
      <c r="R948" s="7" t="str">
        <f>RIGHT($N948,FIND("/",$N948)-2)</f>
        <v>wearables</v>
      </c>
      <c r="S948" s="12">
        <f>(((J948/60)/60)/24)+DATE(1970,1,1)+(-6/24)</f>
        <v>42592.500555555554</v>
      </c>
      <c r="T948" s="12">
        <f>(((I948/60)/60)/24)+DATE(1970,1,1)+(-6/24)</f>
        <v>42622.500555555554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10">
        <f>((E949/D949))</f>
        <v>0</v>
      </c>
      <c r="P949" s="7">
        <v>0</v>
      </c>
      <c r="Q949" s="7" t="str">
        <f>LEFT($N949,FIND("/",N949)-1)</f>
        <v>technology</v>
      </c>
      <c r="R949" s="7" t="str">
        <f>RIGHT($N949,FIND("/",$N949)-2)</f>
        <v>wearables</v>
      </c>
      <c r="S949" s="12">
        <f>(((J949/60)/60)/24)+DATE(1970,1,1)+(-6/24)</f>
        <v>42491.531319444446</v>
      </c>
      <c r="T949" s="12">
        <f>(((I949/60)/60)/24)+DATE(1970,1,1)+(-6/24)</f>
        <v>42551.531319444446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((E950/D950))</f>
        <v>0.12</v>
      </c>
      <c r="P950" s="7">
        <f>(E950/L950)</f>
        <v>60</v>
      </c>
      <c r="Q950" s="7" t="str">
        <f>LEFT($N950,FIND("/",N950)-1)</f>
        <v>technology</v>
      </c>
      <c r="R950" s="7" t="str">
        <f>RIGHT($N950,FIND("/",$N950)-2)</f>
        <v>wearables</v>
      </c>
      <c r="S950" s="12">
        <f>(((J950/60)/60)/24)+DATE(1970,1,1)+(-6/24)</f>
        <v>42411.578287037039</v>
      </c>
      <c r="T950" s="12">
        <f>(((I950/60)/60)/24)+DATE(1970,1,1)+(-6/24)</f>
        <v>42441.578287037039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((E951/D951))</f>
        <v>1.3650000000000001E-2</v>
      </c>
      <c r="P951" s="7">
        <f>(E951/L951)</f>
        <v>39</v>
      </c>
      <c r="Q951" s="7" t="str">
        <f>LEFT($N951,FIND("/",N951)-1)</f>
        <v>technology</v>
      </c>
      <c r="R951" s="7" t="str">
        <f>RIGHT($N951,FIND("/",$N951)-2)</f>
        <v>wearables</v>
      </c>
      <c r="S951" s="12">
        <f>(((J951/60)/60)/24)+DATE(1970,1,1)+(-6/24)</f>
        <v>42360.793703703705</v>
      </c>
      <c r="T951" s="12">
        <f>(((I951/60)/60)/24)+DATE(1970,1,1)+(-6/24)</f>
        <v>42420.793703703705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((E952/D952))</f>
        <v>0.28039999999999998</v>
      </c>
      <c r="P952" s="7">
        <f>(E952/L952)</f>
        <v>58.416666666666664</v>
      </c>
      <c r="Q952" s="7" t="str">
        <f>LEFT($N952,FIND("/",N952)-1)</f>
        <v>technology</v>
      </c>
      <c r="R952" s="7" t="str">
        <f>RIGHT($N952,FIND("/",$N952)-2)</f>
        <v>wearables</v>
      </c>
      <c r="S952" s="12">
        <f>(((J952/60)/60)/24)+DATE(1970,1,1)+(-6/24)</f>
        <v>42356.500706018516</v>
      </c>
      <c r="T952" s="12">
        <f>(((I952/60)/60)/24)+DATE(1970,1,1)+(-6/24)</f>
        <v>42386.500706018516</v>
      </c>
    </row>
    <row r="953" spans="1:20" ht="17">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((E953/D953))</f>
        <v>0.38390000000000002</v>
      </c>
      <c r="P953" s="7">
        <f>(E953/L953)</f>
        <v>158.63636363636363</v>
      </c>
      <c r="Q953" s="7" t="str">
        <f>LEFT($N953,FIND("/",N953)-1)</f>
        <v>technology</v>
      </c>
      <c r="R953" s="7" t="str">
        <f>RIGHT($N953,FIND("/",$N953)-2)</f>
        <v>wearables</v>
      </c>
      <c r="S953" s="12">
        <f>(((J953/60)/60)/24)+DATE(1970,1,1)+(-6/24)</f>
        <v>42480.403611111105</v>
      </c>
      <c r="T953" s="12">
        <f>(((I953/60)/60)/24)+DATE(1970,1,1)+(-6/24)</f>
        <v>42525.403611111105</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((E954/D954))</f>
        <v>0.39942857142857141</v>
      </c>
      <c r="P954" s="7">
        <f>(E954/L954)</f>
        <v>99.857142857142861</v>
      </c>
      <c r="Q954" s="7" t="str">
        <f>LEFT($N954,FIND("/",N954)-1)</f>
        <v>technology</v>
      </c>
      <c r="R954" s="7" t="str">
        <f>RIGHT($N954,FIND("/",$N954)-2)</f>
        <v>wearables</v>
      </c>
      <c r="S954" s="12">
        <f>(((J954/60)/60)/24)+DATE(1970,1,1)+(-6/24)</f>
        <v>42662.363564814819</v>
      </c>
      <c r="T954" s="12">
        <f>(((I954/60)/60)/24)+DATE(1970,1,1)+(-6/24)</f>
        <v>42692.405231481483</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((E955/D955))</f>
        <v>8.3999999999999995E-3</v>
      </c>
      <c r="P955" s="7">
        <f>(E955/L955)</f>
        <v>25.2</v>
      </c>
      <c r="Q955" s="7" t="str">
        <f>LEFT($N955,FIND("/",N955)-1)</f>
        <v>technology</v>
      </c>
      <c r="R955" s="7" t="str">
        <f>RIGHT($N955,FIND("/",$N955)-2)</f>
        <v>wearables</v>
      </c>
      <c r="S955" s="12">
        <f>(((J955/60)/60)/24)+DATE(1970,1,1)+(-6/24)</f>
        <v>41998.914340277777</v>
      </c>
      <c r="T955" s="12">
        <f>(((I955/60)/60)/24)+DATE(1970,1,1)+(-6/24)</f>
        <v>42028.914340277777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((E956/D956))</f>
        <v>0.43406666666666666</v>
      </c>
      <c r="P956" s="7">
        <f>(E956/L956)</f>
        <v>89.191780821917803</v>
      </c>
      <c r="Q956" s="7" t="str">
        <f>LEFT($N956,FIND("/",N956)-1)</f>
        <v>technology</v>
      </c>
      <c r="R956" s="7" t="str">
        <f>RIGHT($N956,FIND("/",$N956)-2)</f>
        <v>wearables</v>
      </c>
      <c r="S956" s="12">
        <f>(((J956/60)/60)/24)+DATE(1970,1,1)+(-6/24)</f>
        <v>42194.583784722221</v>
      </c>
      <c r="T956" s="12">
        <f>(((I956/60)/60)/24)+DATE(1970,1,1)+(-6/24)</f>
        <v>42236.583784722221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((E957/D957))</f>
        <v>5.6613333333333335E-2</v>
      </c>
      <c r="P957" s="7">
        <f>(E957/L957)</f>
        <v>182.6236559139785</v>
      </c>
      <c r="Q957" s="7" t="str">
        <f>LEFT($N957,FIND("/",N957)-1)</f>
        <v>technology</v>
      </c>
      <c r="R957" s="7" t="str">
        <f>RIGHT($N957,FIND("/",$N957)-2)</f>
        <v>wearables</v>
      </c>
      <c r="S957" s="12">
        <f>(((J957/60)/60)/24)+DATE(1970,1,1)+(-6/24)</f>
        <v>42586.045138888891</v>
      </c>
      <c r="T957" s="12">
        <f>(((I957/60)/60)/24)+DATE(1970,1,1)+(-6/24)</f>
        <v>42626.045138888891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((E958/D958))</f>
        <v>1.7219999999999999E-2</v>
      </c>
      <c r="P958" s="7">
        <f>(E958/L958)</f>
        <v>50.647058823529413</v>
      </c>
      <c r="Q958" s="7" t="str">
        <f>LEFT($N958,FIND("/",N958)-1)</f>
        <v>technology</v>
      </c>
      <c r="R958" s="7" t="str">
        <f>RIGHT($N958,FIND("/",$N958)-2)</f>
        <v>wearables</v>
      </c>
      <c r="S958" s="12">
        <f>(((J958/60)/60)/24)+DATE(1970,1,1)+(-6/24)</f>
        <v>42060.663877314815</v>
      </c>
      <c r="T958" s="12">
        <f>(((I958/60)/60)/24)+DATE(1970,1,1)+(-6/24)</f>
        <v>42120.622210648144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((E959/D959))</f>
        <v>1.9416666666666665E-2</v>
      </c>
      <c r="P959" s="7">
        <f>(E959/L959)</f>
        <v>33.285714285714285</v>
      </c>
      <c r="Q959" s="7" t="str">
        <f>LEFT($N959,FIND("/",N959)-1)</f>
        <v>technology</v>
      </c>
      <c r="R959" s="7" t="str">
        <f>RIGHT($N959,FIND("/",$N959)-2)</f>
        <v>wearables</v>
      </c>
      <c r="S959" s="12">
        <f>(((J959/60)/60)/24)+DATE(1970,1,1)+(-6/24)</f>
        <v>42660.302465277782</v>
      </c>
      <c r="T959" s="12">
        <f>(((I959/60)/60)/24)+DATE(1970,1,1)+(-6/24)</f>
        <v>42691.344131944439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((E960/D960))</f>
        <v>0.11328275684711328</v>
      </c>
      <c r="P960" s="7">
        <f>(E960/L960)</f>
        <v>51.823529411764703</v>
      </c>
      <c r="Q960" s="7" t="str">
        <f>LEFT($N960,FIND("/",N960)-1)</f>
        <v>technology</v>
      </c>
      <c r="R960" s="7" t="str">
        <f>RIGHT($N960,FIND("/",$N960)-2)</f>
        <v>wearables</v>
      </c>
      <c r="S960" s="12">
        <f>(((J960/60)/60)/24)+DATE(1970,1,1)+(-6/24)</f>
        <v>42082.552812499998</v>
      </c>
      <c r="T960" s="12">
        <f>(((I960/60)/60)/24)+DATE(1970,1,1)+(-6/24)</f>
        <v>42103.957638888889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((E961/D961))</f>
        <v>0.3886</v>
      </c>
      <c r="P961" s="7">
        <f>(E961/L961)</f>
        <v>113.62573099415205</v>
      </c>
      <c r="Q961" s="7" t="str">
        <f>LEFT($N961,FIND("/",N961)-1)</f>
        <v>technology</v>
      </c>
      <c r="R961" s="7" t="str">
        <f>RIGHT($N961,FIND("/",$N961)-2)</f>
        <v>wearables</v>
      </c>
      <c r="S961" s="12">
        <f>(((J961/60)/60)/24)+DATE(1970,1,1)+(-6/24)</f>
        <v>41992.924363425926</v>
      </c>
      <c r="T961" s="12">
        <f>(((I961/60)/60)/24)+DATE(1970,1,1)+(-6/24)</f>
        <v>42022.924363425926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((E962/D962))</f>
        <v>0.46100628930817611</v>
      </c>
      <c r="P962" s="7">
        <f>(E962/L962)</f>
        <v>136.46276595744681</v>
      </c>
      <c r="Q962" s="7" t="str">
        <f>LEFT($N962,FIND("/",N962)-1)</f>
        <v>technology</v>
      </c>
      <c r="R962" s="7" t="str">
        <f>RIGHT($N962,FIND("/",$N962)-2)</f>
        <v>wearables</v>
      </c>
      <c r="S962" s="12">
        <f>(((J962/60)/60)/24)+DATE(1970,1,1)+(-6/24)</f>
        <v>42766.376793981486</v>
      </c>
      <c r="T962" s="12">
        <f>(((I962/60)/60)/24)+DATE(1970,1,1)+(-6/24)</f>
        <v>42808.335127314815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((E963/D963))</f>
        <v>0.42188421052631581</v>
      </c>
      <c r="P963" s="7">
        <f>(E963/L963)</f>
        <v>364.35454545454547</v>
      </c>
      <c r="Q963" s="7" t="str">
        <f>LEFT($N963,FIND("/",N963)-1)</f>
        <v>technology</v>
      </c>
      <c r="R963" s="7" t="str">
        <f>RIGHT($N963,FIND("/",$N963)-2)</f>
        <v>wearables</v>
      </c>
      <c r="S963" s="12">
        <f>(((J963/60)/60)/24)+DATE(1970,1,1)+(-6/24)</f>
        <v>42740.443692129629</v>
      </c>
      <c r="T963" s="12">
        <f>(((I963/60)/60)/24)+DATE(1970,1,1)+(-6/24)</f>
        <v>42786.541666666672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((E964/D964))</f>
        <v>0.2848</v>
      </c>
      <c r="P964" s="7">
        <f>(E964/L964)</f>
        <v>19.243243243243242</v>
      </c>
      <c r="Q964" s="7" t="str">
        <f>LEFT($N964,FIND("/",N964)-1)</f>
        <v>technology</v>
      </c>
      <c r="R964" s="7" t="str">
        <f>RIGHT($N964,FIND("/",$N964)-2)</f>
        <v>wearables</v>
      </c>
      <c r="S964" s="12">
        <f>(((J964/60)/60)/24)+DATE(1970,1,1)+(-6/24)</f>
        <v>42373.462418981479</v>
      </c>
      <c r="T964" s="12">
        <f>(((I964/60)/60)/24)+DATE(1970,1,1)+(-6/24)</f>
        <v>42411.462418981479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((E965/D965))</f>
        <v>1.0771428571428571E-2</v>
      </c>
      <c r="P965" s="7">
        <f>(E965/L965)</f>
        <v>41.888888888888886</v>
      </c>
      <c r="Q965" s="7" t="str">
        <f>LEFT($N965,FIND("/",N965)-1)</f>
        <v>technology</v>
      </c>
      <c r="R965" s="7" t="str">
        <f>RIGHT($N965,FIND("/",$N965)-2)</f>
        <v>wearables</v>
      </c>
      <c r="S965" s="12">
        <f>(((J965/60)/60)/24)+DATE(1970,1,1)+(-6/24)</f>
        <v>42625.385636574079</v>
      </c>
      <c r="T965" s="12">
        <f>(((I965/60)/60)/24)+DATE(1970,1,1)+(-6/24)</f>
        <v>42660.385636574079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((E966/D966))</f>
        <v>7.9909090909090902E-3</v>
      </c>
      <c r="P966" s="7">
        <f>(E966/L966)</f>
        <v>30.310344827586206</v>
      </c>
      <c r="Q966" s="7" t="str">
        <f>LEFT($N966,FIND("/",N966)-1)</f>
        <v>technology</v>
      </c>
      <c r="R966" s="7" t="str">
        <f>RIGHT($N966,FIND("/",$N966)-2)</f>
        <v>wearables</v>
      </c>
      <c r="S966" s="12">
        <f>(((J966/60)/60)/24)+DATE(1970,1,1)+(-6/24)</f>
        <v>42208.378692129627</v>
      </c>
      <c r="T966" s="12">
        <f>(((I966/60)/60)/24)+DATE(1970,1,1)+(-6/24)</f>
        <v>42248.378692129627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((E967/D967))</f>
        <v>1.192E-2</v>
      </c>
      <c r="P967" s="7">
        <f>(E967/L967)</f>
        <v>49.666666666666664</v>
      </c>
      <c r="Q967" s="7" t="str">
        <f>LEFT($N967,FIND("/",N967)-1)</f>
        <v>technology</v>
      </c>
      <c r="R967" s="7" t="str">
        <f>RIGHT($N967,FIND("/",$N967)-2)</f>
        <v>wearables</v>
      </c>
      <c r="S967" s="12">
        <f>(((J967/60)/60)/24)+DATE(1970,1,1)+(-6/24)</f>
        <v>42636.766736111109</v>
      </c>
      <c r="T967" s="12">
        <f>(((I967/60)/60)/24)+DATE(1970,1,1)+(-6/24)</f>
        <v>42668.915972222225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((E968/D968))</f>
        <v>0.14799999999999999</v>
      </c>
      <c r="P968" s="7">
        <f>(E968/L968)</f>
        <v>59.2</v>
      </c>
      <c r="Q968" s="7" t="str">
        <f>LEFT($N968,FIND("/",N968)-1)</f>
        <v>technology</v>
      </c>
      <c r="R968" s="7" t="str">
        <f>RIGHT($N968,FIND("/",$N968)-2)</f>
        <v>wearables</v>
      </c>
      <c r="S968" s="12">
        <f>(((J968/60)/60)/24)+DATE(1970,1,1)+(-6/24)</f>
        <v>42619.385787037041</v>
      </c>
      <c r="T968" s="12">
        <f>(((I968/60)/60)/24)+DATE(1970,1,1)+(-6/24)</f>
        <v>42649.385787037041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((E969/D969))</f>
        <v>0.17810000000000001</v>
      </c>
      <c r="P969" s="7">
        <f>(E969/L969)</f>
        <v>43.97530864197531</v>
      </c>
      <c r="Q969" s="7" t="str">
        <f>LEFT($N969,FIND("/",N969)-1)</f>
        <v>technology</v>
      </c>
      <c r="R969" s="7" t="str">
        <f>RIGHT($N969,FIND("/",$N969)-2)</f>
        <v>wearables</v>
      </c>
      <c r="S969" s="12">
        <f>(((J969/60)/60)/24)+DATE(1970,1,1)+(-6/24)</f>
        <v>42422.004328703704</v>
      </c>
      <c r="T969" s="12">
        <f>(((I969/60)/60)/24)+DATE(1970,1,1)+(-6/24)</f>
        <v>42481.96266203704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((E970/D970))</f>
        <v>1.325E-2</v>
      </c>
      <c r="P970" s="7">
        <f>(E970/L970)</f>
        <v>26.5</v>
      </c>
      <c r="Q970" s="7" t="str">
        <f>LEFT($N970,FIND("/",N970)-1)</f>
        <v>technology</v>
      </c>
      <c r="R970" s="7" t="str">
        <f>RIGHT($N970,FIND("/",$N970)-2)</f>
        <v>wearables</v>
      </c>
      <c r="S970" s="12">
        <f>(((J970/60)/60)/24)+DATE(1970,1,1)+(-6/24)</f>
        <v>41836.597615740742</v>
      </c>
      <c r="T970" s="12">
        <f>(((I970/60)/60)/24)+DATE(1970,1,1)+(-6/24)</f>
        <v>41866.597615740742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((E971/D971))</f>
        <v>0.46666666666666667</v>
      </c>
      <c r="P971" s="7">
        <f>(E971/L971)</f>
        <v>1272.7272727272727</v>
      </c>
      <c r="Q971" s="7" t="str">
        <f>LEFT($N971,FIND("/",N971)-1)</f>
        <v>technology</v>
      </c>
      <c r="R971" s="7" t="str">
        <f>RIGHT($N971,FIND("/",$N971)-2)</f>
        <v>wearables</v>
      </c>
      <c r="S971" s="12">
        <f>(((J971/60)/60)/24)+DATE(1970,1,1)+(-6/24)</f>
        <v>42742.05332175926</v>
      </c>
      <c r="T971" s="12">
        <f>(((I971/60)/60)/24)+DATE(1970,1,1)+(-6/24)</f>
        <v>42775.05332175926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((E972/D972))</f>
        <v>0.4592</v>
      </c>
      <c r="P972" s="7">
        <f>(E972/L972)</f>
        <v>164</v>
      </c>
      <c r="Q972" s="7" t="str">
        <f>LEFT($N972,FIND("/",N972)-1)</f>
        <v>technology</v>
      </c>
      <c r="R972" s="7" t="str">
        <f>RIGHT($N972,FIND("/",$N972)-2)</f>
        <v>wearables</v>
      </c>
      <c r="S972" s="12">
        <f>(((J972/60)/60)/24)+DATE(1970,1,1)+(-6/24)</f>
        <v>42720.970520833333</v>
      </c>
      <c r="T972" s="12">
        <f>(((I972/60)/60)/24)+DATE(1970,1,1)+(-6/24)</f>
        <v>42757.957638888889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((E973/D973))</f>
        <v>2.2599999999999999E-3</v>
      </c>
      <c r="P973" s="7">
        <f>(E973/L973)</f>
        <v>45.2</v>
      </c>
      <c r="Q973" s="7" t="str">
        <f>LEFT($N973,FIND("/",N973)-1)</f>
        <v>technology</v>
      </c>
      <c r="R973" s="7" t="str">
        <f>RIGHT($N973,FIND("/",$N973)-2)</f>
        <v>wearables</v>
      </c>
      <c r="S973" s="12">
        <f>(((J973/60)/60)/24)+DATE(1970,1,1)+(-6/24)</f>
        <v>42111.459027777775</v>
      </c>
      <c r="T973" s="12">
        <f>(((I973/60)/60)/24)+DATE(1970,1,1)+(-6/24)</f>
        <v>42156.459027777775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((E974/D974))</f>
        <v>0.34625</v>
      </c>
      <c r="P974" s="7">
        <f>(E974/L974)</f>
        <v>153.88888888888889</v>
      </c>
      <c r="Q974" s="7" t="str">
        <f>LEFT($N974,FIND("/",N974)-1)</f>
        <v>technology</v>
      </c>
      <c r="R974" s="7" t="str">
        <f>RIGHT($N974,FIND("/",$N974)-2)</f>
        <v>wearables</v>
      </c>
      <c r="S974" s="12">
        <f>(((J974/60)/60)/24)+DATE(1970,1,1)+(-6/24)</f>
        <v>41856.615717592591</v>
      </c>
      <c r="T974" s="12">
        <f>(((I974/60)/60)/24)+DATE(1970,1,1)+(-6/24)</f>
        <v>41886.040972222225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((E975/D975))</f>
        <v>2.0549999999999999E-2</v>
      </c>
      <c r="P975" s="7">
        <f>(E975/L975)</f>
        <v>51.375</v>
      </c>
      <c r="Q975" s="7" t="str">
        <f>LEFT($N975,FIND("/",N975)-1)</f>
        <v>technology</v>
      </c>
      <c r="R975" s="7" t="str">
        <f>RIGHT($N975,FIND("/",$N975)-2)</f>
        <v>wearables</v>
      </c>
      <c r="S975" s="12">
        <f>(((J975/60)/60)/24)+DATE(1970,1,1)+(-6/24)</f>
        <v>42256.764965277776</v>
      </c>
      <c r="T975" s="12">
        <f>(((I975/60)/60)/24)+DATE(1970,1,1)+(-6/24)</f>
        <v>42316.806631944448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((E976/D976))</f>
        <v>5.5999999999999999E-3</v>
      </c>
      <c r="P976" s="7">
        <f>(E976/L976)</f>
        <v>93.333333333333329</v>
      </c>
      <c r="Q976" s="7" t="str">
        <f>LEFT($N976,FIND("/",N976)-1)</f>
        <v>technology</v>
      </c>
      <c r="R976" s="7" t="str">
        <f>RIGHT($N976,FIND("/",$N976)-2)</f>
        <v>wearables</v>
      </c>
      <c r="S976" s="12">
        <f>(((J976/60)/60)/24)+DATE(1970,1,1)+(-6/24)</f>
        <v>42424.499490740738</v>
      </c>
      <c r="T976" s="12">
        <f>(((I976/60)/60)/24)+DATE(1970,1,1)+(-6/24)</f>
        <v>42454.457824074074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((E977/D977))</f>
        <v>2.6069999999999999E-2</v>
      </c>
      <c r="P977" s="7">
        <f>(E977/L977)</f>
        <v>108.625</v>
      </c>
      <c r="Q977" s="7" t="str">
        <f>LEFT($N977,FIND("/",N977)-1)</f>
        <v>technology</v>
      </c>
      <c r="R977" s="7" t="str">
        <f>RIGHT($N977,FIND("/",$N977)-2)</f>
        <v>wearables</v>
      </c>
      <c r="S977" s="12">
        <f>(((J977/60)/60)/24)+DATE(1970,1,1)+(-6/24)</f>
        <v>42489.446585648147</v>
      </c>
      <c r="T977" s="12">
        <f>(((I977/60)/60)/24)+DATE(1970,1,1)+(-6/24)</f>
        <v>42549.446585648147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((E978/D978))</f>
        <v>1.9259999999999999E-2</v>
      </c>
      <c r="P978" s="7">
        <f>(E978/L978)</f>
        <v>160.5</v>
      </c>
      <c r="Q978" s="7" t="str">
        <f>LEFT($N978,FIND("/",N978)-1)</f>
        <v>technology</v>
      </c>
      <c r="R978" s="7" t="str">
        <f>RIGHT($N978,FIND("/",$N978)-2)</f>
        <v>wearables</v>
      </c>
      <c r="S978" s="12">
        <f>(((J978/60)/60)/24)+DATE(1970,1,1)+(-6/24)</f>
        <v>42184.808993055558</v>
      </c>
      <c r="T978" s="12">
        <f>(((I978/60)/60)/24)+DATE(1970,1,1)+(-6/24)</f>
        <v>42229.808993055558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((E979/D979))</f>
        <v>0.33666666666666667</v>
      </c>
      <c r="P979" s="7">
        <f>(E979/L979)</f>
        <v>75.75</v>
      </c>
      <c r="Q979" s="7" t="str">
        <f>LEFT($N979,FIND("/",N979)-1)</f>
        <v>technology</v>
      </c>
      <c r="R979" s="7" t="str">
        <f>RIGHT($N979,FIND("/",$N979)-2)</f>
        <v>wearables</v>
      </c>
      <c r="S979" s="12">
        <f>(((J979/60)/60)/24)+DATE(1970,1,1)+(-6/24)</f>
        <v>42391.692094907412</v>
      </c>
      <c r="T979" s="12">
        <f>(((I979/60)/60)/24)+DATE(1970,1,1)+(-6/24)</f>
        <v>42421.692094907412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((E980/D980))</f>
        <v>0.5626326718299024</v>
      </c>
      <c r="P980" s="7">
        <f>(E980/L980)</f>
        <v>790.83739837398377</v>
      </c>
      <c r="Q980" s="7" t="str">
        <f>LEFT($N980,FIND("/",N980)-1)</f>
        <v>technology</v>
      </c>
      <c r="R980" s="7" t="str">
        <f>RIGHT($N980,FIND("/",$N980)-2)</f>
        <v>wearables</v>
      </c>
      <c r="S980" s="12">
        <f>(((J980/60)/60)/24)+DATE(1970,1,1)+(-6/24)</f>
        <v>42395.059039351851</v>
      </c>
      <c r="T980" s="12">
        <f>(((I980/60)/60)/24)+DATE(1970,1,1)+(-6/24)</f>
        <v>42425.059039351851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((E981/D981))</f>
        <v>0.82817600000000002</v>
      </c>
      <c r="P981" s="7">
        <f>(E981/L981)</f>
        <v>301.93916666666667</v>
      </c>
      <c r="Q981" s="7" t="str">
        <f>LEFT($N981,FIND("/",N981)-1)</f>
        <v>technology</v>
      </c>
      <c r="R981" s="7" t="str">
        <f>RIGHT($N981,FIND("/",$N981)-2)</f>
        <v>wearables</v>
      </c>
      <c r="S981" s="12">
        <f>(((J981/60)/60)/24)+DATE(1970,1,1)+(-6/24)</f>
        <v>42506.166990740734</v>
      </c>
      <c r="T981" s="12">
        <f>(((I981/60)/60)/24)+DATE(1970,1,1)+(-6/24)</f>
        <v>42541.540972222225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((E982/D982))</f>
        <v>0.14860000000000001</v>
      </c>
      <c r="P982" s="7">
        <f>(E982/L982)</f>
        <v>47.935483870967744</v>
      </c>
      <c r="Q982" s="7" t="str">
        <f>LEFT($N982,FIND("/",N982)-1)</f>
        <v>technology</v>
      </c>
      <c r="R982" s="7" t="str">
        <f>RIGHT($N982,FIND("/",$N982)-2)</f>
        <v>wearables</v>
      </c>
      <c r="S982" s="12">
        <f>(((J982/60)/60)/24)+DATE(1970,1,1)+(-6/24)</f>
        <v>41928.654189814813</v>
      </c>
      <c r="T982" s="12">
        <f>(((I982/60)/60)/24)+DATE(1970,1,1)+(-6/24)</f>
        <v>41973.695856481485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((E983/D983))</f>
        <v>1.2375123751237513E-4</v>
      </c>
      <c r="P983" s="7">
        <f>(E983/L983)</f>
        <v>2.75</v>
      </c>
      <c r="Q983" s="7" t="str">
        <f>LEFT($N983,FIND("/",N983)-1)</f>
        <v>technology</v>
      </c>
      <c r="R983" s="7" t="str">
        <f>RIGHT($N983,FIND("/",$N983)-2)</f>
        <v>wearables</v>
      </c>
      <c r="S983" s="12">
        <f>(((J983/60)/60)/24)+DATE(1970,1,1)+(-6/24)</f>
        <v>41830.697013888886</v>
      </c>
      <c r="T983" s="12">
        <f>(((I983/60)/60)/24)+DATE(1970,1,1)+(-6/24)</f>
        <v>41860.697013888886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((E984/D984))</f>
        <v>1.7142857142857143E-4</v>
      </c>
      <c r="P984" s="7">
        <f>(E984/L984)</f>
        <v>1</v>
      </c>
      <c r="Q984" s="7" t="str">
        <f>LEFT($N984,FIND("/",N984)-1)</f>
        <v>technology</v>
      </c>
      <c r="R984" s="7" t="str">
        <f>RIGHT($N984,FIND("/",$N984)-2)</f>
        <v>wearables</v>
      </c>
      <c r="S984" s="12">
        <f>(((J984/60)/60)/24)+DATE(1970,1,1)+(-6/24)</f>
        <v>42615.503310185188</v>
      </c>
      <c r="T984" s="12">
        <f>(((I984/60)/60)/24)+DATE(1970,1,1)+(-6/24)</f>
        <v>42645.503310185188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((E985/D985))</f>
        <v>0.2950613611721471</v>
      </c>
      <c r="P985" s="7">
        <f>(E985/L985)</f>
        <v>171.79329608938548</v>
      </c>
      <c r="Q985" s="7" t="str">
        <f>LEFT($N985,FIND("/",N985)-1)</f>
        <v>technology</v>
      </c>
      <c r="R985" s="7" t="str">
        <f>RIGHT($N985,FIND("/",$N985)-2)</f>
        <v>wearables</v>
      </c>
      <c r="S985" s="12">
        <f>(((J985/60)/60)/24)+DATE(1970,1,1)+(-6/24)</f>
        <v>42574.417650462965</v>
      </c>
      <c r="T985" s="12">
        <f>(((I985/60)/60)/24)+DATE(1970,1,1)+(-6/24)</f>
        <v>42605.620833333334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((E986/D986))</f>
        <v>1.06E-2</v>
      </c>
      <c r="P986" s="7">
        <f>(E986/L986)</f>
        <v>35.333333333333336</v>
      </c>
      <c r="Q986" s="7" t="str">
        <f>LEFT($N986,FIND("/",N986)-1)</f>
        <v>technology</v>
      </c>
      <c r="R986" s="7" t="str">
        <f>RIGHT($N986,FIND("/",$N986)-2)</f>
        <v>wearables</v>
      </c>
      <c r="S986" s="12">
        <f>(((J986/60)/60)/24)+DATE(1970,1,1)+(-6/24)</f>
        <v>42060.86583333333</v>
      </c>
      <c r="T986" s="12">
        <f>(((I986/60)/60)/24)+DATE(1970,1,1)+(-6/24)</f>
        <v>42090.824166666673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((E987/D987))</f>
        <v>6.2933333333333327E-2</v>
      </c>
      <c r="P987" s="7">
        <f>(E987/L987)</f>
        <v>82.086956521739125</v>
      </c>
      <c r="Q987" s="7" t="str">
        <f>LEFT($N987,FIND("/",N987)-1)</f>
        <v>technology</v>
      </c>
      <c r="R987" s="7" t="str">
        <f>RIGHT($N987,FIND("/",$N987)-2)</f>
        <v>wearables</v>
      </c>
      <c r="S987" s="12">
        <f>(((J987/60)/60)/24)+DATE(1970,1,1)+(-6/24)</f>
        <v>42339.717708333337</v>
      </c>
      <c r="T987" s="12">
        <f>(((I987/60)/60)/24)+DATE(1970,1,1)+(-6/24)</f>
        <v>42369.708333333328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((E988/D988))</f>
        <v>0.1275</v>
      </c>
      <c r="P988" s="7">
        <f>(E988/L988)</f>
        <v>110.8695652173913</v>
      </c>
      <c r="Q988" s="7" t="str">
        <f>LEFT($N988,FIND("/",N988)-1)</f>
        <v>technology</v>
      </c>
      <c r="R988" s="7" t="str">
        <f>RIGHT($N988,FIND("/",$N988)-2)</f>
        <v>wearables</v>
      </c>
      <c r="S988" s="12">
        <f>(((J988/60)/60)/24)+DATE(1970,1,1)+(-6/24)</f>
        <v>42324.517361111109</v>
      </c>
      <c r="T988" s="12">
        <f>(((I988/60)/60)/24)+DATE(1970,1,1)+(-6/24)</f>
        <v>42378.75</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((E989/D989))</f>
        <v>0.13220000000000001</v>
      </c>
      <c r="P989" s="7">
        <f>(E989/L989)</f>
        <v>161.21951219512195</v>
      </c>
      <c r="Q989" s="7" t="str">
        <f>LEFT($N989,FIND("/",N989)-1)</f>
        <v>technology</v>
      </c>
      <c r="R989" s="7" t="str">
        <f>RIGHT($N989,FIND("/",$N989)-2)</f>
        <v>wearables</v>
      </c>
      <c r="S989" s="12">
        <f>(((J989/60)/60)/24)+DATE(1970,1,1)+(-6/24)</f>
        <v>41773.044560185182</v>
      </c>
      <c r="T989" s="12">
        <f>(((I989/60)/60)/24)+DATE(1970,1,1)+(-6/24)</f>
        <v>41813.044560185182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((E990/D990))</f>
        <v>0</v>
      </c>
      <c r="P990" s="7">
        <v>0</v>
      </c>
      <c r="Q990" s="7" t="str">
        <f>LEFT($N990,FIND("/",N990)-1)</f>
        <v>technology</v>
      </c>
      <c r="R990" s="7" t="str">
        <f>RIGHT($N990,FIND("/",$N990)-2)</f>
        <v>wearables</v>
      </c>
      <c r="S990" s="12">
        <f>(((J990/60)/60)/24)+DATE(1970,1,1)+(-6/24)</f>
        <v>42614.106770833328</v>
      </c>
      <c r="T990" s="12">
        <f>(((I990/60)/60)/24)+DATE(1970,1,1)+(-6/24)</f>
        <v>42644.106770833328</v>
      </c>
    </row>
    <row r="991" spans="1:20" ht="17">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((E991/D991))</f>
        <v>0.16769999999999999</v>
      </c>
      <c r="P991" s="7">
        <f>(E991/L991)</f>
        <v>52.40625</v>
      </c>
      <c r="Q991" s="7" t="str">
        <f>LEFT($N991,FIND("/",N991)-1)</f>
        <v>technology</v>
      </c>
      <c r="R991" s="7" t="str">
        <f>RIGHT($N991,FIND("/",$N991)-2)</f>
        <v>wearables</v>
      </c>
      <c r="S991" s="12">
        <f>(((J991/60)/60)/24)+DATE(1970,1,1)+(-6/24)</f>
        <v>42611.683969907404</v>
      </c>
      <c r="T991" s="12">
        <f>(((I991/60)/60)/24)+DATE(1970,1,1)+(-6/24)</f>
        <v>42641.683969907404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((E992/D992))</f>
        <v>1.0399999999999999E-3</v>
      </c>
      <c r="P992" s="7">
        <f>(E992/L992)</f>
        <v>13</v>
      </c>
      <c r="Q992" s="7" t="str">
        <f>LEFT($N992,FIND("/",N992)-1)</f>
        <v>technology</v>
      </c>
      <c r="R992" s="7" t="str">
        <f>RIGHT($N992,FIND("/",$N992)-2)</f>
        <v>wearables</v>
      </c>
      <c r="S992" s="12">
        <f>(((J992/60)/60)/24)+DATE(1970,1,1)+(-6/24)</f>
        <v>41855.534305555557</v>
      </c>
      <c r="T992" s="12">
        <f>(((I992/60)/60)/24)+DATE(1970,1,1)+(-6/24)</f>
        <v>41885.534305555557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((E993/D993))</f>
        <v>4.24E-2</v>
      </c>
      <c r="P993" s="7">
        <f>(E993/L993)</f>
        <v>30.285714285714285</v>
      </c>
      <c r="Q993" s="7" t="str">
        <f>LEFT($N993,FIND("/",N993)-1)</f>
        <v>technology</v>
      </c>
      <c r="R993" s="7" t="str">
        <f>RIGHT($N993,FIND("/",$N993)-2)</f>
        <v>wearables</v>
      </c>
      <c r="S993" s="12">
        <f>(((J993/60)/60)/24)+DATE(1970,1,1)+(-6/24)</f>
        <v>42538.50680555556</v>
      </c>
      <c r="T993" s="12">
        <f>(((I993/60)/60)/24)+DATE(1970,1,1)+(-6/24)</f>
        <v>42563.535416666666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((E994/D994))</f>
        <v>4.6699999999999997E-3</v>
      </c>
      <c r="P994" s="7">
        <f>(E994/L994)</f>
        <v>116.75</v>
      </c>
      <c r="Q994" s="7" t="str">
        <f>LEFT($N994,FIND("/",N994)-1)</f>
        <v>technology</v>
      </c>
      <c r="R994" s="7" t="str">
        <f>RIGHT($N994,FIND("/",$N994)-2)</f>
        <v>wearables</v>
      </c>
      <c r="S994" s="12">
        <f>(((J994/60)/60)/24)+DATE(1970,1,1)+(-6/24)</f>
        <v>42437.674988425926</v>
      </c>
      <c r="T994" s="12">
        <f>(((I994/60)/60)/24)+DATE(1970,1,1)+(-6/24)</f>
        <v>42497.633321759262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((E995/D995))</f>
        <v>0.25087142857142858</v>
      </c>
      <c r="P995" s="7">
        <f>(E995/L995)</f>
        <v>89.59693877551021</v>
      </c>
      <c r="Q995" s="7" t="str">
        <f>LEFT($N995,FIND("/",N995)-1)</f>
        <v>technology</v>
      </c>
      <c r="R995" s="7" t="str">
        <f>RIGHT($N995,FIND("/",$N995)-2)</f>
        <v>wearables</v>
      </c>
      <c r="S995" s="12">
        <f>(((J995/60)/60)/24)+DATE(1970,1,1)+(-6/24)</f>
        <v>42652.714907407411</v>
      </c>
      <c r="T995" s="12">
        <f>(((I995/60)/60)/24)+DATE(1970,1,1)+(-6/24)</f>
        <v>42685.958333333328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((E996/D996))</f>
        <v>2.3345000000000001E-2</v>
      </c>
      <c r="P996" s="7">
        <f>(E996/L996)</f>
        <v>424.45454545454544</v>
      </c>
      <c r="Q996" s="7" t="str">
        <f>LEFT($N996,FIND("/",N996)-1)</f>
        <v>technology</v>
      </c>
      <c r="R996" s="7" t="str">
        <f>RIGHT($N996,FIND("/",$N996)-2)</f>
        <v>wearables</v>
      </c>
      <c r="S996" s="12">
        <f>(((J996/60)/60)/24)+DATE(1970,1,1)+(-6/24)</f>
        <v>41921.013078703705</v>
      </c>
      <c r="T996" s="12">
        <f>(((I996/60)/60)/24)+DATE(1970,1,1)+(-6/24)</f>
        <v>41973.707638888889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((E997/D997))</f>
        <v>7.2599999999999998E-2</v>
      </c>
      <c r="P997" s="7">
        <f>(E997/L997)</f>
        <v>80.666666666666671</v>
      </c>
      <c r="Q997" s="7" t="str">
        <f>LEFT($N997,FIND("/",N997)-1)</f>
        <v>technology</v>
      </c>
      <c r="R997" s="7" t="str">
        <f>RIGHT($N997,FIND("/",$N997)-2)</f>
        <v>wearables</v>
      </c>
      <c r="S997" s="12">
        <f>(((J997/60)/60)/24)+DATE(1970,1,1)+(-6/24)</f>
        <v>41947.690740740742</v>
      </c>
      <c r="T997" s="12">
        <f>(((I997/60)/60)/24)+DATE(1970,1,1)+(-6/24)</f>
        <v>41972.416666666672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((E998/D998))</f>
        <v>1.6250000000000001E-2</v>
      </c>
      <c r="P998" s="7">
        <f>(E998/L998)</f>
        <v>13</v>
      </c>
      <c r="Q998" s="7" t="str">
        <f>LEFT($N998,FIND("/",N998)-1)</f>
        <v>technology</v>
      </c>
      <c r="R998" s="7" t="str">
        <f>RIGHT($N998,FIND("/",$N998)-2)</f>
        <v>wearables</v>
      </c>
      <c r="S998" s="12">
        <f>(((J998/60)/60)/24)+DATE(1970,1,1)+(-6/24)</f>
        <v>41817.616435185184</v>
      </c>
      <c r="T998" s="12">
        <f>(((I998/60)/60)/24)+DATE(1970,1,1)+(-6/24)</f>
        <v>41847.393750000003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((E999/D999))</f>
        <v>1.2999999999999999E-2</v>
      </c>
      <c r="P999" s="7">
        <f>(E999/L999)</f>
        <v>8.125</v>
      </c>
      <c r="Q999" s="7" t="str">
        <f>LEFT($N999,FIND("/",N999)-1)</f>
        <v>technology</v>
      </c>
      <c r="R999" s="7" t="str">
        <f>RIGHT($N999,FIND("/",$N999)-2)</f>
        <v>wearables</v>
      </c>
      <c r="S999" s="12">
        <f>(((J999/60)/60)/24)+DATE(1970,1,1)+(-6/24)</f>
        <v>41940.85297453704</v>
      </c>
      <c r="T999" s="12">
        <f>(((I999/60)/60)/24)+DATE(1970,1,1)+(-6/24)</f>
        <v>41970.894641203704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((E1000/D1000))</f>
        <v>0.58558333333333334</v>
      </c>
      <c r="P1000" s="7">
        <f>(E1000/L1000)</f>
        <v>153.42794759825327</v>
      </c>
      <c r="Q1000" s="7" t="str">
        <f>LEFT($N1000,FIND("/",N1000)-1)</f>
        <v>technology</v>
      </c>
      <c r="R1000" s="7" t="str">
        <f>RIGHT($N1000,FIND("/",$N1000)-2)</f>
        <v>wearables</v>
      </c>
      <c r="S1000" s="12">
        <f>(((J1000/60)/60)/24)+DATE(1970,1,1)+(-6/24)</f>
        <v>42281.918993055559</v>
      </c>
      <c r="T1000" s="12">
        <f>(((I1000/60)/60)/24)+DATE(1970,1,1)+(-6/24)</f>
        <v>42326.960659722223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((E1001/D1001))</f>
        <v>7.7886666666666673E-2</v>
      </c>
      <c r="P1001" s="7">
        <f>(E1001/L1001)</f>
        <v>292.07499999999999</v>
      </c>
      <c r="Q1001" s="7" t="str">
        <f>LEFT($N1001,FIND("/",N1001)-1)</f>
        <v>technology</v>
      </c>
      <c r="R1001" s="7" t="str">
        <f>RIGHT($N1001,FIND("/",$N1001)-2)</f>
        <v>wearables</v>
      </c>
      <c r="S1001" s="12">
        <f>(((J1001/60)/60)/24)+DATE(1970,1,1)+(-6/24)</f>
        <v>41926.04965277778</v>
      </c>
      <c r="T1001" s="12">
        <f>(((I1001/60)/60)/24)+DATE(1970,1,1)+(-6/24)</f>
        <v>41956.084722222222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((E1002/D1002))</f>
        <v>2.2157147647256063E-2</v>
      </c>
      <c r="P1002" s="7">
        <f>(E1002/L1002)</f>
        <v>3304</v>
      </c>
      <c r="Q1002" s="7" t="str">
        <f>LEFT($N1002,FIND("/",N1002)-1)</f>
        <v>technology</v>
      </c>
      <c r="R1002" s="7" t="str">
        <f>RIGHT($N1002,FIND("/",$N1002)-2)</f>
        <v>wearables</v>
      </c>
      <c r="S1002" s="12">
        <f>(((J1002/60)/60)/24)+DATE(1970,1,1)+(-6/24)</f>
        <v>42748.809722222228</v>
      </c>
      <c r="T1002" s="12">
        <f>(((I1002/60)/60)/24)+DATE(1970,1,1)+(-6/24)</f>
        <v>42808.768055555556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((E1003/D1003))</f>
        <v>1.04</v>
      </c>
      <c r="P1003" s="7">
        <f>(E1003/L1003)</f>
        <v>1300</v>
      </c>
      <c r="Q1003" s="7" t="str">
        <f>LEFT($N1003,FIND("/",N1003)-1)</f>
        <v>technology</v>
      </c>
      <c r="R1003" s="7" t="str">
        <f>RIGHT($N1003,FIND("/",$N1003)-2)</f>
        <v>wearables</v>
      </c>
      <c r="S1003" s="12">
        <f>(((J1003/60)/60)/24)+DATE(1970,1,1)+(-6/24)</f>
        <v>42720.470057870371</v>
      </c>
      <c r="T1003" s="12">
        <f>(((I1003/60)/60)/24)+DATE(1970,1,1)+(-6/24)</f>
        <v>42765.470057870371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((E1004/D1004))</f>
        <v>0.29602960296029601</v>
      </c>
      <c r="P1004" s="7">
        <f>(E1004/L1004)</f>
        <v>134.54545454545453</v>
      </c>
      <c r="Q1004" s="7" t="str">
        <f>LEFT($N1004,FIND("/",N1004)-1)</f>
        <v>technology</v>
      </c>
      <c r="R1004" s="7" t="str">
        <f>RIGHT($N1004,FIND("/",$N1004)-2)</f>
        <v>wearables</v>
      </c>
      <c r="S1004" s="12">
        <f>(((J1004/60)/60)/24)+DATE(1970,1,1)+(-6/24)</f>
        <v>42325.434189814812</v>
      </c>
      <c r="T1004" s="12">
        <f>(((I1004/60)/60)/24)+DATE(1970,1,1)+(-6/24)</f>
        <v>42354.999305555553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((E1005/D1005))</f>
        <v>0.16055</v>
      </c>
      <c r="P1005" s="7">
        <f>(E1005/L1005)</f>
        <v>214.06666666666666</v>
      </c>
      <c r="Q1005" s="7" t="str">
        <f>LEFT($N1005,FIND("/",N1005)-1)</f>
        <v>technology</v>
      </c>
      <c r="R1005" s="7" t="str">
        <f>RIGHT($N1005,FIND("/",$N1005)-2)</f>
        <v>wearables</v>
      </c>
      <c r="S1005" s="12">
        <f>(((J1005/60)/60)/24)+DATE(1970,1,1)+(-6/24)</f>
        <v>42780.459039351852</v>
      </c>
      <c r="T1005" s="12">
        <f>(((I1005/60)/60)/24)+DATE(1970,1,1)+(-6/24)</f>
        <v>42810.417372685188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((E1006/D1006))</f>
        <v>0.82208000000000003</v>
      </c>
      <c r="P1006" s="7">
        <f>(E1006/L1006)</f>
        <v>216.33684210526314</v>
      </c>
      <c r="Q1006" s="7" t="str">
        <f>LEFT($N1006,FIND("/",N1006)-1)</f>
        <v>technology</v>
      </c>
      <c r="R1006" s="7" t="str">
        <f>RIGHT($N1006,FIND("/",$N1006)-2)</f>
        <v>wearables</v>
      </c>
      <c r="S1006" s="12">
        <f>(((J1006/60)/60)/24)+DATE(1970,1,1)+(-6/24)</f>
        <v>42388.458645833336</v>
      </c>
      <c r="T1006" s="12">
        <f>(((I1006/60)/60)/24)+DATE(1970,1,1)+(-6/24)</f>
        <v>42418.458645833336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((E1007/D1007))</f>
        <v>0.75051000000000001</v>
      </c>
      <c r="P1007" s="7">
        <f>(E1007/L1007)</f>
        <v>932.31055900621118</v>
      </c>
      <c r="Q1007" s="7" t="str">
        <f>LEFT($N1007,FIND("/",N1007)-1)</f>
        <v>technology</v>
      </c>
      <c r="R1007" s="7" t="str">
        <f>RIGHT($N1007,FIND("/",$N1007)-2)</f>
        <v>wearables</v>
      </c>
      <c r="S1007" s="12">
        <f>(((J1007/60)/60)/24)+DATE(1970,1,1)+(-6/24)</f>
        <v>42276.374803240738</v>
      </c>
      <c r="T1007" s="12">
        <f>(((I1007/60)/60)/24)+DATE(1970,1,1)+(-6/24)</f>
        <v>42307.374803240738</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((E1008/D1008))</f>
        <v>5.8500000000000003E-2</v>
      </c>
      <c r="P1008" s="7">
        <f>(E1008/L1008)</f>
        <v>29.25</v>
      </c>
      <c r="Q1008" s="7" t="str">
        <f>LEFT($N1008,FIND("/",N1008)-1)</f>
        <v>technology</v>
      </c>
      <c r="R1008" s="7" t="str">
        <f>RIGHT($N1008,FIND("/",$N1008)-2)</f>
        <v>wearables</v>
      </c>
      <c r="S1008" s="12">
        <f>(((J1008/60)/60)/24)+DATE(1970,1,1)+(-6/24)</f>
        <v>41976.790185185186</v>
      </c>
      <c r="T1008" s="12">
        <f>(((I1008/60)/60)/24)+DATE(1970,1,1)+(-6/24)</f>
        <v>41985.049305555556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((E1009/D1009))</f>
        <v>0.44319999999999998</v>
      </c>
      <c r="P1009" s="7">
        <f>(E1009/L1009)</f>
        <v>174.94736842105263</v>
      </c>
      <c r="Q1009" s="7" t="str">
        <f>LEFT($N1009,FIND("/",N1009)-1)</f>
        <v>technology</v>
      </c>
      <c r="R1009" s="7" t="str">
        <f>RIGHT($N1009,FIND("/",$N1009)-2)</f>
        <v>wearables</v>
      </c>
      <c r="S1009" s="12">
        <f>(((J1009/60)/60)/24)+DATE(1970,1,1)+(-6/24)</f>
        <v>42676.333599537036</v>
      </c>
      <c r="T1009" s="12">
        <f>(((I1009/60)/60)/24)+DATE(1970,1,1)+(-6/24)</f>
        <v>42718.3752662037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((E1010/D1010))</f>
        <v>2.6737967914438501E-3</v>
      </c>
      <c r="P1010" s="7">
        <f>(E1010/L1010)</f>
        <v>250</v>
      </c>
      <c r="Q1010" s="7" t="str">
        <f>LEFT($N1010,FIND("/",N1010)-1)</f>
        <v>technology</v>
      </c>
      <c r="R1010" s="7" t="str">
        <f>RIGHT($N1010,FIND("/",$N1010)-2)</f>
        <v>wearables</v>
      </c>
      <c r="S1010" s="12">
        <f>(((J1010/60)/60)/24)+DATE(1970,1,1)+(-6/24)</f>
        <v>42702.559201388889</v>
      </c>
      <c r="T1010" s="12">
        <f>(((I1010/60)/60)/24)+DATE(1970,1,1)+(-6/24)</f>
        <v>42732.559201388889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((E1011/D1011))</f>
        <v>0.1313</v>
      </c>
      <c r="P1011" s="7">
        <f>(E1011/L1011)</f>
        <v>65</v>
      </c>
      <c r="Q1011" s="7" t="str">
        <f>LEFT($N1011,FIND("/",N1011)-1)</f>
        <v>technology</v>
      </c>
      <c r="R1011" s="7" t="str">
        <f>RIGHT($N1011,FIND("/",$N1011)-2)</f>
        <v>wearables</v>
      </c>
      <c r="S1011" s="12">
        <f>(((J1011/60)/60)/24)+DATE(1970,1,1)+(-6/24)</f>
        <v>42510.354699074072</v>
      </c>
      <c r="T1011" s="12">
        <f>(((I1011/60)/60)/24)+DATE(1970,1,1)+(-6/24)</f>
        <v>42540.354699074072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((E1012/D1012))</f>
        <v>1.9088937093275488E-3</v>
      </c>
      <c r="P1012" s="7">
        <f>(E1012/L1012)</f>
        <v>55</v>
      </c>
      <c r="Q1012" s="7" t="str">
        <f>LEFT($N1012,FIND("/",N1012)-1)</f>
        <v>technology</v>
      </c>
      <c r="R1012" s="7" t="str">
        <f>RIGHT($N1012,FIND("/",$N1012)-2)</f>
        <v>wearables</v>
      </c>
      <c r="S1012" s="12">
        <f>(((J1012/60)/60)/24)+DATE(1970,1,1)+(-6/24)</f>
        <v>42561.579421296294</v>
      </c>
      <c r="T1012" s="12">
        <f>(((I1012/60)/60)/24)+DATE(1970,1,1)+(-6/24)</f>
        <v>42617.874305555553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((E1013/D1013))</f>
        <v>3.7499999999999999E-3</v>
      </c>
      <c r="P1013" s="7">
        <f>(E1013/L1013)</f>
        <v>75</v>
      </c>
      <c r="Q1013" s="7" t="str">
        <f>LEFT($N1013,FIND("/",N1013)-1)</f>
        <v>technology</v>
      </c>
      <c r="R1013" s="7" t="str">
        <f>RIGHT($N1013,FIND("/",$N1013)-2)</f>
        <v>wearables</v>
      </c>
      <c r="S1013" s="12">
        <f>(((J1013/60)/60)/24)+DATE(1970,1,1)+(-6/24)</f>
        <v>41946.648090277777</v>
      </c>
      <c r="T1013" s="12">
        <f>(((I1013/60)/60)/24)+DATE(1970,1,1)+(-6/24)</f>
        <v>41991.648090277777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((E1014/D1014))</f>
        <v>215.35021</v>
      </c>
      <c r="P1014" s="7">
        <f>(E1014/L1014)</f>
        <v>1389.3561935483872</v>
      </c>
      <c r="Q1014" s="7" t="str">
        <f>LEFT($N1014,FIND("/",N1014)-1)</f>
        <v>technology</v>
      </c>
      <c r="R1014" s="7" t="str">
        <f>RIGHT($N1014,FIND("/",$N1014)-2)</f>
        <v>wearables</v>
      </c>
      <c r="S1014" s="12">
        <f>(((J1014/60)/60)/24)+DATE(1970,1,1)+(-6/24)</f>
        <v>42714.190416666665</v>
      </c>
      <c r="T1014" s="12">
        <f>(((I1014/60)/60)/24)+DATE(1970,1,1)+(-6/24)</f>
        <v>42759.190416666665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((E1015/D1015))</f>
        <v>0.34527999999999998</v>
      </c>
      <c r="P1015" s="7">
        <f>(E1015/L1015)</f>
        <v>95.911111111111111</v>
      </c>
      <c r="Q1015" s="7" t="str">
        <f>LEFT($N1015,FIND("/",N1015)-1)</f>
        <v>technology</v>
      </c>
      <c r="R1015" s="7" t="str">
        <f>RIGHT($N1015,FIND("/",$N1015)-2)</f>
        <v>wearables</v>
      </c>
      <c r="S1015" s="12">
        <f>(((J1015/60)/60)/24)+DATE(1970,1,1)+(-6/24)</f>
        <v>42339.583981481483</v>
      </c>
      <c r="T1015" s="12">
        <f>(((I1015/60)/60)/24)+DATE(1970,1,1)+(-6/24)</f>
        <v>42367.583333333328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((E1016/D1016))</f>
        <v>0.30599999999999999</v>
      </c>
      <c r="P1016" s="7">
        <f>(E1016/L1016)</f>
        <v>191.25</v>
      </c>
      <c r="Q1016" s="7" t="str">
        <f>LEFT($N1016,FIND("/",N1016)-1)</f>
        <v>technology</v>
      </c>
      <c r="R1016" s="7" t="str">
        <f>RIGHT($N1016,FIND("/",$N1016)-2)</f>
        <v>wearables</v>
      </c>
      <c r="S1016" s="12">
        <f>(((J1016/60)/60)/24)+DATE(1970,1,1)+(-6/24)</f>
        <v>41954.752488425926</v>
      </c>
      <c r="T1016" s="12">
        <f>(((I1016/60)/60)/24)+DATE(1970,1,1)+(-6/24)</f>
        <v>42004.752488425926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((E1017/D1017))</f>
        <v>2.6666666666666668E-2</v>
      </c>
      <c r="P1017" s="7">
        <f>(E1017/L1017)</f>
        <v>40</v>
      </c>
      <c r="Q1017" s="7" t="str">
        <f>LEFT($N1017,FIND("/",N1017)-1)</f>
        <v>technology</v>
      </c>
      <c r="R1017" s="7" t="str">
        <f>RIGHT($N1017,FIND("/",$N1017)-2)</f>
        <v>wearables</v>
      </c>
      <c r="S1017" s="12">
        <f>(((J1017/60)/60)/24)+DATE(1970,1,1)+(-6/24)</f>
        <v>42303.628414351857</v>
      </c>
      <c r="T1017" s="12">
        <f>(((I1017/60)/60)/24)+DATE(1970,1,1)+(-6/24)</f>
        <v>42333.670081018514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((E1018/D1018))</f>
        <v>2.8420000000000001E-2</v>
      </c>
      <c r="P1018" s="7">
        <f>(E1018/L1018)</f>
        <v>74.78947368421052</v>
      </c>
      <c r="Q1018" s="7" t="str">
        <f>LEFT($N1018,FIND("/",N1018)-1)</f>
        <v>technology</v>
      </c>
      <c r="R1018" s="7" t="str">
        <f>RIGHT($N1018,FIND("/",$N1018)-2)</f>
        <v>wearables</v>
      </c>
      <c r="S1018" s="12">
        <f>(((J1018/60)/60)/24)+DATE(1970,1,1)+(-6/24)</f>
        <v>42421.857129629629</v>
      </c>
      <c r="T1018" s="12">
        <f>(((I1018/60)/60)/24)+DATE(1970,1,1)+(-6/24)</f>
        <v>42466.815462962957</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((E1019/D1019))</f>
        <v>0.22878799999999999</v>
      </c>
      <c r="P1019" s="7">
        <f>(E1019/L1019)</f>
        <v>161.11830985915492</v>
      </c>
      <c r="Q1019" s="7" t="str">
        <f>LEFT($N1019,FIND("/",N1019)-1)</f>
        <v>technology</v>
      </c>
      <c r="R1019" s="7" t="str">
        <f>RIGHT($N1019,FIND("/",$N1019)-2)</f>
        <v>wearables</v>
      </c>
      <c r="S1019" s="12">
        <f>(((J1019/60)/60)/24)+DATE(1970,1,1)+(-6/24)</f>
        <v>42289.425173611111</v>
      </c>
      <c r="T1019" s="12">
        <f>(((I1019/60)/60)/24)+DATE(1970,1,1)+(-6/24)</f>
        <v>42329.466840277775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((E1020/D1020))</f>
        <v>3.1050000000000001E-2</v>
      </c>
      <c r="P1020" s="7">
        <f>(E1020/L1020)</f>
        <v>88.714285714285708</v>
      </c>
      <c r="Q1020" s="7" t="str">
        <f>LEFT($N1020,FIND("/",N1020)-1)</f>
        <v>technology</v>
      </c>
      <c r="R1020" s="7" t="str">
        <f>RIGHT($N1020,FIND("/",$N1020)-2)</f>
        <v>wearables</v>
      </c>
      <c r="S1020" s="12">
        <f>(((J1020/60)/60)/24)+DATE(1970,1,1)+(-6/24)</f>
        <v>42535.242280092592</v>
      </c>
      <c r="T1020" s="12">
        <f>(((I1020/60)/60)/24)+DATE(1970,1,1)+(-6/24)</f>
        <v>42565.242280092592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((E1021/D1021))</f>
        <v>0.47333333333333333</v>
      </c>
      <c r="P1021" s="7">
        <f>(E1021/L1021)</f>
        <v>53.25</v>
      </c>
      <c r="Q1021" s="7" t="str">
        <f>LEFT($N1021,FIND("/",N1021)-1)</f>
        <v>technology</v>
      </c>
      <c r="R1021" s="7" t="str">
        <f>RIGHT($N1021,FIND("/",$N1021)-2)</f>
        <v>wearables</v>
      </c>
      <c r="S1021" s="12">
        <f>(((J1021/60)/60)/24)+DATE(1970,1,1)+(-6/24)</f>
        <v>42009.723946759259</v>
      </c>
      <c r="T1021" s="12">
        <f>(((I1021/60)/60)/24)+DATE(1970,1,1)+(-6/24)</f>
        <v>42039.723946759259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((E1022/D1022))</f>
        <v>2.0554838709677421</v>
      </c>
      <c r="P1022" s="7">
        <f>(E1022/L1022)</f>
        <v>106.2</v>
      </c>
      <c r="Q1022" s="7" t="str">
        <f>LEFT($N1022,FIND("/",N1022)-1)</f>
        <v>music</v>
      </c>
      <c r="R1022" s="7" t="str">
        <f>RIGHT($N1022,FIND("/",$N1022)+10)</f>
        <v>electronic music</v>
      </c>
      <c r="S1022" s="12">
        <f>(((J1022/60)/60)/24)+DATE(1970,1,1)+(-6/24)</f>
        <v>42126.819548611107</v>
      </c>
      <c r="T1022" s="12">
        <f>(((I1022/60)/60)/24)+DATE(1970,1,1)+(-6/24)</f>
        <v>42156.782638888893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((E1023/D1023))</f>
        <v>3.5180366666666667</v>
      </c>
      <c r="P1023" s="7">
        <f>(E1023/L1023)</f>
        <v>22.079728033472804</v>
      </c>
      <c r="Q1023" s="7" t="str">
        <f>LEFT($N1023,FIND("/",N1023)-1)</f>
        <v>music</v>
      </c>
      <c r="R1023" s="7" t="str">
        <f>RIGHT($N1023,FIND("/",$N1023)+10)</f>
        <v>electronic music</v>
      </c>
      <c r="S1023" s="12">
        <f>(((J1023/60)/60)/24)+DATE(1970,1,1)+(-6/24)</f>
        <v>42271.001979166671</v>
      </c>
      <c r="T1023" s="12">
        <f>(((I1023/60)/60)/24)+DATE(1970,1,1)+(-6/24)</f>
        <v>42293.916666666672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((E1024/D1024))</f>
        <v>1.149</v>
      </c>
      <c r="P1024" s="7">
        <f>(E1024/L1024)</f>
        <v>31.054054054054053</v>
      </c>
      <c r="Q1024" s="7" t="str">
        <f>LEFT($N1024,FIND("/",N1024)-1)</f>
        <v>music</v>
      </c>
      <c r="R1024" s="7" t="str">
        <f>RIGHT($N1024,FIND("/",$N1024)+10)</f>
        <v>electronic music</v>
      </c>
      <c r="S1024" s="12">
        <f>(((J1024/60)/60)/24)+DATE(1970,1,1)+(-6/24)</f>
        <v>42111.396724537044</v>
      </c>
      <c r="T1024" s="12">
        <f>(((I1024/60)/60)/24)+DATE(1970,1,1)+(-6/24)</f>
        <v>42141.396724537044</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((E1025/D1025))</f>
        <v>2.3715000000000002</v>
      </c>
      <c r="P1025" s="7">
        <f>(E1025/L1025)</f>
        <v>36.206106870229007</v>
      </c>
      <c r="Q1025" s="7" t="str">
        <f>LEFT($N1025,FIND("/",N1025)-1)</f>
        <v>music</v>
      </c>
      <c r="R1025" s="7" t="str">
        <f>RIGHT($N1025,FIND("/",$N1025)+10)</f>
        <v>electronic music</v>
      </c>
      <c r="S1025" s="12">
        <f>(((J1025/60)/60)/24)+DATE(1970,1,1)+(-6/24)</f>
        <v>42145.669687500005</v>
      </c>
      <c r="T1025" s="12">
        <f>(((I1025/60)/60)/24)+DATE(1970,1,1)+(-6/24)</f>
        <v>42175.669687500005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((E1026/D1026))</f>
        <v>1.1863774999999999</v>
      </c>
      <c r="P1026" s="7">
        <f>(E1026/L1026)</f>
        <v>388.9762295081967</v>
      </c>
      <c r="Q1026" s="7" t="str">
        <f>LEFT($N1026,FIND("/",N1026)-1)</f>
        <v>music</v>
      </c>
      <c r="R1026" s="7" t="str">
        <f>RIGHT($N1026,FIND("/",$N1026)+10)</f>
        <v>electronic music</v>
      </c>
      <c r="S1026" s="12">
        <f>(((J1026/60)/60)/24)+DATE(1970,1,1)+(-6/24)</f>
        <v>42370.330590277779</v>
      </c>
      <c r="T1026" s="12">
        <f>(((I1026/60)/60)/24)+DATE(1970,1,1)+(-6/24)</f>
        <v>42400.330590277779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((E1027/D1027))</f>
        <v>1.099283142857143</v>
      </c>
      <c r="P1027" s="7">
        <f>(E1027/L1027)</f>
        <v>71.848571428571432</v>
      </c>
      <c r="Q1027" s="7" t="str">
        <f>LEFT($N1027,FIND("/",N1027)-1)</f>
        <v>music</v>
      </c>
      <c r="R1027" s="7" t="str">
        <f>RIGHT($N1027,FIND("/",$N1027)+10)</f>
        <v>electronic music</v>
      </c>
      <c r="S1027" s="12">
        <f>(((J1027/60)/60)/24)+DATE(1970,1,1)+(-6/24)</f>
        <v>42049.583761574075</v>
      </c>
      <c r="T1027" s="12">
        <f>(((I1027/60)/60)/24)+DATE(1970,1,1)+(-6/24)</f>
        <v>42079.542094907403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((E1028/D1028))</f>
        <v>1.0000828571428571</v>
      </c>
      <c r="P1028" s="7">
        <f>(E1028/L1028)</f>
        <v>57.381803278688523</v>
      </c>
      <c r="Q1028" s="7" t="str">
        <f>LEFT($N1028,FIND("/",N1028)-1)</f>
        <v>music</v>
      </c>
      <c r="R1028" s="7" t="str">
        <f>RIGHT($N1028,FIND("/",$N1028)+10)</f>
        <v>electronic music</v>
      </c>
      <c r="S1028" s="12">
        <f>(((J1028/60)/60)/24)+DATE(1970,1,1)+(-6/24)</f>
        <v>42426.157592592594</v>
      </c>
      <c r="T1028" s="12">
        <f>(((I1028/60)/60)/24)+DATE(1970,1,1)+(-6/24)</f>
        <v>42460.115925925929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((E1029/D1029))</f>
        <v>1.0309292094387414</v>
      </c>
      <c r="P1029" s="7">
        <f>(E1029/L1029)</f>
        <v>69.666666666666671</v>
      </c>
      <c r="Q1029" s="7" t="str">
        <f>LEFT($N1029,FIND("/",N1029)-1)</f>
        <v>music</v>
      </c>
      <c r="R1029" s="7" t="str">
        <f>RIGHT($N1029,FIND("/",$N1029)+10)</f>
        <v>electronic music</v>
      </c>
      <c r="S1029" s="12">
        <f>(((J1029/60)/60)/24)+DATE(1970,1,1)+(-6/24)</f>
        <v>41904.784108796295</v>
      </c>
      <c r="T1029" s="12">
        <f>(((I1029/60)/60)/24)+DATE(1970,1,1)+(-6/24)</f>
        <v>41934.784108796295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((E1030/D1030))</f>
        <v>1.1727000000000001</v>
      </c>
      <c r="P1030" s="7">
        <f>(E1030/L1030)</f>
        <v>45.988235294117644</v>
      </c>
      <c r="Q1030" s="7" t="str">
        <f>LEFT($N1030,FIND("/",N1030)-1)</f>
        <v>music</v>
      </c>
      <c r="R1030" s="7" t="str">
        <f>RIGHT($N1030,FIND("/",$N1030)+10)</f>
        <v>electronic music</v>
      </c>
      <c r="S1030" s="12">
        <f>(((J1030/60)/60)/24)+DATE(1970,1,1)+(-6/24)</f>
        <v>42755.377372685187</v>
      </c>
      <c r="T1030" s="12">
        <f>(((I1030/60)/60)/24)+DATE(1970,1,1)+(-6/24)</f>
        <v>42800.583333333328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((E1031/D1031))</f>
        <v>1.1175999999999999</v>
      </c>
      <c r="P1031" s="7">
        <f>(E1031/L1031)</f>
        <v>79.262411347517727</v>
      </c>
      <c r="Q1031" s="7" t="str">
        <f>LEFT($N1031,FIND("/",N1031)-1)</f>
        <v>music</v>
      </c>
      <c r="R1031" s="7" t="str">
        <f>RIGHT($N1031,FIND("/",$N1031)+10)</f>
        <v>electronic music</v>
      </c>
      <c r="S1031" s="12">
        <f>(((J1031/60)/60)/24)+DATE(1970,1,1)+(-6/24)</f>
        <v>42044.461886574078</v>
      </c>
      <c r="T1031" s="12">
        <f>(((I1031/60)/60)/24)+DATE(1970,1,1)+(-6/24)</f>
        <v>42098.665972222225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((E1032/D1032))</f>
        <v>3.4209999999999998</v>
      </c>
      <c r="P1032" s="7">
        <f>(E1032/L1032)</f>
        <v>43.031446540880502</v>
      </c>
      <c r="Q1032" s="7" t="str">
        <f>LEFT($N1032,FIND("/",N1032)-1)</f>
        <v>music</v>
      </c>
      <c r="R1032" s="7" t="str">
        <f>RIGHT($N1032,FIND("/",$N1032)+10)</f>
        <v>electronic music</v>
      </c>
      <c r="S1032" s="12">
        <f>(((J1032/60)/60)/24)+DATE(1970,1,1)+(-6/24)</f>
        <v>42611.233206018514</v>
      </c>
      <c r="T1032" s="12">
        <f>(((I1032/60)/60)/24)+DATE(1970,1,1)+(-6/24)</f>
        <v>42625.233206018514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((E1033/D1033))</f>
        <v>1.0740000000000001</v>
      </c>
      <c r="P1033" s="7">
        <f>(E1033/L1033)</f>
        <v>108.48484848484848</v>
      </c>
      <c r="Q1033" s="7" t="str">
        <f>LEFT($N1033,FIND("/",N1033)-1)</f>
        <v>music</v>
      </c>
      <c r="R1033" s="7" t="str">
        <f>RIGHT($N1033,FIND("/",$N1033)+10)</f>
        <v>electronic music</v>
      </c>
      <c r="S1033" s="12">
        <f>(((J1033/60)/60)/24)+DATE(1970,1,1)+(-6/24)</f>
        <v>42324.514004629629</v>
      </c>
      <c r="T1033" s="12">
        <f>(((I1033/60)/60)/24)+DATE(1970,1,1)+(-6/24)</f>
        <v>42354.514004629629</v>
      </c>
    </row>
    <row r="1034" spans="1:20" ht="17">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((E1034/D1034))</f>
        <v>1.0849703703703704</v>
      </c>
      <c r="P1034" s="7">
        <f>(E1034/L1034)</f>
        <v>61.029583333333335</v>
      </c>
      <c r="Q1034" s="7" t="str">
        <f>LEFT($N1034,FIND("/",N1034)-1)</f>
        <v>music</v>
      </c>
      <c r="R1034" s="7" t="str">
        <f>RIGHT($N1034,FIND("/",$N1034)+10)</f>
        <v>electronic music</v>
      </c>
      <c r="S1034" s="12">
        <f>(((J1034/60)/60)/24)+DATE(1970,1,1)+(-6/24)</f>
        <v>42514.416956018518</v>
      </c>
      <c r="T1034" s="12">
        <f>(((I1034/60)/60)/24)+DATE(1970,1,1)+(-6/24)</f>
        <v>42544.416956018518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((E1035/D1035))</f>
        <v>1.0286144578313252</v>
      </c>
      <c r="P1035" s="7">
        <f>(E1035/L1035)</f>
        <v>50.592592592592595</v>
      </c>
      <c r="Q1035" s="7" t="str">
        <f>LEFT($N1035,FIND("/",N1035)-1)</f>
        <v>music</v>
      </c>
      <c r="R1035" s="7" t="str">
        <f>RIGHT($N1035,FIND("/",$N1035)+10)</f>
        <v>electronic music</v>
      </c>
      <c r="S1035" s="12">
        <f>(((J1035/60)/60)/24)+DATE(1970,1,1)+(-6/24)</f>
        <v>42688.482407407413</v>
      </c>
      <c r="T1035" s="12">
        <f>(((I1035/60)/60)/24)+DATE(1970,1,1)+(-6/24)</f>
        <v>42716.482407407413</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((E1036/D1036))</f>
        <v>1.3000180000000001</v>
      </c>
      <c r="P1036" s="7">
        <f>(E1036/L1036)</f>
        <v>39.157168674698795</v>
      </c>
      <c r="Q1036" s="7" t="str">
        <f>LEFT($N1036,FIND("/",N1036)-1)</f>
        <v>music</v>
      </c>
      <c r="R1036" s="7" t="str">
        <f>RIGHT($N1036,FIND("/",$N1036)+10)</f>
        <v>electronic music</v>
      </c>
      <c r="S1036" s="12">
        <f>(((J1036/60)/60)/24)+DATE(1970,1,1)+(-6/24)</f>
        <v>42554.916712962964</v>
      </c>
      <c r="T1036" s="12">
        <f>(((I1036/60)/60)/24)+DATE(1970,1,1)+(-6/24)</f>
        <v>42586.915972222225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((E1037/D1037))</f>
        <v>1.0765217391304347</v>
      </c>
      <c r="P1037" s="7">
        <f>(E1037/L1037)</f>
        <v>65.15789473684211</v>
      </c>
      <c r="Q1037" s="7" t="str">
        <f>LEFT($N1037,FIND("/",N1037)-1)</f>
        <v>music</v>
      </c>
      <c r="R1037" s="7" t="str">
        <f>RIGHT($N1037,FIND("/",$N1037)+10)</f>
        <v>electronic music</v>
      </c>
      <c r="S1037" s="12">
        <f>(((J1037/60)/60)/24)+DATE(1970,1,1)+(-6/24)</f>
        <v>42016.391435185185</v>
      </c>
      <c r="T1037" s="12">
        <f>(((I1037/60)/60)/24)+DATE(1970,1,1)+(-6/24)</f>
        <v>42046.391435185185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((E1038/D1038))</f>
        <v>1.1236044444444444</v>
      </c>
      <c r="P1038" s="7">
        <f>(E1038/L1038)</f>
        <v>23.963127962085309</v>
      </c>
      <c r="Q1038" s="7" t="str">
        <f>LEFT($N1038,FIND("/",N1038)-1)</f>
        <v>music</v>
      </c>
      <c r="R1038" s="7" t="str">
        <f>RIGHT($N1038,FIND("/",$N1038)+10)</f>
        <v>electronic music</v>
      </c>
      <c r="S1038" s="12">
        <f>(((J1038/60)/60)/24)+DATE(1970,1,1)+(-6/24)</f>
        <v>41249.198958333334</v>
      </c>
      <c r="T1038" s="12">
        <f>(((I1038/60)/60)/24)+DATE(1970,1,1)+(-6/24)</f>
        <v>41281.083333333336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((E1039/D1039))</f>
        <v>1.0209999999999999</v>
      </c>
      <c r="P1039" s="7">
        <f>(E1039/L1039)</f>
        <v>48.61904761904762</v>
      </c>
      <c r="Q1039" s="7" t="str">
        <f>LEFT($N1039,FIND("/",N1039)-1)</f>
        <v>music</v>
      </c>
      <c r="R1039" s="7" t="str">
        <f>RIGHT($N1039,FIND("/",$N1039)+10)</f>
        <v>electronic music</v>
      </c>
      <c r="S1039" s="12">
        <f>(((J1039/60)/60)/24)+DATE(1970,1,1)+(-6/24)</f>
        <v>42119.572476851856</v>
      </c>
      <c r="T1039" s="12">
        <f>(((I1039/60)/60)/24)+DATE(1970,1,1)+(-6/24)</f>
        <v>42141.958333333328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((E1040/D1040))</f>
        <v>1.4533333333333334</v>
      </c>
      <c r="P1040" s="7">
        <f>(E1040/L1040)</f>
        <v>35.73770491803279</v>
      </c>
      <c r="Q1040" s="7" t="str">
        <f>LEFT($N1040,FIND("/",N1040)-1)</f>
        <v>music</v>
      </c>
      <c r="R1040" s="7" t="str">
        <f>RIGHT($N1040,FIND("/",$N1040)+10)</f>
        <v>electronic music</v>
      </c>
      <c r="S1040" s="12">
        <f>(((J1040/60)/60)/24)+DATE(1970,1,1)+(-6/24)</f>
        <v>42417.981747685189</v>
      </c>
      <c r="T1040" s="12">
        <f>(((I1040/60)/60)/24)+DATE(1970,1,1)+(-6/24)</f>
        <v>42447.940081018518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((E1041/D1041))</f>
        <v>1.282</v>
      </c>
      <c r="P1041" s="7">
        <f>(E1041/L1041)</f>
        <v>21.366666666666667</v>
      </c>
      <c r="Q1041" s="7" t="str">
        <f>LEFT($N1041,FIND("/",N1041)-1)</f>
        <v>music</v>
      </c>
      <c r="R1041" s="7" t="str">
        <f>RIGHT($N1041,FIND("/",$N1041)+10)</f>
        <v>electronic music</v>
      </c>
      <c r="S1041" s="12">
        <f>(((J1041/60)/60)/24)+DATE(1970,1,1)+(-6/24)</f>
        <v>42691.859328703707</v>
      </c>
      <c r="T1041" s="12">
        <f>(((I1041/60)/60)/24)+DATE(1970,1,1)+(-6/24)</f>
        <v>42717.082638888889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((E1042/D1042))</f>
        <v>2.9411764705882353E-3</v>
      </c>
      <c r="P1042" s="7">
        <f>(E1042/L1042)</f>
        <v>250</v>
      </c>
      <c r="Q1042" s="7" t="str">
        <f>LEFT($N1042,FIND("/",N1042)-1)</f>
        <v>journalism</v>
      </c>
      <c r="R1042" s="7" t="str">
        <f>RIGHT($N1042,FIND("/",$N1042)-6)</f>
        <v>audio</v>
      </c>
      <c r="S1042" s="12">
        <f>(((J1042/60)/60)/24)+DATE(1970,1,1)+(-6/24)</f>
        <v>42579.458437499998</v>
      </c>
      <c r="T1042" s="12">
        <f>(((I1042/60)/60)/24)+DATE(1970,1,1)+(-6/24)</f>
        <v>42609.458437499998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((E1043/D1043))</f>
        <v>0</v>
      </c>
      <c r="P1043" s="7">
        <v>0</v>
      </c>
      <c r="Q1043" s="7" t="str">
        <f>LEFT($N1043,FIND("/",N1043)-1)</f>
        <v>journalism</v>
      </c>
      <c r="R1043" s="7" t="str">
        <f>RIGHT($N1043,FIND("/",$N1043)-6)</f>
        <v>audio</v>
      </c>
      <c r="S1043" s="12">
        <f>(((J1043/60)/60)/24)+DATE(1970,1,1)+(-6/24)</f>
        <v>41830.810092592597</v>
      </c>
      <c r="T1043" s="12">
        <f>(((I1043/60)/60)/24)+DATE(1970,1,1)+(-6/24)</f>
        <v>41850.810092592597</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((E1044/D1044))</f>
        <v>1.5384615384615385E-2</v>
      </c>
      <c r="P1044" s="7">
        <f>(E1044/L1044)</f>
        <v>10</v>
      </c>
      <c r="Q1044" s="7" t="str">
        <f>LEFT($N1044,FIND("/",N1044)-1)</f>
        <v>journalism</v>
      </c>
      <c r="R1044" s="7" t="str">
        <f>RIGHT($N1044,FIND("/",$N1044)-6)</f>
        <v>audio</v>
      </c>
      <c r="S1044" s="12">
        <f>(((J1044/60)/60)/24)+DATE(1970,1,1)+(-6/24)</f>
        <v>41851.446157407408</v>
      </c>
      <c r="T1044" s="12">
        <f>(((I1044/60)/60)/24)+DATE(1970,1,1)+(-6/24)</f>
        <v>41894.166666666664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((E1045/D1045))</f>
        <v>8.5370000000000001E-2</v>
      </c>
      <c r="P1045" s="7">
        <f>(E1045/L1045)</f>
        <v>29.236301369863014</v>
      </c>
      <c r="Q1045" s="7" t="str">
        <f>LEFT($N1045,FIND("/",N1045)-1)</f>
        <v>journalism</v>
      </c>
      <c r="R1045" s="7" t="str">
        <f>RIGHT($N1045,FIND("/",$N1045)-6)</f>
        <v>audio</v>
      </c>
      <c r="S1045" s="12">
        <f>(((J1045/60)/60)/24)+DATE(1970,1,1)+(-6/24)</f>
        <v>42114.002951388888</v>
      </c>
      <c r="T1045" s="12">
        <f>(((I1045/60)/60)/24)+DATE(1970,1,1)+(-6/24)</f>
        <v>42144.002951388888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((E1046/D1046))</f>
        <v>8.571428571428571E-4</v>
      </c>
      <c r="P1046" s="7">
        <f>(E1046/L1046)</f>
        <v>3</v>
      </c>
      <c r="Q1046" s="7" t="str">
        <f>LEFT($N1046,FIND("/",N1046)-1)</f>
        <v>journalism</v>
      </c>
      <c r="R1046" s="7" t="str">
        <f>RIGHT($N1046,FIND("/",$N1046)-6)</f>
        <v>audio</v>
      </c>
      <c r="S1046" s="12">
        <f>(((J1046/60)/60)/24)+DATE(1970,1,1)+(-6/24)</f>
        <v>42011.675937499997</v>
      </c>
      <c r="T1046" s="12">
        <f>(((I1046/60)/60)/24)+DATE(1970,1,1)+(-6/24)</f>
        <v>42068.602083333331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((E1047/D1047))</f>
        <v>2.6599999999999999E-2</v>
      </c>
      <c r="P1047" s="7">
        <f>(E1047/L1047)</f>
        <v>33.25</v>
      </c>
      <c r="Q1047" s="7" t="str">
        <f>LEFT($N1047,FIND("/",N1047)-1)</f>
        <v>journalism</v>
      </c>
      <c r="R1047" s="7" t="str">
        <f>RIGHT($N1047,FIND("/",$N1047)-6)</f>
        <v>audio</v>
      </c>
      <c r="S1047" s="12">
        <f>(((J1047/60)/60)/24)+DATE(1970,1,1)+(-6/24)</f>
        <v>41844.624421296299</v>
      </c>
      <c r="T1047" s="12">
        <f>(((I1047/60)/60)/24)+DATE(1970,1,1)+(-6/24)</f>
        <v>41874.624421296299</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((E1048/D1048))</f>
        <v>0</v>
      </c>
      <c r="P1048" s="7">
        <v>0</v>
      </c>
      <c r="Q1048" s="7" t="str">
        <f>LEFT($N1048,FIND("/",N1048)-1)</f>
        <v>journalism</v>
      </c>
      <c r="R1048" s="7" t="str">
        <f>RIGHT($N1048,FIND("/",$N1048)-6)</f>
        <v>audio</v>
      </c>
      <c r="S1048" s="12">
        <f>(((J1048/60)/60)/24)+DATE(1970,1,1)+(-6/24)</f>
        <v>42319.601388888885</v>
      </c>
      <c r="T1048" s="12">
        <f>(((I1048/60)/60)/24)+DATE(1970,1,1)+(-6/24)</f>
        <v>42364.601388888885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((E1049/D1049))</f>
        <v>5.0000000000000001E-4</v>
      </c>
      <c r="P1049" s="7">
        <f>(E1049/L1049)</f>
        <v>1</v>
      </c>
      <c r="Q1049" s="7" t="str">
        <f>LEFT($N1049,FIND("/",N1049)-1)</f>
        <v>journalism</v>
      </c>
      <c r="R1049" s="7" t="str">
        <f>RIGHT($N1049,FIND("/",$N1049)-6)</f>
        <v>audio</v>
      </c>
      <c r="S1049" s="12">
        <f>(((J1049/60)/60)/24)+DATE(1970,1,1)+(-6/24)</f>
        <v>41918.568460648145</v>
      </c>
      <c r="T1049" s="12">
        <f>(((I1049/60)/60)/24)+DATE(1970,1,1)+(-6/24)</f>
        <v>41948.610127314816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((E1050/D1050))</f>
        <v>1.4133333333333333E-2</v>
      </c>
      <c r="P1050" s="7">
        <f>(E1050/L1050)</f>
        <v>53</v>
      </c>
      <c r="Q1050" s="7" t="str">
        <f>LEFT($N1050,FIND("/",N1050)-1)</f>
        <v>journalism</v>
      </c>
      <c r="R1050" s="7" t="str">
        <f>RIGHT($N1050,FIND("/",$N1050)-6)</f>
        <v>audio</v>
      </c>
      <c r="S1050" s="12">
        <f>(((J1050/60)/60)/24)+DATE(1970,1,1)+(-6/24)</f>
        <v>42597.803113425922</v>
      </c>
      <c r="T1050" s="12">
        <f>(((I1050/60)/60)/24)+DATE(1970,1,1)+(-6/24)</f>
        <v>42637.803113425922</v>
      </c>
    </row>
    <row r="1051" spans="1:20" ht="17">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((E1051/D1051))</f>
        <v>0</v>
      </c>
      <c r="P1051" s="7">
        <v>0</v>
      </c>
      <c r="Q1051" s="7" t="str">
        <f>LEFT($N1051,FIND("/",N1051)-1)</f>
        <v>journalism</v>
      </c>
      <c r="R1051" s="7" t="str">
        <f>RIGHT($N1051,FIND("/",$N1051)-6)</f>
        <v>audio</v>
      </c>
      <c r="S1051" s="12">
        <f>(((J1051/60)/60)/24)+DATE(1970,1,1)+(-6/24)</f>
        <v>42382.181076388893</v>
      </c>
      <c r="T1051" s="12">
        <f>(((I1051/60)/60)/24)+DATE(1970,1,1)+(-6/24)</f>
        <v>42412.181076388893</v>
      </c>
    </row>
    <row r="1052" spans="1:20" ht="17">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((E1052/D1052))</f>
        <v>0</v>
      </c>
      <c r="P1052" s="7">
        <v>0</v>
      </c>
      <c r="Q1052" s="7" t="str">
        <f>LEFT($N1052,FIND("/",N1052)-1)</f>
        <v>journalism</v>
      </c>
      <c r="R1052" s="7" t="str">
        <f>RIGHT($N1052,FIND("/",$N1052)-6)</f>
        <v>audio</v>
      </c>
      <c r="S1052" s="12">
        <f>(((J1052/60)/60)/24)+DATE(1970,1,1)+(-6/24)</f>
        <v>42231.5471875</v>
      </c>
      <c r="T1052" s="12">
        <f>(((I1052/60)/60)/24)+DATE(1970,1,1)+(-6/24)</f>
        <v>42261.5471875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((E1053/D1053))</f>
        <v>0</v>
      </c>
      <c r="P1053" s="7">
        <v>0</v>
      </c>
      <c r="Q1053" s="7" t="str">
        <f>LEFT($N1053,FIND("/",N1053)-1)</f>
        <v>journalism</v>
      </c>
      <c r="R1053" s="7" t="str">
        <f>RIGHT($N1053,FIND("/",$N1053)-6)</f>
        <v>audio</v>
      </c>
      <c r="S1053" s="12">
        <f>(((J1053/60)/60)/24)+DATE(1970,1,1)+(-6/24)</f>
        <v>41849.764178240745</v>
      </c>
      <c r="T1053" s="12">
        <f>(((I1053/60)/60)/24)+DATE(1970,1,1)+(-6/24)</f>
        <v>41877.764178240745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((E1054/D1054))</f>
        <v>0</v>
      </c>
      <c r="P1054" s="7">
        <v>0</v>
      </c>
      <c r="Q1054" s="7" t="str">
        <f>LEFT($N1054,FIND("/",N1054)-1)</f>
        <v>journalism</v>
      </c>
      <c r="R1054" s="7" t="str">
        <f>RIGHT($N1054,FIND("/",$N1054)-6)</f>
        <v>audio</v>
      </c>
      <c r="S1054" s="12">
        <f>(((J1054/60)/60)/24)+DATE(1970,1,1)+(-6/24)</f>
        <v>42483.547395833331</v>
      </c>
      <c r="T1054" s="12">
        <f>(((I1054/60)/60)/24)+DATE(1970,1,1)+(-6/24)</f>
        <v>42527.589583333334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((E1055/D1055))</f>
        <v>0.01</v>
      </c>
      <c r="P1055" s="7">
        <f>(E1055/L1055)</f>
        <v>15</v>
      </c>
      <c r="Q1055" s="7" t="str">
        <f>LEFT($N1055,FIND("/",N1055)-1)</f>
        <v>journalism</v>
      </c>
      <c r="R1055" s="7" t="str">
        <f>RIGHT($N1055,FIND("/",$N1055)-6)</f>
        <v>audio</v>
      </c>
      <c r="S1055" s="12">
        <f>(((J1055/60)/60)/24)+DATE(1970,1,1)+(-6/24)</f>
        <v>42774.922824074078</v>
      </c>
      <c r="T1055" s="12">
        <f>(((I1055/60)/60)/24)+DATE(1970,1,1)+(-6/24)</f>
        <v>42799.922824074078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((E1056/D1056))</f>
        <v>0</v>
      </c>
      <c r="P1056" s="7">
        <v>0</v>
      </c>
      <c r="Q1056" s="7" t="str">
        <f>LEFT($N1056,FIND("/",N1056)-1)</f>
        <v>journalism</v>
      </c>
      <c r="R1056" s="7" t="str">
        <f>RIGHT($N1056,FIND("/",$N1056)-6)</f>
        <v>audio</v>
      </c>
      <c r="S1056" s="12">
        <f>(((J1056/60)/60)/24)+DATE(1970,1,1)+(-6/24)</f>
        <v>41831.601840277777</v>
      </c>
      <c r="T1056" s="12">
        <f>(((I1056/60)/60)/24)+DATE(1970,1,1)+(-6/24)</f>
        <v>41861.666666666664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((E1057/D1057))</f>
        <v>0</v>
      </c>
      <c r="P1057" s="7">
        <v>0</v>
      </c>
      <c r="Q1057" s="7" t="str">
        <f>LEFT($N1057,FIND("/",N1057)-1)</f>
        <v>journalism</v>
      </c>
      <c r="R1057" s="7" t="str">
        <f>RIGHT($N1057,FIND("/",$N1057)-6)</f>
        <v>audio</v>
      </c>
      <c r="S1057" s="12">
        <f>(((J1057/60)/60)/24)+DATE(1970,1,1)+(-6/24)</f>
        <v>42406.742418981477</v>
      </c>
      <c r="T1057" s="12">
        <f>(((I1057/60)/60)/24)+DATE(1970,1,1)+(-6/24)</f>
        <v>42436.742418981477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((E1058/D1058))</f>
        <v>0</v>
      </c>
      <c r="P1058" s="7">
        <v>0</v>
      </c>
      <c r="Q1058" s="7" t="str">
        <f>LEFT($N1058,FIND("/",N1058)-1)</f>
        <v>journalism</v>
      </c>
      <c r="R1058" s="7" t="str">
        <f>RIGHT($N1058,FIND("/",$N1058)-6)</f>
        <v>audio</v>
      </c>
      <c r="S1058" s="12">
        <f>(((J1058/60)/60)/24)+DATE(1970,1,1)+(-6/24)</f>
        <v>42058.469641203701</v>
      </c>
      <c r="T1058" s="12">
        <f>(((I1058/60)/60)/24)+DATE(1970,1,1)+(-6/24)</f>
        <v>42118.427974537044</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((E1059/D1059))</f>
        <v>0</v>
      </c>
      <c r="P1059" s="7">
        <v>0</v>
      </c>
      <c r="Q1059" s="7" t="str">
        <f>LEFT($N1059,FIND("/",N1059)-1)</f>
        <v>journalism</v>
      </c>
      <c r="R1059" s="7" t="str">
        <f>RIGHT($N1059,FIND("/",$N1059)-6)</f>
        <v>audio</v>
      </c>
      <c r="S1059" s="12">
        <f>(((J1059/60)/60)/24)+DATE(1970,1,1)+(-6/24)</f>
        <v>42678.621331018512</v>
      </c>
      <c r="T1059" s="12">
        <f>(((I1059/60)/60)/24)+DATE(1970,1,1)+(-6/24)</f>
        <v>42708.662997685184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((E1060/D1060))</f>
        <v>0</v>
      </c>
      <c r="P1060" s="7">
        <v>0</v>
      </c>
      <c r="Q1060" s="7" t="str">
        <f>LEFT($N1060,FIND("/",N1060)-1)</f>
        <v>journalism</v>
      </c>
      <c r="R1060" s="7" t="str">
        <f>RIGHT($N1060,FIND("/",$N1060)-6)</f>
        <v>audio</v>
      </c>
      <c r="S1060" s="12">
        <f>(((J1060/60)/60)/24)+DATE(1970,1,1)+(-6/24)</f>
        <v>42047.650960648149</v>
      </c>
      <c r="T1060" s="12">
        <f>(((I1060/60)/60)/24)+DATE(1970,1,1)+(-6/24)</f>
        <v>42088.75</v>
      </c>
    </row>
    <row r="1061" spans="1:20" ht="17">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((E1061/D1061))</f>
        <v>0</v>
      </c>
      <c r="P1061" s="7">
        <v>0</v>
      </c>
      <c r="Q1061" s="7" t="str">
        <f>LEFT($N1061,FIND("/",N1061)-1)</f>
        <v>journalism</v>
      </c>
      <c r="R1061" s="7" t="str">
        <f>RIGHT($N1061,FIND("/",$N1061)-6)</f>
        <v>audio</v>
      </c>
      <c r="S1061" s="12">
        <f>(((J1061/60)/60)/24)+DATE(1970,1,1)+(-6/24)</f>
        <v>42046.54</v>
      </c>
      <c r="T1061" s="12">
        <f>(((I1061/60)/60)/24)+DATE(1970,1,1)+(-6/24)</f>
        <v>42076.498333333337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((E1062/D1062))</f>
        <v>0.01</v>
      </c>
      <c r="P1062" s="7">
        <f>(E1062/L1062)</f>
        <v>50</v>
      </c>
      <c r="Q1062" s="7" t="str">
        <f>LEFT($N1062,FIND("/",N1062)-1)</f>
        <v>journalism</v>
      </c>
      <c r="R1062" s="7" t="str">
        <f>RIGHT($N1062,FIND("/",$N1062)-6)</f>
        <v>audio</v>
      </c>
      <c r="S1062" s="12">
        <f>(((J1062/60)/60)/24)+DATE(1970,1,1)+(-6/24)</f>
        <v>42079.663113425922</v>
      </c>
      <c r="T1062" s="12">
        <f>(((I1062/60)/60)/24)+DATE(1970,1,1)+(-6/24)</f>
        <v>42109.663113425922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((E1063/D1063))</f>
        <v>0</v>
      </c>
      <c r="P1063" s="7">
        <v>0</v>
      </c>
      <c r="Q1063" s="7" t="str">
        <f>LEFT($N1063,FIND("/",N1063)-1)</f>
        <v>journalism</v>
      </c>
      <c r="R1063" s="7" t="str">
        <f>RIGHT($N1063,FIND("/",$N1063)-6)</f>
        <v>audio</v>
      </c>
      <c r="S1063" s="12">
        <f>(((J1063/60)/60)/24)+DATE(1970,1,1)+(-6/24)</f>
        <v>42432.026712962965</v>
      </c>
      <c r="T1063" s="12">
        <f>(((I1063/60)/60)/24)+DATE(1970,1,1)+(-6/24)</f>
        <v>42491.791666666672</v>
      </c>
    </row>
    <row r="1064" spans="1:20" ht="17">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((E1064/D1064))</f>
        <v>0.95477386934673369</v>
      </c>
      <c r="P1064" s="7">
        <f>(E1064/L1064)</f>
        <v>47.5</v>
      </c>
      <c r="Q1064" s="7" t="str">
        <f>LEFT($N1064,FIND("/",N1064)-1)</f>
        <v>journalism</v>
      </c>
      <c r="R1064" s="7" t="str">
        <f>RIGHT($N1064,FIND("/",$N1064)-6)</f>
        <v>audio</v>
      </c>
      <c r="S1064" s="12">
        <f>(((J1064/60)/60)/24)+DATE(1970,1,1)+(-6/24)</f>
        <v>42556.557187500002</v>
      </c>
      <c r="T1064" s="12">
        <f>(((I1064/60)/60)/24)+DATE(1970,1,1)+(-6/24)</f>
        <v>42563.557187500002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((E1065/D1065))</f>
        <v>0</v>
      </c>
      <c r="P1065" s="7">
        <v>0</v>
      </c>
      <c r="Q1065" s="7" t="str">
        <f>LEFT($N1065,FIND("/",N1065)-1)</f>
        <v>journalism</v>
      </c>
      <c r="R1065" s="7" t="str">
        <f>RIGHT($N1065,FIND("/",$N1065)-6)</f>
        <v>audio</v>
      </c>
      <c r="S1065" s="12">
        <f>(((J1065/60)/60)/24)+DATE(1970,1,1)+(-6/24)</f>
        <v>42582.780810185184</v>
      </c>
      <c r="T1065" s="12">
        <f>(((I1065/60)/60)/24)+DATE(1970,1,1)+(-6/24)</f>
        <v>42612.780810185184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((E1066/D1066))</f>
        <v>8.9744444444444446E-2</v>
      </c>
      <c r="P1066" s="7">
        <f>(E1066/L1066)</f>
        <v>65.666666666666671</v>
      </c>
      <c r="Q1066" s="7" t="str">
        <f>LEFT($N1066,FIND("/",N1066)-1)</f>
        <v>games</v>
      </c>
      <c r="R1066" s="7" t="str">
        <f>RIGHT($N1066,FIND("/",$N1066)+5)</f>
        <v>video games</v>
      </c>
      <c r="S1066" s="12">
        <f>(((J1066/60)/60)/24)+DATE(1970,1,1)+(-6/24)</f>
        <v>41416.978043981479</v>
      </c>
      <c r="T1066" s="12">
        <f>(((I1066/60)/60)/24)+DATE(1970,1,1)+(-6/24)</f>
        <v>41461.978043981479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((E1067/D1067))</f>
        <v>2.7E-2</v>
      </c>
      <c r="P1067" s="7">
        <f>(E1067/L1067)</f>
        <v>16.2</v>
      </c>
      <c r="Q1067" s="7" t="str">
        <f>LEFT($N1067,FIND("/",N1067)-1)</f>
        <v>games</v>
      </c>
      <c r="R1067" s="7" t="str">
        <f>RIGHT($N1067,FIND("/",$N1067)+5)</f>
        <v>video games</v>
      </c>
      <c r="S1067" s="12">
        <f>(((J1067/60)/60)/24)+DATE(1970,1,1)+(-6/24)</f>
        <v>41661.131041666667</v>
      </c>
      <c r="T1067" s="12">
        <f>(((I1067/60)/60)/24)+DATE(1970,1,1)+(-6/24)</f>
        <v>41689.131041666667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((E1068/D1068))</f>
        <v>3.3673333333333333E-2</v>
      </c>
      <c r="P1068" s="7">
        <f>(E1068/L1068)</f>
        <v>34.128378378378379</v>
      </c>
      <c r="Q1068" s="7" t="str">
        <f>LEFT($N1068,FIND("/",N1068)-1)</f>
        <v>games</v>
      </c>
      <c r="R1068" s="7" t="str">
        <f>RIGHT($N1068,FIND("/",$N1068)+5)</f>
        <v>video games</v>
      </c>
      <c r="S1068" s="12">
        <f>(((J1068/60)/60)/24)+DATE(1970,1,1)+(-6/24)</f>
        <v>41445.712754629632</v>
      </c>
      <c r="T1068" s="12">
        <f>(((I1068/60)/60)/24)+DATE(1970,1,1)+(-6/24)</f>
        <v>41490.712754629632</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((E1069/D1069))</f>
        <v>0.26</v>
      </c>
      <c r="P1069" s="7">
        <f>(E1069/L1069)</f>
        <v>13</v>
      </c>
      <c r="Q1069" s="7" t="str">
        <f>LEFT($N1069,FIND("/",N1069)-1)</f>
        <v>games</v>
      </c>
      <c r="R1069" s="7" t="str">
        <f>RIGHT($N1069,FIND("/",$N1069)+5)</f>
        <v>video games</v>
      </c>
      <c r="S1069" s="12">
        <f>(((J1069/60)/60)/24)+DATE(1970,1,1)+(-6/24)</f>
        <v>41599.605682870373</v>
      </c>
      <c r="T1069" s="12">
        <f>(((I1069/60)/60)/24)+DATE(1970,1,1)+(-6/24)</f>
        <v>41629.605682870373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((E1070/D1070))</f>
        <v>1.5E-3</v>
      </c>
      <c r="P1070" s="7">
        <f>(E1070/L1070)</f>
        <v>11.25</v>
      </c>
      <c r="Q1070" s="7" t="str">
        <f>LEFT($N1070,FIND("/",N1070)-1)</f>
        <v>games</v>
      </c>
      <c r="R1070" s="7" t="str">
        <f>RIGHT($N1070,FIND("/",$N1070)+5)</f>
        <v>video games</v>
      </c>
      <c r="S1070" s="12">
        <f>(((J1070/60)/60)/24)+DATE(1970,1,1)+(-6/24)</f>
        <v>42440.121111111104</v>
      </c>
      <c r="T1070" s="12">
        <f>(((I1070/60)/60)/24)+DATE(1970,1,1)+(-6/24)</f>
        <v>42470.079444444447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((E1071/D1071))</f>
        <v>0.38636363636363635</v>
      </c>
      <c r="P1071" s="7">
        <f>(E1071/L1071)</f>
        <v>40.476190476190474</v>
      </c>
      <c r="Q1071" s="7" t="str">
        <f>LEFT($N1071,FIND("/",N1071)-1)</f>
        <v>games</v>
      </c>
      <c r="R1071" s="7" t="str">
        <f>RIGHT($N1071,FIND("/",$N1071)+5)</f>
        <v>video games</v>
      </c>
      <c r="S1071" s="12">
        <f>(((J1071/60)/60)/24)+DATE(1970,1,1)+(-6/24)</f>
        <v>41571.979849537034</v>
      </c>
      <c r="T1071" s="12">
        <f>(((I1071/60)/60)/24)+DATE(1970,1,1)+(-6/24)</f>
        <v>41604.021516203706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((E1072/D1072))</f>
        <v>7.0000000000000001E-3</v>
      </c>
      <c r="P1072" s="7">
        <f>(E1072/L1072)</f>
        <v>35</v>
      </c>
      <c r="Q1072" s="7" t="str">
        <f>LEFT($N1072,FIND("/",N1072)-1)</f>
        <v>games</v>
      </c>
      <c r="R1072" s="7" t="str">
        <f>RIGHT($N1072,FIND("/",$N1072)+5)</f>
        <v>video games</v>
      </c>
      <c r="S1072" s="12">
        <f>(((J1072/60)/60)/24)+DATE(1970,1,1)+(-6/24)</f>
        <v>41162.761828703704</v>
      </c>
      <c r="T1072" s="12">
        <f>(((I1072/60)/60)/24)+DATE(1970,1,1)+(-6/24)</f>
        <v>41182.761828703704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((E1073/D1073))</f>
        <v>0</v>
      </c>
      <c r="P1073" s="7">
        <v>0</v>
      </c>
      <c r="Q1073" s="7" t="str">
        <f>LEFT($N1073,FIND("/",N1073)-1)</f>
        <v>games</v>
      </c>
      <c r="R1073" s="7" t="str">
        <f>RIGHT($N1073,FIND("/",$N1073)+5)</f>
        <v>video games</v>
      </c>
      <c r="S1073" s="12">
        <f>(((J1073/60)/60)/24)+DATE(1970,1,1)+(-6/24)</f>
        <v>42295.503391203703</v>
      </c>
      <c r="T1073" s="12">
        <f>(((I1073/60)/60)/24)+DATE(1970,1,1)+(-6/24)</f>
        <v>42325.545057870375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((E1074/D1074))</f>
        <v>6.8000000000000005E-4</v>
      </c>
      <c r="P1074" s="7">
        <f>(E1074/L1074)</f>
        <v>12.75</v>
      </c>
      <c r="Q1074" s="7" t="str">
        <f>LEFT($N1074,FIND("/",N1074)-1)</f>
        <v>games</v>
      </c>
      <c r="R1074" s="7" t="str">
        <f>RIGHT($N1074,FIND("/",$N1074)+5)</f>
        <v>video games</v>
      </c>
      <c r="S1074" s="12">
        <f>(((J1074/60)/60)/24)+DATE(1970,1,1)+(-6/24)</f>
        <v>41645.582141203704</v>
      </c>
      <c r="T1074" s="12">
        <f>(((I1074/60)/60)/24)+DATE(1970,1,1)+(-6/24)</f>
        <v>41675.582141203704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((E1075/D1075))</f>
        <v>1.3333333333333334E-2</v>
      </c>
      <c r="P1075" s="7">
        <f>(E1075/L1075)</f>
        <v>10</v>
      </c>
      <c r="Q1075" s="7" t="str">
        <f>LEFT($N1075,FIND("/",N1075)-1)</f>
        <v>games</v>
      </c>
      <c r="R1075" s="7" t="str">
        <f>RIGHT($N1075,FIND("/",$N1075)+5)</f>
        <v>video games</v>
      </c>
      <c r="S1075" s="12">
        <f>(((J1075/60)/60)/24)+DATE(1970,1,1)+(-6/24)</f>
        <v>40802.714594907404</v>
      </c>
      <c r="T1075" s="12">
        <f>(((I1075/60)/60)/24)+DATE(1970,1,1)+(-6/24)</f>
        <v>40832.714594907404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((E1076/D1076))</f>
        <v>6.3092592592592589E-2</v>
      </c>
      <c r="P1076" s="7">
        <f>(E1076/L1076)</f>
        <v>113.56666666666666</v>
      </c>
      <c r="Q1076" s="7" t="str">
        <f>LEFT($N1076,FIND("/",N1076)-1)</f>
        <v>games</v>
      </c>
      <c r="R1076" s="7" t="str">
        <f>RIGHT($N1076,FIND("/",$N1076)+5)</f>
        <v>video games</v>
      </c>
      <c r="S1076" s="12">
        <f>(((J1076/60)/60)/24)+DATE(1970,1,1)+(-6/24)</f>
        <v>41612.922974537039</v>
      </c>
      <c r="T1076" s="12">
        <f>(((I1076/60)/60)/24)+DATE(1970,1,1)+(-6/24)</f>
        <v>41642.922974537039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((E1077/D1077))</f>
        <v>4.4999999999999998E-2</v>
      </c>
      <c r="P1077" s="7">
        <f>(E1077/L1077)</f>
        <v>15</v>
      </c>
      <c r="Q1077" s="7" t="str">
        <f>LEFT($N1077,FIND("/",N1077)-1)</f>
        <v>games</v>
      </c>
      <c r="R1077" s="7" t="str">
        <f>RIGHT($N1077,FIND("/",$N1077)+5)</f>
        <v>video games</v>
      </c>
      <c r="S1077" s="12">
        <f>(((J1077/60)/60)/24)+DATE(1970,1,1)+(-6/24)</f>
        <v>41005.654120370367</v>
      </c>
      <c r="T1077" s="12">
        <f>(((I1077/60)/60)/24)+DATE(1970,1,1)+(-6/24)</f>
        <v>41035.654120370367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((E1078/D1078))</f>
        <v>0.62765333333333329</v>
      </c>
      <c r="P1078" s="7">
        <f>(E1078/L1078)</f>
        <v>48.281025641025643</v>
      </c>
      <c r="Q1078" s="7" t="str">
        <f>LEFT($N1078,FIND("/",N1078)-1)</f>
        <v>games</v>
      </c>
      <c r="R1078" s="7" t="str">
        <f>RIGHT($N1078,FIND("/",$N1078)+5)</f>
        <v>video games</v>
      </c>
      <c r="S1078" s="12">
        <f>(((J1078/60)/60)/24)+DATE(1970,1,1)+(-6/24)</f>
        <v>41838.127893518518</v>
      </c>
      <c r="T1078" s="12">
        <f>(((I1078/60)/60)/24)+DATE(1970,1,1)+(-6/24)</f>
        <v>41893.127893518518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((E1079/D1079))</f>
        <v>0.29376000000000002</v>
      </c>
      <c r="P1079" s="7">
        <f>(E1079/L1079)</f>
        <v>43.976047904191617</v>
      </c>
      <c r="Q1079" s="7" t="str">
        <f>LEFT($N1079,FIND("/",N1079)-1)</f>
        <v>games</v>
      </c>
      <c r="R1079" s="7" t="str">
        <f>RIGHT($N1079,FIND("/",$N1079)+5)</f>
        <v>video games</v>
      </c>
      <c r="S1079" s="12">
        <f>(((J1079/60)/60)/24)+DATE(1970,1,1)+(-6/24)</f>
        <v>42352.91679398148</v>
      </c>
      <c r="T1079" s="12">
        <f>(((I1079/60)/60)/24)+DATE(1970,1,1)+(-6/24)</f>
        <v>42382.91679398148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((E1080/D1080))</f>
        <v>7.4999999999999997E-2</v>
      </c>
      <c r="P1080" s="7">
        <f>(E1080/L1080)</f>
        <v>9</v>
      </c>
      <c r="Q1080" s="7" t="str">
        <f>LEFT($N1080,FIND("/",N1080)-1)</f>
        <v>games</v>
      </c>
      <c r="R1080" s="7" t="str">
        <f>RIGHT($N1080,FIND("/",$N1080)+5)</f>
        <v>video games</v>
      </c>
      <c r="S1080" s="12">
        <f>(((J1080/60)/60)/24)+DATE(1970,1,1)+(-6/24)</f>
        <v>40700.945844907408</v>
      </c>
      <c r="T1080" s="12">
        <f>(((I1080/60)/60)/24)+DATE(1970,1,1)+(-6/24)</f>
        <v>40745.945844907408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((E1081/D1081))</f>
        <v>2.6076923076923077E-2</v>
      </c>
      <c r="P1081" s="7">
        <f>(E1081/L1081)</f>
        <v>37.666666666666664</v>
      </c>
      <c r="Q1081" s="7" t="str">
        <f>LEFT($N1081,FIND("/",N1081)-1)</f>
        <v>games</v>
      </c>
      <c r="R1081" s="7" t="str">
        <f>RIGHT($N1081,FIND("/",$N1081)+5)</f>
        <v>video games</v>
      </c>
      <c r="S1081" s="12">
        <f>(((J1081/60)/60)/24)+DATE(1970,1,1)+(-6/24)</f>
        <v>42479.316388888896</v>
      </c>
      <c r="T1081" s="12">
        <f>(((I1081/60)/60)/24)+DATE(1970,1,1)+(-6/24)</f>
        <v>42504.316388888896</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((E1082/D1082))</f>
        <v>9.1050000000000006E-2</v>
      </c>
      <c r="P1082" s="7">
        <f>(E1082/L1082)</f>
        <v>18.581632653061224</v>
      </c>
      <c r="Q1082" s="7" t="str">
        <f>LEFT($N1082,FIND("/",N1082)-1)</f>
        <v>games</v>
      </c>
      <c r="R1082" s="7" t="str">
        <f>RIGHT($N1082,FIND("/",$N1082)+5)</f>
        <v>video games</v>
      </c>
      <c r="S1082" s="12">
        <f>(((J1082/60)/60)/24)+DATE(1970,1,1)+(-6/24)</f>
        <v>41739.888113425928</v>
      </c>
      <c r="T1082" s="12">
        <f>(((I1082/60)/60)/24)+DATE(1970,1,1)+(-6/24)</f>
        <v>41769.888113425928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((E1083/D1083))</f>
        <v>1.7647058823529413E-4</v>
      </c>
      <c r="P1083" s="7">
        <f>(E1083/L1083)</f>
        <v>3</v>
      </c>
      <c r="Q1083" s="7" t="str">
        <f>LEFT($N1083,FIND("/",N1083)-1)</f>
        <v>games</v>
      </c>
      <c r="R1083" s="7" t="str">
        <f>RIGHT($N1083,FIND("/",$N1083)+5)</f>
        <v>video games</v>
      </c>
      <c r="S1083" s="12">
        <f>(((J1083/60)/60)/24)+DATE(1970,1,1)+(-6/24)</f>
        <v>42002.676990740743</v>
      </c>
      <c r="T1083" s="12">
        <f>(((I1083/60)/60)/24)+DATE(1970,1,1)+(-6/24)</f>
        <v>42032.676990740743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((E1084/D1084))</f>
        <v>5.5999999999999999E-3</v>
      </c>
      <c r="P1084" s="7">
        <f>(E1084/L1084)</f>
        <v>18.666666666666668</v>
      </c>
      <c r="Q1084" s="7" t="str">
        <f>LEFT($N1084,FIND("/",N1084)-1)</f>
        <v>games</v>
      </c>
      <c r="R1084" s="7" t="str">
        <f>RIGHT($N1084,FIND("/",$N1084)+5)</f>
        <v>video games</v>
      </c>
      <c r="S1084" s="12">
        <f>(((J1084/60)/60)/24)+DATE(1970,1,1)+(-6/24)</f>
        <v>41101.656111111115</v>
      </c>
      <c r="T1084" s="12">
        <f>(((I1084/60)/60)/24)+DATE(1970,1,1)+(-6/24)</f>
        <v>41131.656111111115</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((E1085/D1085))</f>
        <v>8.2000000000000007E-3</v>
      </c>
      <c r="P1085" s="7">
        <f>(E1085/L1085)</f>
        <v>410</v>
      </c>
      <c r="Q1085" s="7" t="str">
        <f>LEFT($N1085,FIND("/",N1085)-1)</f>
        <v>games</v>
      </c>
      <c r="R1085" s="7" t="str">
        <f>RIGHT($N1085,FIND("/",$N1085)+5)</f>
        <v>video games</v>
      </c>
      <c r="S1085" s="12">
        <f>(((J1085/60)/60)/24)+DATE(1970,1,1)+(-6/24)</f>
        <v>41793.409525462965</v>
      </c>
      <c r="T1085" s="12">
        <f>(((I1085/60)/60)/24)+DATE(1970,1,1)+(-6/24)</f>
        <v>41853.409525462965</v>
      </c>
    </row>
    <row r="1086" spans="1:20" ht="17">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((E1086/D1086))</f>
        <v>0</v>
      </c>
      <c r="P1086" s="7">
        <v>0</v>
      </c>
      <c r="Q1086" s="7" t="str">
        <f>LEFT($N1086,FIND("/",N1086)-1)</f>
        <v>games</v>
      </c>
      <c r="R1086" s="7" t="str">
        <f>RIGHT($N1086,FIND("/",$N1086)+5)</f>
        <v>video games</v>
      </c>
      <c r="S1086" s="12">
        <f>(((J1086/60)/60)/24)+DATE(1970,1,1)+(-6/24)</f>
        <v>41829.662083333329</v>
      </c>
      <c r="T1086" s="12">
        <f>(((I1086/60)/60)/24)+DATE(1970,1,1)+(-6/24)</f>
        <v>41859.662083333329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((E1087/D1087))</f>
        <v>3.4200000000000001E-2</v>
      </c>
      <c r="P1087" s="7">
        <f>(E1087/L1087)</f>
        <v>114</v>
      </c>
      <c r="Q1087" s="7" t="str">
        <f>LEFT($N1087,FIND("/",N1087)-1)</f>
        <v>games</v>
      </c>
      <c r="R1087" s="7" t="str">
        <f>RIGHT($N1087,FIND("/",$N1087)+5)</f>
        <v>video games</v>
      </c>
      <c r="S1087" s="12">
        <f>(((J1087/60)/60)/24)+DATE(1970,1,1)+(-6/24)</f>
        <v>42413.421006944445</v>
      </c>
      <c r="T1087" s="12">
        <f>(((I1087/60)/60)/24)+DATE(1970,1,1)+(-6/24)</f>
        <v>42443.379340277781</v>
      </c>
    </row>
    <row r="1088" spans="1:20" ht="17">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((E1088/D1088))</f>
        <v>8.3333333333333339E-4</v>
      </c>
      <c r="P1088" s="7">
        <f>(E1088/L1088)</f>
        <v>7.5</v>
      </c>
      <c r="Q1088" s="7" t="str">
        <f>LEFT($N1088,FIND("/",N1088)-1)</f>
        <v>games</v>
      </c>
      <c r="R1088" s="7" t="str">
        <f>RIGHT($N1088,FIND("/",$N1088)+5)</f>
        <v>video games</v>
      </c>
      <c r="S1088" s="12">
        <f>(((J1088/60)/60)/24)+DATE(1970,1,1)+(-6/24)</f>
        <v>41845.616793981484</v>
      </c>
      <c r="T1088" s="12">
        <f>(((I1088/60)/60)/24)+DATE(1970,1,1)+(-6/24)</f>
        <v>41875.616793981484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((E1089/D1089))</f>
        <v>0</v>
      </c>
      <c r="P1089" s="7">
        <v>0</v>
      </c>
      <c r="Q1089" s="7" t="str">
        <f>LEFT($N1089,FIND("/",N1089)-1)</f>
        <v>games</v>
      </c>
      <c r="R1089" s="7" t="str">
        <f>RIGHT($N1089,FIND("/",$N1089)+5)</f>
        <v>video games</v>
      </c>
      <c r="S1089" s="12">
        <f>(((J1089/60)/60)/24)+DATE(1970,1,1)+(-6/24)</f>
        <v>41775.463969907411</v>
      </c>
      <c r="T1089" s="12">
        <f>(((I1089/60)/60)/24)+DATE(1970,1,1)+(-6/24)</f>
        <v>41805.463969907411</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((E1090/D1090))</f>
        <v>0.14182977777777778</v>
      </c>
      <c r="P1090" s="7">
        <f>(E1090/L1090)</f>
        <v>43.41727891156463</v>
      </c>
      <c r="Q1090" s="7" t="str">
        <f>LEFT($N1090,FIND("/",N1090)-1)</f>
        <v>games</v>
      </c>
      <c r="R1090" s="7" t="str">
        <f>RIGHT($N1090,FIND("/",$N1090)+5)</f>
        <v>video games</v>
      </c>
      <c r="S1090" s="12">
        <f>(((J1090/60)/60)/24)+DATE(1970,1,1)+(-6/24)</f>
        <v>41723.549386574072</v>
      </c>
      <c r="T1090" s="12">
        <f>(((I1090/60)/60)/24)+DATE(1970,1,1)+(-6/24)</f>
        <v>41753.549386574072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((E1091/D1091))</f>
        <v>7.8266666666666665E-2</v>
      </c>
      <c r="P1091" s="7">
        <f>(E1091/L1091)</f>
        <v>23.959183673469386</v>
      </c>
      <c r="Q1091" s="7" t="str">
        <f>LEFT($N1091,FIND("/",N1091)-1)</f>
        <v>games</v>
      </c>
      <c r="R1091" s="7" t="str">
        <f>RIGHT($N1091,FIND("/",$N1091)+5)</f>
        <v>video games</v>
      </c>
      <c r="S1091" s="12">
        <f>(((J1091/60)/60)/24)+DATE(1970,1,1)+(-6/24)</f>
        <v>42150.939525462964</v>
      </c>
      <c r="T1091" s="12">
        <f>(((I1091/60)/60)/24)+DATE(1970,1,1)+(-6/24)</f>
        <v>42180.939525462964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((E1092/D1092))</f>
        <v>3.8464497269020693E-4</v>
      </c>
      <c r="P1092" s="7">
        <f>(E1092/L1092)</f>
        <v>5</v>
      </c>
      <c r="Q1092" s="7" t="str">
        <f>LEFT($N1092,FIND("/",N1092)-1)</f>
        <v>games</v>
      </c>
      <c r="R1092" s="7" t="str">
        <f>RIGHT($N1092,FIND("/",$N1092)+5)</f>
        <v>video games</v>
      </c>
      <c r="S1092" s="12">
        <f>(((J1092/60)/60)/24)+DATE(1970,1,1)+(-6/24)</f>
        <v>42122.935798611114</v>
      </c>
      <c r="T1092" s="12">
        <f>(((I1092/60)/60)/24)+DATE(1970,1,1)+(-6/24)</f>
        <v>42152.935798611114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((E1093/D1093))</f>
        <v>0.125</v>
      </c>
      <c r="P1093" s="7">
        <f>(E1093/L1093)</f>
        <v>12.5</v>
      </c>
      <c r="Q1093" s="7" t="str">
        <f>LEFT($N1093,FIND("/",N1093)-1)</f>
        <v>games</v>
      </c>
      <c r="R1093" s="7" t="str">
        <f>RIGHT($N1093,FIND("/",$N1093)+5)</f>
        <v>video games</v>
      </c>
      <c r="S1093" s="12">
        <f>(((J1093/60)/60)/24)+DATE(1970,1,1)+(-6/24)</f>
        <v>42440.570277777777</v>
      </c>
      <c r="T1093" s="12">
        <f>(((I1093/60)/60)/24)+DATE(1970,1,1)+(-6/24)</f>
        <v>42470.528611111105</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((E1094/D1094))</f>
        <v>1.0500000000000001E-2</v>
      </c>
      <c r="P1094" s="7">
        <f>(E1094/L1094)</f>
        <v>3</v>
      </c>
      <c r="Q1094" s="7" t="str">
        <f>LEFT($N1094,FIND("/",N1094)-1)</f>
        <v>games</v>
      </c>
      <c r="R1094" s="7" t="str">
        <f>RIGHT($N1094,FIND("/",$N1094)+5)</f>
        <v>video games</v>
      </c>
      <c r="S1094" s="12">
        <f>(((J1094/60)/60)/24)+DATE(1970,1,1)+(-6/24)</f>
        <v>41249.775902777779</v>
      </c>
      <c r="T1094" s="12">
        <f>(((I1094/60)/60)/24)+DATE(1970,1,1)+(-6/24)</f>
        <v>41279.775902777779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((E1095/D1095))</f>
        <v>0.14083333333333334</v>
      </c>
      <c r="P1095" s="7">
        <f>(E1095/L1095)</f>
        <v>10.5625</v>
      </c>
      <c r="Q1095" s="7" t="str">
        <f>LEFT($N1095,FIND("/",N1095)-1)</f>
        <v>games</v>
      </c>
      <c r="R1095" s="7" t="str">
        <f>RIGHT($N1095,FIND("/",$N1095)+5)</f>
        <v>video games</v>
      </c>
      <c r="S1095" s="12">
        <f>(((J1095/60)/60)/24)+DATE(1970,1,1)+(-6/24)</f>
        <v>42396.723807870367</v>
      </c>
      <c r="T1095" s="12">
        <f>(((I1095/60)/60)/24)+DATE(1970,1,1)+(-6/24)</f>
        <v>42411.723807870367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((E1096/D1096))</f>
        <v>0.18300055555555556</v>
      </c>
      <c r="P1096" s="7">
        <f>(E1096/L1096)</f>
        <v>122.00037037037038</v>
      </c>
      <c r="Q1096" s="7" t="str">
        <f>LEFT($N1096,FIND("/",N1096)-1)</f>
        <v>games</v>
      </c>
      <c r="R1096" s="7" t="str">
        <f>RIGHT($N1096,FIND("/",$N1096)+5)</f>
        <v>video games</v>
      </c>
      <c r="S1096" s="12">
        <f>(((J1096/60)/60)/24)+DATE(1970,1,1)+(-6/24)</f>
        <v>40795.463344907403</v>
      </c>
      <c r="T1096" s="12">
        <f>(((I1096/60)/60)/24)+DATE(1970,1,1)+(-6/24)</f>
        <v>40825.463344907403</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((E1097/D1097))</f>
        <v>5.0347999999999997E-2</v>
      </c>
      <c r="P1097" s="7">
        <f>(E1097/L1097)</f>
        <v>267.80851063829789</v>
      </c>
      <c r="Q1097" s="7" t="str">
        <f>LEFT($N1097,FIND("/",N1097)-1)</f>
        <v>games</v>
      </c>
      <c r="R1097" s="7" t="str">
        <f>RIGHT($N1097,FIND("/",$N1097)+5)</f>
        <v>video games</v>
      </c>
      <c r="S1097" s="12">
        <f>(((J1097/60)/60)/24)+DATE(1970,1,1)+(-6/24)</f>
        <v>41486.287268518521</v>
      </c>
      <c r="T1097" s="12">
        <f>(((I1097/60)/60)/24)+DATE(1970,1,1)+(-6/24)</f>
        <v>41516.287268518521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((E1098/D1098))</f>
        <v>0.17933333333333334</v>
      </c>
      <c r="P1098" s="7">
        <f>(E1098/L1098)</f>
        <v>74.206896551724142</v>
      </c>
      <c r="Q1098" s="7" t="str">
        <f>LEFT($N1098,FIND("/",N1098)-1)</f>
        <v>games</v>
      </c>
      <c r="R1098" s="7" t="str">
        <f>RIGHT($N1098,FIND("/",$N1098)+5)</f>
        <v>video games</v>
      </c>
      <c r="S1098" s="12">
        <f>(((J1098/60)/60)/24)+DATE(1970,1,1)+(-6/24)</f>
        <v>41885.26798611111</v>
      </c>
      <c r="T1098" s="12">
        <f>(((I1098/60)/60)/24)+DATE(1970,1,1)+(-6/24)</f>
        <v>41915.895833333336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((E1099/D1099))</f>
        <v>4.6999999999999999E-4</v>
      </c>
      <c r="P1099" s="7">
        <f>(E1099/L1099)</f>
        <v>6.7142857142857144</v>
      </c>
      <c r="Q1099" s="7" t="str">
        <f>LEFT($N1099,FIND("/",N1099)-1)</f>
        <v>games</v>
      </c>
      <c r="R1099" s="7" t="str">
        <f>RIGHT($N1099,FIND("/",$N1099)+5)</f>
        <v>video games</v>
      </c>
      <c r="S1099" s="12">
        <f>(((J1099/60)/60)/24)+DATE(1970,1,1)+(-6/24)</f>
        <v>41660.542557870373</v>
      </c>
      <c r="T1099" s="12">
        <f>(((I1099/60)/60)/24)+DATE(1970,1,1)+(-6/24)</f>
        <v>41700.542557870373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((E1100/D1100))</f>
        <v>7.2120000000000004E-2</v>
      </c>
      <c r="P1100" s="7">
        <f>(E1100/L1100)</f>
        <v>81.954545454545453</v>
      </c>
      <c r="Q1100" s="7" t="str">
        <f>LEFT($N1100,FIND("/",N1100)-1)</f>
        <v>games</v>
      </c>
      <c r="R1100" s="7" t="str">
        <f>RIGHT($N1100,FIND("/",$N1100)+5)</f>
        <v>video games</v>
      </c>
      <c r="S1100" s="12">
        <f>(((J1100/60)/60)/24)+DATE(1970,1,1)+(-6/24)</f>
        <v>41712.512673611112</v>
      </c>
      <c r="T1100" s="12">
        <f>(((I1100/60)/60)/24)+DATE(1970,1,1)+(-6/24)</f>
        <v>41742.512673611112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((E1101/D1101))</f>
        <v>5.0000000000000001E-3</v>
      </c>
      <c r="P1101" s="7">
        <f>(E1101/L1101)</f>
        <v>25</v>
      </c>
      <c r="Q1101" s="7" t="str">
        <f>LEFT($N1101,FIND("/",N1101)-1)</f>
        <v>games</v>
      </c>
      <c r="R1101" s="7" t="str">
        <f>RIGHT($N1101,FIND("/",$N1101)+5)</f>
        <v>video games</v>
      </c>
      <c r="S1101" s="12">
        <f>(((J1101/60)/60)/24)+DATE(1970,1,1)+(-6/24)</f>
        <v>42107.586435185185</v>
      </c>
      <c r="T1101" s="12">
        <f>(((I1101/60)/60)/24)+DATE(1970,1,1)+(-6/24)</f>
        <v>42137.586435185185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((E1102/D1102))</f>
        <v>2.5000000000000001E-2</v>
      </c>
      <c r="P1102" s="7">
        <f>(E1102/L1102)</f>
        <v>10</v>
      </c>
      <c r="Q1102" s="7" t="str">
        <f>LEFT($N1102,FIND("/",N1102)-1)</f>
        <v>games</v>
      </c>
      <c r="R1102" s="7" t="str">
        <f>RIGHT($N1102,FIND("/",$N1102)+5)</f>
        <v>video games</v>
      </c>
      <c r="S1102" s="12">
        <f>(((J1102/60)/60)/24)+DATE(1970,1,1)+(-6/24)</f>
        <v>42383.860775462963</v>
      </c>
      <c r="T1102" s="12">
        <f>(((I1102/60)/60)/24)+DATE(1970,1,1)+(-6/24)</f>
        <v>42413.860775462963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((E1103/D1103))</f>
        <v>4.0999999999999999E-4</v>
      </c>
      <c r="P1103" s="7">
        <f>(E1103/L1103)</f>
        <v>6.833333333333333</v>
      </c>
      <c r="Q1103" s="7" t="str">
        <f>LEFT($N1103,FIND("/",N1103)-1)</f>
        <v>games</v>
      </c>
      <c r="R1103" s="7" t="str">
        <f>RIGHT($N1103,FIND("/",$N1103)+5)</f>
        <v>video games</v>
      </c>
      <c r="S1103" s="12">
        <f>(((J1103/60)/60)/24)+DATE(1970,1,1)+(-6/24)</f>
        <v>42538.52243055556</v>
      </c>
      <c r="T1103" s="12">
        <f>(((I1103/60)/60)/24)+DATE(1970,1,1)+(-6/24)</f>
        <v>42565.508333333331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((E1104/D1104))</f>
        <v>5.3124999999999999E-2</v>
      </c>
      <c r="P1104" s="7">
        <f>(E1104/L1104)</f>
        <v>17.708333333333332</v>
      </c>
      <c r="Q1104" s="7" t="str">
        <f>LEFT($N1104,FIND("/",N1104)-1)</f>
        <v>games</v>
      </c>
      <c r="R1104" s="7" t="str">
        <f>RIGHT($N1104,FIND("/",$N1104)+5)</f>
        <v>video games</v>
      </c>
      <c r="S1104" s="12">
        <f>(((J1104/60)/60)/24)+DATE(1970,1,1)+(-6/24)</f>
        <v>41576.795428240745</v>
      </c>
      <c r="T1104" s="12">
        <f>(((I1104/60)/60)/24)+DATE(1970,1,1)+(-6/24)</f>
        <v>41616.999305555553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((E1105/D1105))</f>
        <v>1.6199999999999999E-2</v>
      </c>
      <c r="P1105" s="7">
        <f>(E1105/L1105)</f>
        <v>16.2</v>
      </c>
      <c r="Q1105" s="7" t="str">
        <f>LEFT($N1105,FIND("/",N1105)-1)</f>
        <v>games</v>
      </c>
      <c r="R1105" s="7" t="str">
        <f>RIGHT($N1105,FIND("/",$N1105)+5)</f>
        <v>video games</v>
      </c>
      <c r="S1105" s="12">
        <f>(((J1105/60)/60)/24)+DATE(1970,1,1)+(-6/24)</f>
        <v>42478.97210648148</v>
      </c>
      <c r="T1105" s="12">
        <f>(((I1105/60)/60)/24)+DATE(1970,1,1)+(-6/24)</f>
        <v>42538.97210648148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((E1106/D1106))</f>
        <v>4.9516666666666667E-2</v>
      </c>
      <c r="P1106" s="7">
        <f>(E1106/L1106)</f>
        <v>80.297297297297291</v>
      </c>
      <c r="Q1106" s="7" t="str">
        <f>LEFT($N1106,FIND("/",N1106)-1)</f>
        <v>games</v>
      </c>
      <c r="R1106" s="7" t="str">
        <f>RIGHT($N1106,FIND("/",$N1106)+5)</f>
        <v>video games</v>
      </c>
      <c r="S1106" s="12">
        <f>(((J1106/60)/60)/24)+DATE(1970,1,1)+(-6/24)</f>
        <v>41771.15996527778</v>
      </c>
      <c r="T1106" s="12">
        <f>(((I1106/60)/60)/24)+DATE(1970,1,1)+(-6/24)</f>
        <v>41801.15996527778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((E1107/D1107))</f>
        <v>1.5900000000000001E-3</v>
      </c>
      <c r="P1107" s="7">
        <f>(E1107/L1107)</f>
        <v>71.55</v>
      </c>
      <c r="Q1107" s="7" t="str">
        <f>LEFT($N1107,FIND("/",N1107)-1)</f>
        <v>games</v>
      </c>
      <c r="R1107" s="7" t="str">
        <f>RIGHT($N1107,FIND("/",$N1107)+5)</f>
        <v>video games</v>
      </c>
      <c r="S1107" s="12">
        <f>(((J1107/60)/60)/24)+DATE(1970,1,1)+(-6/24)</f>
        <v>41691.885729166665</v>
      </c>
      <c r="T1107" s="12">
        <f>(((I1107/60)/60)/24)+DATE(1970,1,1)+(-6/24)</f>
        <v>41721.8440625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((E1108/D1108))</f>
        <v>0.41249999999999998</v>
      </c>
      <c r="P1108" s="7">
        <f>(E1108/L1108)</f>
        <v>23.571428571428573</v>
      </c>
      <c r="Q1108" s="7" t="str">
        <f>LEFT($N1108,FIND("/",N1108)-1)</f>
        <v>games</v>
      </c>
      <c r="R1108" s="7" t="str">
        <f>RIGHT($N1108,FIND("/",$N1108)+5)</f>
        <v>video games</v>
      </c>
      <c r="S1108" s="12">
        <f>(((J1108/60)/60)/24)+DATE(1970,1,1)+(-6/24)</f>
        <v>40973.490451388891</v>
      </c>
      <c r="T1108" s="12">
        <f>(((I1108/60)/60)/24)+DATE(1970,1,1)+(-6/24)</f>
        <v>41003.448784722219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((E1109/D1109))</f>
        <v>0</v>
      </c>
      <c r="P1109" s="7">
        <v>0</v>
      </c>
      <c r="Q1109" s="7" t="str">
        <f>LEFT($N1109,FIND("/",N1109)-1)</f>
        <v>games</v>
      </c>
      <c r="R1109" s="7" t="str">
        <f>RIGHT($N1109,FIND("/",$N1109)+5)</f>
        <v>video games</v>
      </c>
      <c r="S1109" s="12">
        <f>(((J1109/60)/60)/24)+DATE(1970,1,1)+(-6/24)</f>
        <v>41813.611388888887</v>
      </c>
      <c r="T1109" s="12">
        <f>(((I1109/60)/60)/24)+DATE(1970,1,1)+(-6/24)</f>
        <v>41843.611388888887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((E1110/D1110))</f>
        <v>2.93E-2</v>
      </c>
      <c r="P1110" s="7">
        <f>(E1110/L1110)</f>
        <v>34.88095238095238</v>
      </c>
      <c r="Q1110" s="7" t="str">
        <f>LEFT($N1110,FIND("/",N1110)-1)</f>
        <v>games</v>
      </c>
      <c r="R1110" s="7" t="str">
        <f>RIGHT($N1110,FIND("/",$N1110)+5)</f>
        <v>video games</v>
      </c>
      <c r="S1110" s="12">
        <f>(((J1110/60)/60)/24)+DATE(1970,1,1)+(-6/24)</f>
        <v>40952.386979166666</v>
      </c>
      <c r="T1110" s="12">
        <f>(((I1110/60)/60)/24)+DATE(1970,1,1)+(-6/24)</f>
        <v>41012.345312500001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((E1111/D1111))</f>
        <v>4.4999999999999997E-3</v>
      </c>
      <c r="P1111" s="7">
        <f>(E1111/L1111)</f>
        <v>15</v>
      </c>
      <c r="Q1111" s="7" t="str">
        <f>LEFT($N1111,FIND("/",N1111)-1)</f>
        <v>games</v>
      </c>
      <c r="R1111" s="7" t="str">
        <f>RIGHT($N1111,FIND("/",$N1111)+5)</f>
        <v>video games</v>
      </c>
      <c r="S1111" s="12">
        <f>(((J1111/60)/60)/24)+DATE(1970,1,1)+(-6/24)</f>
        <v>42662.502199074079</v>
      </c>
      <c r="T1111" s="12">
        <f>(((I1111/60)/60)/24)+DATE(1970,1,1)+(-6/24)</f>
        <v>42692.543865740736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((E1112/D1112))</f>
        <v>5.1000000000000004E-3</v>
      </c>
      <c r="P1112" s="7">
        <f>(E1112/L1112)</f>
        <v>23.181818181818183</v>
      </c>
      <c r="Q1112" s="7" t="str">
        <f>LEFT($N1112,FIND("/",N1112)-1)</f>
        <v>games</v>
      </c>
      <c r="R1112" s="7" t="str">
        <f>RIGHT($N1112,FIND("/",$N1112)+5)</f>
        <v>video games</v>
      </c>
      <c r="S1112" s="12">
        <f>(((J1112/60)/60)/24)+DATE(1970,1,1)+(-6/24)</f>
        <v>41220.683124999996</v>
      </c>
      <c r="T1112" s="12">
        <f>(((I1112/60)/60)/24)+DATE(1970,1,1)+(-6/24)</f>
        <v>41250.683124999996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((E1113/D1113))</f>
        <v>4.0000000000000002E-4</v>
      </c>
      <c r="P1113" s="7">
        <f>(E1113/L1113)</f>
        <v>1</v>
      </c>
      <c r="Q1113" s="7" t="str">
        <f>LEFT($N1113,FIND("/",N1113)-1)</f>
        <v>games</v>
      </c>
      <c r="R1113" s="7" t="str">
        <f>RIGHT($N1113,FIND("/",$N1113)+5)</f>
        <v>video games</v>
      </c>
      <c r="S1113" s="12">
        <f>(((J1113/60)/60)/24)+DATE(1970,1,1)+(-6/24)</f>
        <v>42346.953587962969</v>
      </c>
      <c r="T1113" s="12">
        <f>(((I1113/60)/60)/24)+DATE(1970,1,1)+(-6/24)</f>
        <v>42376.953587962969</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((E1114/D1114))</f>
        <v>0.35537409090909089</v>
      </c>
      <c r="P1114" s="7">
        <f>(E1114/L1114)</f>
        <v>100.23371794871794</v>
      </c>
      <c r="Q1114" s="7" t="str">
        <f>LEFT($N1114,FIND("/",N1114)-1)</f>
        <v>games</v>
      </c>
      <c r="R1114" s="7" t="str">
        <f>RIGHT($N1114,FIND("/",$N1114)+5)</f>
        <v>video games</v>
      </c>
      <c r="S1114" s="12">
        <f>(((J1114/60)/60)/24)+DATE(1970,1,1)+(-6/24)</f>
        <v>41963.509386574078</v>
      </c>
      <c r="T1114" s="12">
        <f>(((I1114/60)/60)/24)+DATE(1970,1,1)+(-6/24)</f>
        <v>42023.104166666672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((E1115/D1115))</f>
        <v>5.0000000000000001E-3</v>
      </c>
      <c r="P1115" s="7">
        <f>(E1115/L1115)</f>
        <v>5</v>
      </c>
      <c r="Q1115" s="7" t="str">
        <f>LEFT($N1115,FIND("/",N1115)-1)</f>
        <v>games</v>
      </c>
      <c r="R1115" s="7" t="str">
        <f>RIGHT($N1115,FIND("/",$N1115)+5)</f>
        <v>video games</v>
      </c>
      <c r="S1115" s="12">
        <f>(((J1115/60)/60)/24)+DATE(1970,1,1)+(-6/24)</f>
        <v>41835.727083333331</v>
      </c>
      <c r="T1115" s="12">
        <f>(((I1115/60)/60)/24)+DATE(1970,1,1)+(-6/24)</f>
        <v>41865.727083333331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((E1116/D1116))</f>
        <v>1.6666666666666668E-3</v>
      </c>
      <c r="P1116" s="7">
        <f>(E1116/L1116)</f>
        <v>3.3333333333333335</v>
      </c>
      <c r="Q1116" s="7" t="str">
        <f>LEFT($N1116,FIND("/",N1116)-1)</f>
        <v>games</v>
      </c>
      <c r="R1116" s="7" t="str">
        <f>RIGHT($N1116,FIND("/",$N1116)+5)</f>
        <v>video games</v>
      </c>
      <c r="S1116" s="12">
        <f>(((J1116/60)/60)/24)+DATE(1970,1,1)+(-6/24)</f>
        <v>41526.095914351856</v>
      </c>
      <c r="T1116" s="12">
        <f>(((I1116/60)/60)/24)+DATE(1970,1,1)+(-6/24)</f>
        <v>41556.095914351856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((E1117/D1117))</f>
        <v>1.325E-3</v>
      </c>
      <c r="P1117" s="7">
        <f>(E1117/L1117)</f>
        <v>13.25</v>
      </c>
      <c r="Q1117" s="7" t="str">
        <f>LEFT($N1117,FIND("/",N1117)-1)</f>
        <v>games</v>
      </c>
      <c r="R1117" s="7" t="str">
        <f>RIGHT($N1117,FIND("/",$N1117)+5)</f>
        <v>video games</v>
      </c>
      <c r="S1117" s="12">
        <f>(((J1117/60)/60)/24)+DATE(1970,1,1)+(-6/24)</f>
        <v>42429.445543981477</v>
      </c>
      <c r="T1117" s="12">
        <f>(((I1117/60)/60)/24)+DATE(1970,1,1)+(-6/24)</f>
        <v>42459.403877314813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((E1118/D1118))</f>
        <v>3.5704000000000004E-4</v>
      </c>
      <c r="P1118" s="7">
        <f>(E1118/L1118)</f>
        <v>17.852</v>
      </c>
      <c r="Q1118" s="7" t="str">
        <f>LEFT($N1118,FIND("/",N1118)-1)</f>
        <v>games</v>
      </c>
      <c r="R1118" s="7" t="str">
        <f>RIGHT($N1118,FIND("/",$N1118)+5)</f>
        <v>video games</v>
      </c>
      <c r="S1118" s="12">
        <f>(((J1118/60)/60)/24)+DATE(1970,1,1)+(-6/24)</f>
        <v>41009.597314814811</v>
      </c>
      <c r="T1118" s="12">
        <f>(((I1118/60)/60)/24)+DATE(1970,1,1)+(-6/24)</f>
        <v>41069.597314814811</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((E1119/D1119))</f>
        <v>8.3000000000000004E-2</v>
      </c>
      <c r="P1119" s="7">
        <f>(E1119/L1119)</f>
        <v>10.375</v>
      </c>
      <c r="Q1119" s="7" t="str">
        <f>LEFT($N1119,FIND("/",N1119)-1)</f>
        <v>games</v>
      </c>
      <c r="R1119" s="7" t="str">
        <f>RIGHT($N1119,FIND("/",$N1119)+5)</f>
        <v>video games</v>
      </c>
      <c r="S1119" s="12">
        <f>(((J1119/60)/60)/24)+DATE(1970,1,1)+(-6/24)</f>
        <v>42333.348530092597</v>
      </c>
      <c r="T1119" s="12">
        <f>(((I1119/60)/60)/24)+DATE(1970,1,1)+(-6/24)</f>
        <v>42363.348530092597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((E1120/D1120))</f>
        <v>2.4222222222222221E-2</v>
      </c>
      <c r="P1120" s="7">
        <f>(E1120/L1120)</f>
        <v>36.333333333333336</v>
      </c>
      <c r="Q1120" s="7" t="str">
        <f>LEFT($N1120,FIND("/",N1120)-1)</f>
        <v>games</v>
      </c>
      <c r="R1120" s="7" t="str">
        <f>RIGHT($N1120,FIND("/",$N1120)+5)</f>
        <v>video games</v>
      </c>
      <c r="S1120" s="12">
        <f>(((J1120/60)/60)/24)+DATE(1970,1,1)+(-6/24)</f>
        <v>41703.91642361111</v>
      </c>
      <c r="T1120" s="12">
        <f>(((I1120/60)/60)/24)+DATE(1970,1,1)+(-6/24)</f>
        <v>41733.874756944446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((E1121/D1121))</f>
        <v>2.3809523809523812E-3</v>
      </c>
      <c r="P1121" s="7">
        <f>(E1121/L1121)</f>
        <v>5</v>
      </c>
      <c r="Q1121" s="7" t="str">
        <f>LEFT($N1121,FIND("/",N1121)-1)</f>
        <v>games</v>
      </c>
      <c r="R1121" s="7" t="str">
        <f>RIGHT($N1121,FIND("/",$N1121)+5)</f>
        <v>video games</v>
      </c>
      <c r="S1121" s="12">
        <f>(((J1121/60)/60)/24)+DATE(1970,1,1)+(-6/24)</f>
        <v>41722.542407407411</v>
      </c>
      <c r="T1121" s="12">
        <f>(((I1121/60)/60)/24)+DATE(1970,1,1)+(-6/24)</f>
        <v>41735.542407407411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((E1122/D1122))</f>
        <v>0</v>
      </c>
      <c r="P1122" s="7">
        <v>0</v>
      </c>
      <c r="Q1122" s="7" t="str">
        <f>LEFT($N1122,FIND("/",N1122)-1)</f>
        <v>games</v>
      </c>
      <c r="R1122" s="7" t="str">
        <f>RIGHT($N1122,FIND("/",$N1122)+5)</f>
        <v>video games</v>
      </c>
      <c r="S1122" s="12">
        <f>(((J1122/60)/60)/24)+DATE(1970,1,1)+(-6/24)</f>
        <v>40799.622685185182</v>
      </c>
      <c r="T1122" s="12">
        <f>(((I1122/60)/60)/24)+DATE(1970,1,1)+(-6/24)</f>
        <v>40844.622685185182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((E1123/D1123))</f>
        <v>1.16E-4</v>
      </c>
      <c r="P1123" s="7">
        <f>(E1123/L1123)</f>
        <v>5.8</v>
      </c>
      <c r="Q1123" s="7" t="str">
        <f>LEFT($N1123,FIND("/",N1123)-1)</f>
        <v>games</v>
      </c>
      <c r="R1123" s="7" t="str">
        <f>RIGHT($N1123,FIND("/",$N1123)+5)</f>
        <v>video games</v>
      </c>
      <c r="S1123" s="12">
        <f>(((J1123/60)/60)/24)+DATE(1970,1,1)+(-6/24)</f>
        <v>42412.684212962966</v>
      </c>
      <c r="T1123" s="12">
        <f>(((I1123/60)/60)/24)+DATE(1970,1,1)+(-6/24)</f>
        <v>42442.642546296294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((E1124/D1124))</f>
        <v>0</v>
      </c>
      <c r="P1124" s="7">
        <v>0</v>
      </c>
      <c r="Q1124" s="7" t="str">
        <f>LEFT($N1124,FIND("/",N1124)-1)</f>
        <v>games</v>
      </c>
      <c r="R1124" s="7" t="str">
        <f>RIGHT($N1124,FIND("/",$N1124)+5)</f>
        <v>video games</v>
      </c>
      <c r="S1124" s="12">
        <f>(((J1124/60)/60)/24)+DATE(1970,1,1)+(-6/24)</f>
        <v>41410.453993055555</v>
      </c>
      <c r="T1124" s="12">
        <f>(((I1124/60)/60)/24)+DATE(1970,1,1)+(-6/24)</f>
        <v>41424.453993055555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((E1125/D1125))</f>
        <v>2.2000000000000001E-3</v>
      </c>
      <c r="P1125" s="7">
        <f>(E1125/L1125)</f>
        <v>3.6666666666666665</v>
      </c>
      <c r="Q1125" s="7" t="str">
        <f>LEFT($N1125,FIND("/",N1125)-1)</f>
        <v>games</v>
      </c>
      <c r="R1125" s="7" t="str">
        <f>RIGHT($N1125,FIND("/",$N1125)+5)</f>
        <v>video games</v>
      </c>
      <c r="S1125" s="12">
        <f>(((J1125/60)/60)/24)+DATE(1970,1,1)+(-6/24)</f>
        <v>41718.2737037037</v>
      </c>
      <c r="T1125" s="12">
        <f>(((I1125/60)/60)/24)+DATE(1970,1,1)+(-6/24)</f>
        <v>41748.2737037037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((E1126/D1126))</f>
        <v>4.7222222222222223E-3</v>
      </c>
      <c r="P1126" s="7">
        <f>(E1126/L1126)</f>
        <v>60.714285714285715</v>
      </c>
      <c r="Q1126" s="7" t="str">
        <f>LEFT($N1126,FIND("/",N1126)-1)</f>
        <v>games</v>
      </c>
      <c r="R1126" s="7" t="str">
        <f>RIGHT($N1126,FIND("/",$N1126)+6)</f>
        <v>mobile games</v>
      </c>
      <c r="S1126" s="12">
        <f>(((J1126/60)/60)/24)+DATE(1970,1,1)+(-6/24)</f>
        <v>42094.417256944449</v>
      </c>
      <c r="T1126" s="12">
        <f>(((I1126/60)/60)/24)+DATE(1970,1,1)+(-6/24)</f>
        <v>42124.417256944449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((E1127/D1127))</f>
        <v>0</v>
      </c>
      <c r="P1127" s="7">
        <v>0</v>
      </c>
      <c r="Q1127" s="7" t="str">
        <f>LEFT($N1127,FIND("/",N1127)-1)</f>
        <v>games</v>
      </c>
      <c r="R1127" s="7" t="str">
        <f>RIGHT($N1127,FIND("/",$N1127)+6)</f>
        <v>mobile games</v>
      </c>
      <c r="S1127" s="12">
        <f>(((J1127/60)/60)/24)+DATE(1970,1,1)+(-6/24)</f>
        <v>42212.374189814815</v>
      </c>
      <c r="T1127" s="12">
        <f>(((I1127/60)/60)/24)+DATE(1970,1,1)+(-6/24)</f>
        <v>42272.374189814815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((E1128/D1128))</f>
        <v>5.0000000000000001E-3</v>
      </c>
      <c r="P1128" s="7">
        <f>(E1128/L1128)</f>
        <v>5</v>
      </c>
      <c r="Q1128" s="7" t="str">
        <f>LEFT($N1128,FIND("/",N1128)-1)</f>
        <v>games</v>
      </c>
      <c r="R1128" s="7" t="str">
        <f>RIGHT($N1128,FIND("/",$N1128)+6)</f>
        <v>mobile games</v>
      </c>
      <c r="S1128" s="12">
        <f>(((J1128/60)/60)/24)+DATE(1970,1,1)+(-6/24)</f>
        <v>42535.077476851846</v>
      </c>
      <c r="T1128" s="12">
        <f>(((I1128/60)/60)/24)+DATE(1970,1,1)+(-6/24)</f>
        <v>42565.077476851846</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((E1129/D1129))</f>
        <v>1.6714285714285713E-2</v>
      </c>
      <c r="P1129" s="7">
        <f>(E1129/L1129)</f>
        <v>25.434782608695652</v>
      </c>
      <c r="Q1129" s="7" t="str">
        <f>LEFT($N1129,FIND("/",N1129)-1)</f>
        <v>games</v>
      </c>
      <c r="R1129" s="7" t="str">
        <f>RIGHT($N1129,FIND("/",$N1129)+6)</f>
        <v>mobile games</v>
      </c>
      <c r="S1129" s="12">
        <f>(((J1129/60)/60)/24)+DATE(1970,1,1)+(-6/24)</f>
        <v>41926.604166666664</v>
      </c>
      <c r="T1129" s="12">
        <f>(((I1129/60)/60)/24)+DATE(1970,1,1)+(-6/24)</f>
        <v>41957.645833333328</v>
      </c>
    </row>
    <row r="1130" spans="1:20" ht="17">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((E1130/D1130))</f>
        <v>1E-3</v>
      </c>
      <c r="P1130" s="7">
        <f>(E1130/L1130)</f>
        <v>1</v>
      </c>
      <c r="Q1130" s="7" t="str">
        <f>LEFT($N1130,FIND("/",N1130)-1)</f>
        <v>games</v>
      </c>
      <c r="R1130" s="7" t="str">
        <f>RIGHT($N1130,FIND("/",$N1130)+6)</f>
        <v>mobile games</v>
      </c>
      <c r="S1130" s="12">
        <f>(((J1130/60)/60)/24)+DATE(1970,1,1)+(-6/24)</f>
        <v>41828.399502314816</v>
      </c>
      <c r="T1130" s="12">
        <f>(((I1130/60)/60)/24)+DATE(1970,1,1)+(-6/24)</f>
        <v>41858.399502314816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((E1131/D1131))</f>
        <v>1.0499999999999999E-3</v>
      </c>
      <c r="P1131" s="7">
        <f>(E1131/L1131)</f>
        <v>10.5</v>
      </c>
      <c r="Q1131" s="7" t="str">
        <f>LEFT($N1131,FIND("/",N1131)-1)</f>
        <v>games</v>
      </c>
      <c r="R1131" s="7" t="str">
        <f>RIGHT($N1131,FIND("/",$N1131)+6)</f>
        <v>mobile games</v>
      </c>
      <c r="S1131" s="12">
        <f>(((J1131/60)/60)/24)+DATE(1970,1,1)+(-6/24)</f>
        <v>42496.014965277776</v>
      </c>
      <c r="T1131" s="12">
        <f>(((I1131/60)/60)/24)+DATE(1970,1,1)+(-6/24)</f>
        <v>42526.014965277776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((E1132/D1132))</f>
        <v>2.2000000000000001E-3</v>
      </c>
      <c r="P1132" s="7">
        <f>(E1132/L1132)</f>
        <v>3.6666666666666665</v>
      </c>
      <c r="Q1132" s="7" t="str">
        <f>LEFT($N1132,FIND("/",N1132)-1)</f>
        <v>games</v>
      </c>
      <c r="R1132" s="7" t="str">
        <f>RIGHT($N1132,FIND("/",$N1132)+6)</f>
        <v>mobile games</v>
      </c>
      <c r="S1132" s="12">
        <f>(((J1132/60)/60)/24)+DATE(1970,1,1)+(-6/24)</f>
        <v>41908.746527777781</v>
      </c>
      <c r="T1132" s="12">
        <f>(((I1132/60)/60)/24)+DATE(1970,1,1)+(-6/24)</f>
        <v>41968.788194444445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((E1133/D1133))</f>
        <v>0</v>
      </c>
      <c r="P1133" s="7">
        <v>0</v>
      </c>
      <c r="Q1133" s="7" t="str">
        <f>LEFT($N1133,FIND("/",N1133)-1)</f>
        <v>games</v>
      </c>
      <c r="R1133" s="7" t="str">
        <f>RIGHT($N1133,FIND("/",$N1133)+6)</f>
        <v>mobile games</v>
      </c>
      <c r="S1133" s="12">
        <f>(((J1133/60)/60)/24)+DATE(1970,1,1)+(-6/24)</f>
        <v>42332.658194444448</v>
      </c>
      <c r="T1133" s="12">
        <f>(((I1133/60)/60)/24)+DATE(1970,1,1)+(-6/24)</f>
        <v>42362.658194444448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((E1134/D1134))</f>
        <v>0.14380000000000001</v>
      </c>
      <c r="P1134" s="7">
        <f>(E1134/L1134)</f>
        <v>110.61538461538461</v>
      </c>
      <c r="Q1134" s="7" t="str">
        <f>LEFT($N1134,FIND("/",N1134)-1)</f>
        <v>games</v>
      </c>
      <c r="R1134" s="7" t="str">
        <f>RIGHT($N1134,FIND("/",$N1134)+6)</f>
        <v>mobile games</v>
      </c>
      <c r="S1134" s="12">
        <f>(((J1134/60)/60)/24)+DATE(1970,1,1)+(-6/24)</f>
        <v>42705.865405092598</v>
      </c>
      <c r="T1134" s="12">
        <f>(((I1134/60)/60)/24)+DATE(1970,1,1)+(-6/24)</f>
        <v>42735.865405092598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((E1135/D1135))</f>
        <v>6.6666666666666671E-3</v>
      </c>
      <c r="P1135" s="7">
        <f>(E1135/L1135)</f>
        <v>20</v>
      </c>
      <c r="Q1135" s="7" t="str">
        <f>LEFT($N1135,FIND("/",N1135)-1)</f>
        <v>games</v>
      </c>
      <c r="R1135" s="7" t="str">
        <f>RIGHT($N1135,FIND("/",$N1135)+6)</f>
        <v>mobile games</v>
      </c>
      <c r="S1135" s="12">
        <f>(((J1135/60)/60)/24)+DATE(1970,1,1)+(-6/24)</f>
        <v>41821.157187500001</v>
      </c>
      <c r="T1135" s="12">
        <f>(((I1135/60)/60)/24)+DATE(1970,1,1)+(-6/24)</f>
        <v>41851.157187500001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((E1136/D1136))</f>
        <v>4.0000000000000003E-5</v>
      </c>
      <c r="P1136" s="7">
        <f>(E1136/L1136)</f>
        <v>1</v>
      </c>
      <c r="Q1136" s="7" t="str">
        <f>LEFT($N1136,FIND("/",N1136)-1)</f>
        <v>games</v>
      </c>
      <c r="R1136" s="7" t="str">
        <f>RIGHT($N1136,FIND("/",$N1136)+6)</f>
        <v>mobile games</v>
      </c>
      <c r="S1136" s="12">
        <f>(((J1136/60)/60)/24)+DATE(1970,1,1)+(-6/24)</f>
        <v>41958.035046296296</v>
      </c>
      <c r="T1136" s="12">
        <f>(((I1136/60)/60)/24)+DATE(1970,1,1)+(-6/24)</f>
        <v>41971.939583333333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((E1137/D1137))</f>
        <v>0.05</v>
      </c>
      <c r="P1137" s="7">
        <f>(E1137/L1137)</f>
        <v>50</v>
      </c>
      <c r="Q1137" s="7" t="str">
        <f>LEFT($N1137,FIND("/",N1137)-1)</f>
        <v>games</v>
      </c>
      <c r="R1137" s="7" t="str">
        <f>RIGHT($N1137,FIND("/",$N1137)+6)</f>
        <v>mobile games</v>
      </c>
      <c r="S1137" s="12">
        <f>(((J1137/60)/60)/24)+DATE(1970,1,1)+(-6/24)</f>
        <v>42558.739513888882</v>
      </c>
      <c r="T1137" s="12">
        <f>(((I1137/60)/60)/24)+DATE(1970,1,1)+(-6/24)</f>
        <v>42588.739513888882</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((E1138/D1138))</f>
        <v>6.4439140811455853E-2</v>
      </c>
      <c r="P1138" s="7">
        <f>(E1138/L1138)</f>
        <v>45</v>
      </c>
      <c r="Q1138" s="7" t="str">
        <f>LEFT($N1138,FIND("/",N1138)-1)</f>
        <v>games</v>
      </c>
      <c r="R1138" s="7" t="str">
        <f>RIGHT($N1138,FIND("/",$N1138)+6)</f>
        <v>mobile games</v>
      </c>
      <c r="S1138" s="12">
        <f>(((J1138/60)/60)/24)+DATE(1970,1,1)+(-6/24)</f>
        <v>42327.421631944439</v>
      </c>
      <c r="T1138" s="12">
        <f>(((I1138/60)/60)/24)+DATE(1970,1,1)+(-6/24)</f>
        <v>42357.421631944439</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((E1139/D1139))</f>
        <v>0.39500000000000002</v>
      </c>
      <c r="P1139" s="7">
        <f>(E1139/L1139)</f>
        <v>253.2051282051282</v>
      </c>
      <c r="Q1139" s="7" t="str">
        <f>LEFT($N1139,FIND("/",N1139)-1)</f>
        <v>games</v>
      </c>
      <c r="R1139" s="7" t="str">
        <f>RIGHT($N1139,FIND("/",$N1139)+6)</f>
        <v>mobile games</v>
      </c>
      <c r="S1139" s="12">
        <f>(((J1139/60)/60)/24)+DATE(1970,1,1)+(-6/24)</f>
        <v>42453.569687499999</v>
      </c>
      <c r="T1139" s="12">
        <f>(((I1139/60)/60)/24)+DATE(1970,1,1)+(-6/24)</f>
        <v>42483.569687499999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((E1140/D1140))</f>
        <v>3.5714285714285713E-3</v>
      </c>
      <c r="P1140" s="7">
        <f>(E1140/L1140)</f>
        <v>31.25</v>
      </c>
      <c r="Q1140" s="7" t="str">
        <f>LEFT($N1140,FIND("/",N1140)-1)</f>
        <v>games</v>
      </c>
      <c r="R1140" s="7" t="str">
        <f>RIGHT($N1140,FIND("/",$N1140)+6)</f>
        <v>mobile games</v>
      </c>
      <c r="S1140" s="12">
        <f>(((J1140/60)/60)/24)+DATE(1970,1,1)+(-6/24)</f>
        <v>42736.6566087963</v>
      </c>
      <c r="T1140" s="12">
        <f>(((I1140/60)/60)/24)+DATE(1970,1,1)+(-6/24)</f>
        <v>42756.6566087963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((E1141/D1141))</f>
        <v>6.2500000000000001E-4</v>
      </c>
      <c r="P1141" s="7">
        <f>(E1141/L1141)</f>
        <v>5</v>
      </c>
      <c r="Q1141" s="7" t="str">
        <f>LEFT($N1141,FIND("/",N1141)-1)</f>
        <v>games</v>
      </c>
      <c r="R1141" s="7" t="str">
        <f>RIGHT($N1141,FIND("/",$N1141)+6)</f>
        <v>mobile games</v>
      </c>
      <c r="S1141" s="12">
        <f>(((J1141/60)/60)/24)+DATE(1970,1,1)+(-6/24)</f>
        <v>41975.097523148142</v>
      </c>
      <c r="T1141" s="12">
        <f>(((I1141/60)/60)/24)+DATE(1970,1,1)+(-6/24)</f>
        <v>42005.097523148142</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((E1142/D1142))</f>
        <v>0</v>
      </c>
      <c r="P1142" s="7">
        <v>0</v>
      </c>
      <c r="Q1142" s="7" t="str">
        <f>LEFT($N1142,FIND("/",N1142)-1)</f>
        <v>games</v>
      </c>
      <c r="R1142" s="7" t="str">
        <f>RIGHT($N1142,FIND("/",$N1142)+6)</f>
        <v>mobile games</v>
      </c>
      <c r="S1142" s="12">
        <f>(((J1142/60)/60)/24)+DATE(1970,1,1)+(-6/24)</f>
        <v>42192.212048611109</v>
      </c>
      <c r="T1142" s="12">
        <f>(((I1142/60)/60)/24)+DATE(1970,1,1)+(-6/24)</f>
        <v>42222.212048611109</v>
      </c>
    </row>
    <row r="1143" spans="1:20" ht="17">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((E1143/D1143))</f>
        <v>0</v>
      </c>
      <c r="P1143" s="7">
        <v>0</v>
      </c>
      <c r="Q1143" s="7" t="str">
        <f>LEFT($N1143,FIND("/",N1143)-1)</f>
        <v>games</v>
      </c>
      <c r="R1143" s="7" t="str">
        <f>RIGHT($N1143,FIND("/",$N1143)+6)</f>
        <v>mobile games</v>
      </c>
      <c r="S1143" s="12">
        <f>(((J1143/60)/60)/24)+DATE(1970,1,1)+(-6/24)</f>
        <v>42164.449652777781</v>
      </c>
      <c r="T1143" s="12">
        <f>(((I1143/60)/60)/24)+DATE(1970,1,1)+(-6/24)</f>
        <v>42194.449652777781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((E1144/D1144))</f>
        <v>0</v>
      </c>
      <c r="P1144" s="7">
        <v>0</v>
      </c>
      <c r="Q1144" s="7" t="str">
        <f>LEFT($N1144,FIND("/",N1144)-1)</f>
        <v>games</v>
      </c>
      <c r="R1144" s="7" t="str">
        <f>RIGHT($N1144,FIND("/",$N1144)+6)</f>
        <v>mobile games</v>
      </c>
      <c r="S1144" s="12">
        <f>(((J1144/60)/60)/24)+DATE(1970,1,1)+(-6/24)</f>
        <v>42021.756099537044</v>
      </c>
      <c r="T1144" s="12">
        <f>(((I1144/60)/60)/24)+DATE(1970,1,1)+(-6/24)</f>
        <v>42051.756099537044</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((E1145/D1145))</f>
        <v>4.1333333333333335E-3</v>
      </c>
      <c r="P1145" s="7">
        <f>(E1145/L1145)</f>
        <v>23.25</v>
      </c>
      <c r="Q1145" s="7" t="str">
        <f>LEFT($N1145,FIND("/",N1145)-1)</f>
        <v>games</v>
      </c>
      <c r="R1145" s="7" t="str">
        <f>RIGHT($N1145,FIND("/",$N1145)+6)</f>
        <v>mobile games</v>
      </c>
      <c r="S1145" s="12">
        <f>(((J1145/60)/60)/24)+DATE(1970,1,1)+(-6/24)</f>
        <v>42324.94358796296</v>
      </c>
      <c r="T1145" s="12">
        <f>(((I1145/60)/60)/24)+DATE(1970,1,1)+(-6/24)</f>
        <v>42354.94358796296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((E1146/D1146))</f>
        <v>0</v>
      </c>
      <c r="P1146" s="7">
        <v>0</v>
      </c>
      <c r="Q1146" s="7" t="str">
        <f>LEFT($N1146,FIND("/",N1146)-1)</f>
        <v>food</v>
      </c>
      <c r="R1146" s="7" t="str">
        <f>RIGHT($N1146,FIND("/",$N1146)+6)</f>
        <v>food trucks</v>
      </c>
      <c r="S1146" s="12">
        <f>(((J1146/60)/60)/24)+DATE(1970,1,1)+(-6/24)</f>
        <v>42092.931944444441</v>
      </c>
      <c r="T1146" s="12">
        <f>(((I1146/60)/60)/24)+DATE(1970,1,1)+(-6/24)</f>
        <v>42122.931944444441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((E1147/D1147))</f>
        <v>1.25E-3</v>
      </c>
      <c r="P1147" s="7">
        <f>(E1147/L1147)</f>
        <v>100</v>
      </c>
      <c r="Q1147" s="7" t="str">
        <f>LEFT($N1147,FIND("/",N1147)-1)</f>
        <v>food</v>
      </c>
      <c r="R1147" s="7" t="str">
        <f>RIGHT($N1147,FIND("/",$N1147)+6)</f>
        <v>food trucks</v>
      </c>
      <c r="S1147" s="12">
        <f>(((J1147/60)/60)/24)+DATE(1970,1,1)+(-6/24)</f>
        <v>41854.497592592597</v>
      </c>
      <c r="T1147" s="12">
        <f>(((I1147/60)/60)/24)+DATE(1970,1,1)+(-6/24)</f>
        <v>41914.497592592597</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((E1148/D1148))</f>
        <v>8.8333333333333333E-2</v>
      </c>
      <c r="P1148" s="7">
        <f>(E1148/L1148)</f>
        <v>44.166666666666664</v>
      </c>
      <c r="Q1148" s="7" t="str">
        <f>LEFT($N1148,FIND("/",N1148)-1)</f>
        <v>food</v>
      </c>
      <c r="R1148" s="7" t="str">
        <f>RIGHT($N1148,FIND("/",$N1148)+6)</f>
        <v>food trucks</v>
      </c>
      <c r="S1148" s="12">
        <f>(((J1148/60)/60)/24)+DATE(1970,1,1)+(-6/24)</f>
        <v>41723.7033912037</v>
      </c>
      <c r="T1148" s="12">
        <f>(((I1148/60)/60)/24)+DATE(1970,1,1)+(-6/24)</f>
        <v>41761.7033912037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((E1149/D1149))</f>
        <v>0</v>
      </c>
      <c r="P1149" s="7">
        <v>0</v>
      </c>
      <c r="Q1149" s="7" t="str">
        <f>LEFT($N1149,FIND("/",N1149)-1)</f>
        <v>food</v>
      </c>
      <c r="R1149" s="7" t="str">
        <f>RIGHT($N1149,FIND("/",$N1149)+6)</f>
        <v>food trucks</v>
      </c>
      <c r="S1149" s="12">
        <f>(((J1149/60)/60)/24)+DATE(1970,1,1)+(-6/24)</f>
        <v>41871.722025462965</v>
      </c>
      <c r="T1149" s="12">
        <f>(((I1149/60)/60)/24)+DATE(1970,1,1)+(-6/24)</f>
        <v>41931.722025462965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((E1150/D1150))</f>
        <v>4.8666666666666667E-3</v>
      </c>
      <c r="P1150" s="7">
        <f>(E1150/L1150)</f>
        <v>24.333333333333332</v>
      </c>
      <c r="Q1150" s="7" t="str">
        <f>LEFT($N1150,FIND("/",N1150)-1)</f>
        <v>food</v>
      </c>
      <c r="R1150" s="7" t="str">
        <f>RIGHT($N1150,FIND("/",$N1150)+6)</f>
        <v>food trucks</v>
      </c>
      <c r="S1150" s="12">
        <f>(((J1150/60)/60)/24)+DATE(1970,1,1)+(-6/24)</f>
        <v>42674.921076388884</v>
      </c>
      <c r="T1150" s="12">
        <f>(((I1150/60)/60)/24)+DATE(1970,1,1)+(-6/24)</f>
        <v>42704.962743055556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((E1151/D1151))</f>
        <v>1.5E-3</v>
      </c>
      <c r="P1151" s="7">
        <f>(E1151/L1151)</f>
        <v>37.5</v>
      </c>
      <c r="Q1151" s="7" t="str">
        <f>LEFT($N1151,FIND("/",N1151)-1)</f>
        <v>food</v>
      </c>
      <c r="R1151" s="7" t="str">
        <f>RIGHT($N1151,FIND("/",$N1151)+6)</f>
        <v>food trucks</v>
      </c>
      <c r="S1151" s="12">
        <f>(((J1151/60)/60)/24)+DATE(1970,1,1)+(-6/24)</f>
        <v>42507.46025462963</v>
      </c>
      <c r="T1151" s="12">
        <f>(((I1151/60)/60)/24)+DATE(1970,1,1)+(-6/24)</f>
        <v>42537.46025462963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((E1152/D1152))</f>
        <v>0.1008</v>
      </c>
      <c r="P1152" s="7">
        <f>(E1152/L1152)</f>
        <v>42</v>
      </c>
      <c r="Q1152" s="7" t="str">
        <f>LEFT($N1152,FIND("/",N1152)-1)</f>
        <v>food</v>
      </c>
      <c r="R1152" s="7" t="str">
        <f>RIGHT($N1152,FIND("/",$N1152)+6)</f>
        <v>food trucks</v>
      </c>
      <c r="S1152" s="12">
        <f>(((J1152/60)/60)/24)+DATE(1970,1,1)+(-6/24)</f>
        <v>42317.704571759255</v>
      </c>
      <c r="T1152" s="12">
        <f>(((I1152/60)/60)/24)+DATE(1970,1,1)+(-6/24)</f>
        <v>42377.704571759255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((E1153/D1153))</f>
        <v>0</v>
      </c>
      <c r="P1153" s="7">
        <v>0</v>
      </c>
      <c r="Q1153" s="7" t="str">
        <f>LEFT($N1153,FIND("/",N1153)-1)</f>
        <v>food</v>
      </c>
      <c r="R1153" s="7" t="str">
        <f>RIGHT($N1153,FIND("/",$N1153)+6)</f>
        <v>food trucks</v>
      </c>
      <c r="S1153" s="12">
        <f>(((J1153/60)/60)/24)+DATE(1970,1,1)+(-6/24)</f>
        <v>42223.852581018517</v>
      </c>
      <c r="T1153" s="12">
        <f>(((I1153/60)/60)/24)+DATE(1970,1,1)+(-6/24)</f>
        <v>42253.852581018517</v>
      </c>
    </row>
    <row r="1154" spans="1:20" ht="17">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((E1154/D1154))</f>
        <v>5.6937500000000002E-2</v>
      </c>
      <c r="P1154" s="7">
        <f>(E1154/L1154)</f>
        <v>60.733333333333334</v>
      </c>
      <c r="Q1154" s="7" t="str">
        <f>LEFT($N1154,FIND("/",N1154)-1)</f>
        <v>food</v>
      </c>
      <c r="R1154" s="7" t="str">
        <f>RIGHT($N1154,FIND("/",$N1154)+6)</f>
        <v>food trucks</v>
      </c>
      <c r="S1154" s="12">
        <f>(((J1154/60)/60)/24)+DATE(1970,1,1)+(-6/24)</f>
        <v>42109.459629629629</v>
      </c>
      <c r="T1154" s="12">
        <f>(((I1154/60)/60)/24)+DATE(1970,1,1)+(-6/24)</f>
        <v>42139.459629629629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((E1155/D1155))</f>
        <v>6.2500000000000003E-3</v>
      </c>
      <c r="P1155" s="7">
        <f>(E1155/L1155)</f>
        <v>50</v>
      </c>
      <c r="Q1155" s="7" t="str">
        <f>LEFT($N1155,FIND("/",N1155)-1)</f>
        <v>food</v>
      </c>
      <c r="R1155" s="7" t="str">
        <f>RIGHT($N1155,FIND("/",$N1155)+6)</f>
        <v>food trucks</v>
      </c>
      <c r="S1155" s="12">
        <f>(((J1155/60)/60)/24)+DATE(1970,1,1)+(-6/24)</f>
        <v>42143.464178240742</v>
      </c>
      <c r="T1155" s="12">
        <f>(((I1155/60)/60)/24)+DATE(1970,1,1)+(-6/24)</f>
        <v>42173.464178240742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((E1156/D1156))</f>
        <v>6.5000000000000002E-2</v>
      </c>
      <c r="P1156" s="7">
        <f>(E1156/L1156)</f>
        <v>108.33333333333333</v>
      </c>
      <c r="Q1156" s="7" t="str">
        <f>LEFT($N1156,FIND("/",N1156)-1)</f>
        <v>food</v>
      </c>
      <c r="R1156" s="7" t="str">
        <f>RIGHT($N1156,FIND("/",$N1156)+6)</f>
        <v>food trucks</v>
      </c>
      <c r="S1156" s="12">
        <f>(((J1156/60)/60)/24)+DATE(1970,1,1)+(-6/24)</f>
        <v>42222.858865740738</v>
      </c>
      <c r="T1156" s="12">
        <f>(((I1156/60)/60)/24)+DATE(1970,1,1)+(-6/24)</f>
        <v>42252.858865740738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((E1157/D1157))</f>
        <v>7.5199999999999998E-3</v>
      </c>
      <c r="P1157" s="7">
        <f>(E1157/L1157)</f>
        <v>23.5</v>
      </c>
      <c r="Q1157" s="7" t="str">
        <f>LEFT($N1157,FIND("/",N1157)-1)</f>
        <v>food</v>
      </c>
      <c r="R1157" s="7" t="str">
        <f>RIGHT($N1157,FIND("/",$N1157)+6)</f>
        <v>food trucks</v>
      </c>
      <c r="S1157" s="12">
        <f>(((J1157/60)/60)/24)+DATE(1970,1,1)+(-6/24)</f>
        <v>41835.513981481483</v>
      </c>
      <c r="T1157" s="12">
        <f>(((I1157/60)/60)/24)+DATE(1970,1,1)+(-6/24)</f>
        <v>41865.513981481483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((E1158/D1158))</f>
        <v>0</v>
      </c>
      <c r="P1158" s="7">
        <v>0</v>
      </c>
      <c r="Q1158" s="7" t="str">
        <f>LEFT($N1158,FIND("/",N1158)-1)</f>
        <v>food</v>
      </c>
      <c r="R1158" s="7" t="str">
        <f>RIGHT($N1158,FIND("/",$N1158)+6)</f>
        <v>food trucks</v>
      </c>
      <c r="S1158" s="12">
        <f>(((J1158/60)/60)/24)+DATE(1970,1,1)+(-6/24)</f>
        <v>42028.82131944444</v>
      </c>
      <c r="T1158" s="12">
        <f>(((I1158/60)/60)/24)+DATE(1970,1,1)+(-6/24)</f>
        <v>42058.82131944444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((E1159/D1159))</f>
        <v>1.5100000000000001E-2</v>
      </c>
      <c r="P1159" s="7">
        <f>(E1159/L1159)</f>
        <v>50.333333333333336</v>
      </c>
      <c r="Q1159" s="7" t="str">
        <f>LEFT($N1159,FIND("/",N1159)-1)</f>
        <v>food</v>
      </c>
      <c r="R1159" s="7" t="str">
        <f>RIGHT($N1159,FIND("/",$N1159)+6)</f>
        <v>food trucks</v>
      </c>
      <c r="S1159" s="12">
        <f>(((J1159/60)/60)/24)+DATE(1970,1,1)+(-6/24)</f>
        <v>41918.378240740742</v>
      </c>
      <c r="T1159" s="12">
        <f>(((I1159/60)/60)/24)+DATE(1970,1,1)+(-6/24)</f>
        <v>41978.419907407413</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((E1160/D1160))</f>
        <v>4.6666666666666671E-3</v>
      </c>
      <c r="P1160" s="7">
        <f>(E1160/L1160)</f>
        <v>11.666666666666666</v>
      </c>
      <c r="Q1160" s="7" t="str">
        <f>LEFT($N1160,FIND("/",N1160)-1)</f>
        <v>food</v>
      </c>
      <c r="R1160" s="7" t="str">
        <f>RIGHT($N1160,FIND("/",$N1160)+6)</f>
        <v>food trucks</v>
      </c>
      <c r="S1160" s="12">
        <f>(((J1160/60)/60)/24)+DATE(1970,1,1)+(-6/24)</f>
        <v>41951.84175925926</v>
      </c>
      <c r="T1160" s="12">
        <f>(((I1160/60)/60)/24)+DATE(1970,1,1)+(-6/24)</f>
        <v>41981.84175925926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((E1161/D1161))</f>
        <v>0</v>
      </c>
      <c r="P1161" s="7">
        <v>0</v>
      </c>
      <c r="Q1161" s="7" t="str">
        <f>LEFT($N1161,FIND("/",N1161)-1)</f>
        <v>food</v>
      </c>
      <c r="R1161" s="7" t="str">
        <f>RIGHT($N1161,FIND("/",$N1161)+6)</f>
        <v>food trucks</v>
      </c>
      <c r="S1161" s="12">
        <f>(((J1161/60)/60)/24)+DATE(1970,1,1)+(-6/24)</f>
        <v>42154.476446759261</v>
      </c>
      <c r="T1161" s="12">
        <f>(((I1161/60)/60)/24)+DATE(1970,1,1)+(-6/24)</f>
        <v>42185.40625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((E1162/D1162))</f>
        <v>3.85E-2</v>
      </c>
      <c r="P1162" s="7">
        <f>(E1162/L1162)</f>
        <v>60.789473684210527</v>
      </c>
      <c r="Q1162" s="7" t="str">
        <f>LEFT($N1162,FIND("/",N1162)-1)</f>
        <v>food</v>
      </c>
      <c r="R1162" s="7" t="str">
        <f>RIGHT($N1162,FIND("/",$N1162)+6)</f>
        <v>food trucks</v>
      </c>
      <c r="S1162" s="12">
        <f>(((J1162/60)/60)/24)+DATE(1970,1,1)+(-6/24)</f>
        <v>42060.904930555553</v>
      </c>
      <c r="T1162" s="12">
        <f>(((I1162/60)/60)/24)+DATE(1970,1,1)+(-6/24)</f>
        <v>42090.863263888896</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((E1163/D1163))</f>
        <v>0</v>
      </c>
      <c r="P1163" s="7">
        <v>0</v>
      </c>
      <c r="Q1163" s="7" t="str">
        <f>LEFT($N1163,FIND("/",N1163)-1)</f>
        <v>food</v>
      </c>
      <c r="R1163" s="7" t="str">
        <f>RIGHT($N1163,FIND("/",$N1163)+6)</f>
        <v>food trucks</v>
      </c>
      <c r="S1163" s="12">
        <f>(((J1163/60)/60)/24)+DATE(1970,1,1)+(-6/24)</f>
        <v>42122.379502314812</v>
      </c>
      <c r="T1163" s="12">
        <f>(((I1163/60)/60)/24)+DATE(1970,1,1)+(-6/24)</f>
        <v>42143.379502314812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((E1164/D1164))</f>
        <v>5.8333333333333338E-4</v>
      </c>
      <c r="P1164" s="7">
        <f>(E1164/L1164)</f>
        <v>17.5</v>
      </c>
      <c r="Q1164" s="7" t="str">
        <f>LEFT($N1164,FIND("/",N1164)-1)</f>
        <v>food</v>
      </c>
      <c r="R1164" s="7" t="str">
        <f>RIGHT($N1164,FIND("/",$N1164)+6)</f>
        <v>food trucks</v>
      </c>
      <c r="S1164" s="12">
        <f>(((J1164/60)/60)/24)+DATE(1970,1,1)+(-6/24)</f>
        <v>41876.433611111112</v>
      </c>
      <c r="T1164" s="12">
        <f>(((I1164/60)/60)/24)+DATE(1970,1,1)+(-6/24)</f>
        <v>41907.433611111112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((E1165/D1165))</f>
        <v>0</v>
      </c>
      <c r="P1165" s="7">
        <v>0</v>
      </c>
      <c r="Q1165" s="7" t="str">
        <f>LEFT($N1165,FIND("/",N1165)-1)</f>
        <v>food</v>
      </c>
      <c r="R1165" s="7" t="str">
        <f>RIGHT($N1165,FIND("/",$N1165)+6)</f>
        <v>food trucks</v>
      </c>
      <c r="S1165" s="12">
        <f>(((J1165/60)/60)/24)+DATE(1970,1,1)+(-6/24)</f>
        <v>41830.473611111112</v>
      </c>
      <c r="T1165" s="12">
        <f>(((I1165/60)/60)/24)+DATE(1970,1,1)+(-6/24)</f>
        <v>41860.473611111112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((E1166/D1166))</f>
        <v>0</v>
      </c>
      <c r="P1166" s="7">
        <v>0</v>
      </c>
      <c r="Q1166" s="7" t="str">
        <f>LEFT($N1166,FIND("/",N1166)-1)</f>
        <v>food</v>
      </c>
      <c r="R1166" s="7" t="str">
        <f>RIGHT($N1166,FIND("/",$N1166)+6)</f>
        <v>food trucks</v>
      </c>
      <c r="S1166" s="12">
        <f>(((J1166/60)/60)/24)+DATE(1970,1,1)+(-6/24)</f>
        <v>42509.474328703705</v>
      </c>
      <c r="T1166" s="12">
        <f>(((I1166/60)/60)/24)+DATE(1970,1,1)+(-6/24)</f>
        <v>42539.474328703705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((E1167/D1167))</f>
        <v>0.20705000000000001</v>
      </c>
      <c r="P1167" s="7">
        <f>(E1167/L1167)</f>
        <v>82.82</v>
      </c>
      <c r="Q1167" s="7" t="str">
        <f>LEFT($N1167,FIND("/",N1167)-1)</f>
        <v>food</v>
      </c>
      <c r="R1167" s="7" t="str">
        <f>RIGHT($N1167,FIND("/",$N1167)+6)</f>
        <v>food trucks</v>
      </c>
      <c r="S1167" s="12">
        <f>(((J1167/60)/60)/24)+DATE(1970,1,1)+(-6/24)</f>
        <v>41791.964467592588</v>
      </c>
      <c r="T1167" s="12">
        <f>(((I1167/60)/60)/24)+DATE(1970,1,1)+(-6/24)</f>
        <v>41825.964467592588</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((E1168/D1168))</f>
        <v>0.19139999999999999</v>
      </c>
      <c r="P1168" s="7">
        <f>(E1168/L1168)</f>
        <v>358.875</v>
      </c>
      <c r="Q1168" s="7" t="str">
        <f>LEFT($N1168,FIND("/",N1168)-1)</f>
        <v>food</v>
      </c>
      <c r="R1168" s="7" t="str">
        <f>RIGHT($N1168,FIND("/",$N1168)+6)</f>
        <v>food trucks</v>
      </c>
      <c r="S1168" s="12">
        <f>(((J1168/60)/60)/24)+DATE(1970,1,1)+(-6/24)</f>
        <v>42150.235439814816</v>
      </c>
      <c r="T1168" s="12">
        <f>(((I1168/60)/60)/24)+DATE(1970,1,1)+(-6/24)</f>
        <v>42180.916666666672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((E1169/D1169))</f>
        <v>1.6316666666666667E-2</v>
      </c>
      <c r="P1169" s="7">
        <f>(E1169/L1169)</f>
        <v>61.1875</v>
      </c>
      <c r="Q1169" s="7" t="str">
        <f>LEFT($N1169,FIND("/",N1169)-1)</f>
        <v>food</v>
      </c>
      <c r="R1169" s="7" t="str">
        <f>RIGHT($N1169,FIND("/",$N1169)+6)</f>
        <v>food trucks</v>
      </c>
      <c r="S1169" s="12">
        <f>(((J1169/60)/60)/24)+DATE(1970,1,1)+(-6/24)</f>
        <v>41863.484895833331</v>
      </c>
      <c r="T1169" s="12">
        <f>(((I1169/60)/60)/24)+DATE(1970,1,1)+(-6/24)</f>
        <v>41894.484895833331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((E1170/D1170))</f>
        <v>5.6666666666666664E-2</v>
      </c>
      <c r="P1170" s="7">
        <f>(E1170/L1170)</f>
        <v>340</v>
      </c>
      <c r="Q1170" s="7" t="str">
        <f>LEFT($N1170,FIND("/",N1170)-1)</f>
        <v>food</v>
      </c>
      <c r="R1170" s="7" t="str">
        <f>RIGHT($N1170,FIND("/",$N1170)+6)</f>
        <v>food trucks</v>
      </c>
      <c r="S1170" s="12">
        <f>(((J1170/60)/60)/24)+DATE(1970,1,1)+(-6/24)</f>
        <v>42604.803993055553</v>
      </c>
      <c r="T1170" s="12">
        <f>(((I1170/60)/60)/24)+DATE(1970,1,1)+(-6/24)</f>
        <v>42634.803993055553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((E1171/D1171))</f>
        <v>1.6999999999999999E-3</v>
      </c>
      <c r="P1171" s="7">
        <f>(E1171/L1171)</f>
        <v>5.666666666666667</v>
      </c>
      <c r="Q1171" s="7" t="str">
        <f>LEFT($N1171,FIND("/",N1171)-1)</f>
        <v>food</v>
      </c>
      <c r="R1171" s="7" t="str">
        <f>RIGHT($N1171,FIND("/",$N1171)+6)</f>
        <v>food trucks</v>
      </c>
      <c r="S1171" s="12">
        <f>(((J1171/60)/60)/24)+DATE(1970,1,1)+(-6/24)</f>
        <v>42027.103738425925</v>
      </c>
      <c r="T1171" s="12">
        <f>(((I1171/60)/60)/24)+DATE(1970,1,1)+(-6/24)</f>
        <v>42057.103738425925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((E1172/D1172))</f>
        <v>4.0000000000000001E-3</v>
      </c>
      <c r="P1172" s="7">
        <f>(E1172/L1172)</f>
        <v>50</v>
      </c>
      <c r="Q1172" s="7" t="str">
        <f>LEFT($N1172,FIND("/",N1172)-1)</f>
        <v>food</v>
      </c>
      <c r="R1172" s="7" t="str">
        <f>RIGHT($N1172,FIND("/",$N1172)+6)</f>
        <v>food trucks</v>
      </c>
      <c r="S1172" s="12">
        <f>(((J1172/60)/60)/24)+DATE(1970,1,1)+(-6/24)</f>
        <v>42124.643182870372</v>
      </c>
      <c r="T1172" s="12">
        <f>(((I1172/60)/60)/24)+DATE(1970,1,1)+(-6/24)</f>
        <v>42154.643182870372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((E1173/D1173))</f>
        <v>1E-3</v>
      </c>
      <c r="P1173" s="7">
        <f>(E1173/L1173)</f>
        <v>25</v>
      </c>
      <c r="Q1173" s="7" t="str">
        <f>LEFT($N1173,FIND("/",N1173)-1)</f>
        <v>food</v>
      </c>
      <c r="R1173" s="7" t="str">
        <f>RIGHT($N1173,FIND("/",$N1173)+6)</f>
        <v>food trucks</v>
      </c>
      <c r="S1173" s="12">
        <f>(((J1173/60)/60)/24)+DATE(1970,1,1)+(-6/24)</f>
        <v>41938.554710648146</v>
      </c>
      <c r="T1173" s="12">
        <f>(((I1173/60)/60)/24)+DATE(1970,1,1)+(-6/24)</f>
        <v>41956.596377314811</v>
      </c>
    </row>
    <row r="1174" spans="1:20" ht="17">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((E1174/D1174))</f>
        <v>0</v>
      </c>
      <c r="P1174" s="7">
        <v>0</v>
      </c>
      <c r="Q1174" s="7" t="str">
        <f>LEFT($N1174,FIND("/",N1174)-1)</f>
        <v>food</v>
      </c>
      <c r="R1174" s="7" t="str">
        <f>RIGHT($N1174,FIND("/",$N1174)+6)</f>
        <v>food trucks</v>
      </c>
      <c r="S1174" s="12">
        <f>(((J1174/60)/60)/24)+DATE(1970,1,1)+(-6/24)</f>
        <v>41841.432314814818</v>
      </c>
      <c r="T1174" s="12">
        <f>(((I1174/60)/60)/24)+DATE(1970,1,1)+(-6/24)</f>
        <v>41871.432314814818</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((E1175/D1175))</f>
        <v>2.4000000000000001E-4</v>
      </c>
      <c r="P1175" s="7">
        <f>(E1175/L1175)</f>
        <v>30</v>
      </c>
      <c r="Q1175" s="7" t="str">
        <f>LEFT($N1175,FIND("/",N1175)-1)</f>
        <v>food</v>
      </c>
      <c r="R1175" s="7" t="str">
        <f>RIGHT($N1175,FIND("/",$N1175)+6)</f>
        <v>food trucks</v>
      </c>
      <c r="S1175" s="12">
        <f>(((J1175/60)/60)/24)+DATE(1970,1,1)+(-6/24)</f>
        <v>42183.935844907406</v>
      </c>
      <c r="T1175" s="12">
        <f>(((I1175/60)/60)/24)+DATE(1970,1,1)+(-6/24)</f>
        <v>42218.935844907406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((E1176/D1176))</f>
        <v>5.906666666666667E-2</v>
      </c>
      <c r="P1176" s="7">
        <f>(E1176/L1176)</f>
        <v>46.631578947368418</v>
      </c>
      <c r="Q1176" s="7" t="str">
        <f>LEFT($N1176,FIND("/",N1176)-1)</f>
        <v>food</v>
      </c>
      <c r="R1176" s="7" t="str">
        <f>RIGHT($N1176,FIND("/",$N1176)+6)</f>
        <v>food trucks</v>
      </c>
      <c r="S1176" s="12">
        <f>(((J1176/60)/60)/24)+DATE(1970,1,1)+(-6/24)</f>
        <v>42468.59174768519</v>
      </c>
      <c r="T1176" s="12">
        <f>(((I1176/60)/60)/24)+DATE(1970,1,1)+(-6/24)</f>
        <v>42498.59174768519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((E1177/D1177))</f>
        <v>2.9250000000000002E-2</v>
      </c>
      <c r="P1177" s="7">
        <f>(E1177/L1177)</f>
        <v>65</v>
      </c>
      <c r="Q1177" s="7" t="str">
        <f>LEFT($N1177,FIND("/",N1177)-1)</f>
        <v>food</v>
      </c>
      <c r="R1177" s="7" t="str">
        <f>RIGHT($N1177,FIND("/",$N1177)+6)</f>
        <v>food trucks</v>
      </c>
      <c r="S1177" s="12">
        <f>(((J1177/60)/60)/24)+DATE(1970,1,1)+(-6/24)</f>
        <v>42170.478460648148</v>
      </c>
      <c r="T1177" s="12">
        <f>(((I1177/60)/60)/24)+DATE(1970,1,1)+(-6/24)</f>
        <v>42200.478460648148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((E1178/D1178))</f>
        <v>5.7142857142857142E-5</v>
      </c>
      <c r="P1178" s="7">
        <f>(E1178/L1178)</f>
        <v>10</v>
      </c>
      <c r="Q1178" s="7" t="str">
        <f>LEFT($N1178,FIND("/",N1178)-1)</f>
        <v>food</v>
      </c>
      <c r="R1178" s="7" t="str">
        <f>RIGHT($N1178,FIND("/",$N1178)+6)</f>
        <v>food trucks</v>
      </c>
      <c r="S1178" s="12">
        <f>(((J1178/60)/60)/24)+DATE(1970,1,1)+(-6/24)</f>
        <v>42745.769652777773</v>
      </c>
      <c r="T1178" s="12">
        <f>(((I1178/60)/60)/24)+DATE(1970,1,1)+(-6/24)</f>
        <v>42800.291666666672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((E1179/D1179))</f>
        <v>0</v>
      </c>
      <c r="P1179" s="7">
        <v>0</v>
      </c>
      <c r="Q1179" s="7" t="str">
        <f>LEFT($N1179,FIND("/",N1179)-1)</f>
        <v>food</v>
      </c>
      <c r="R1179" s="7" t="str">
        <f>RIGHT($N1179,FIND("/",$N1179)+6)</f>
        <v>food trucks</v>
      </c>
      <c r="S1179" s="12">
        <f>(((J1179/60)/60)/24)+DATE(1970,1,1)+(-6/24)</f>
        <v>41897.410833333335</v>
      </c>
      <c r="T1179" s="12">
        <f>(((I1179/60)/60)/24)+DATE(1970,1,1)+(-6/24)</f>
        <v>41927.410833333335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((E1180/D1180))</f>
        <v>6.666666666666667E-5</v>
      </c>
      <c r="P1180" s="7">
        <f>(E1180/L1180)</f>
        <v>5</v>
      </c>
      <c r="Q1180" s="7" t="str">
        <f>LEFT($N1180,FIND("/",N1180)-1)</f>
        <v>food</v>
      </c>
      <c r="R1180" s="7" t="str">
        <f>RIGHT($N1180,FIND("/",$N1180)+6)</f>
        <v>food trucks</v>
      </c>
      <c r="S1180" s="12">
        <f>(((J1180/60)/60)/24)+DATE(1970,1,1)+(-6/24)</f>
        <v>41837.655694444446</v>
      </c>
      <c r="T1180" s="12">
        <f>(((I1180/60)/60)/24)+DATE(1970,1,1)+(-6/24)</f>
        <v>41867.655694444446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((E1181/D1181))</f>
        <v>5.3333333333333337E-2</v>
      </c>
      <c r="P1181" s="7">
        <f>(E1181/L1181)</f>
        <v>640</v>
      </c>
      <c r="Q1181" s="7" t="str">
        <f>LEFT($N1181,FIND("/",N1181)-1)</f>
        <v>food</v>
      </c>
      <c r="R1181" s="7" t="str">
        <f>RIGHT($N1181,FIND("/",$N1181)+6)</f>
        <v>food trucks</v>
      </c>
      <c r="S1181" s="12">
        <f>(((J1181/60)/60)/24)+DATE(1970,1,1)+(-6/24)</f>
        <v>42275.470219907409</v>
      </c>
      <c r="T1181" s="12">
        <f>(((I1181/60)/60)/24)+DATE(1970,1,1)+(-6/24)</f>
        <v>42305.470219907409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((E1182/D1182))</f>
        <v>0.11749999999999999</v>
      </c>
      <c r="P1182" s="7">
        <f>(E1182/L1182)</f>
        <v>69.117647058823536</v>
      </c>
      <c r="Q1182" s="7" t="str">
        <f>LEFT($N1182,FIND("/",N1182)-1)</f>
        <v>food</v>
      </c>
      <c r="R1182" s="7" t="str">
        <f>RIGHT($N1182,FIND("/",$N1182)+6)</f>
        <v>food trucks</v>
      </c>
      <c r="S1182" s="12">
        <f>(((J1182/60)/60)/24)+DATE(1970,1,1)+(-6/24)</f>
        <v>41781.556875000002</v>
      </c>
      <c r="T1182" s="12">
        <f>(((I1182/60)/60)/24)+DATE(1970,1,1)+(-6/24)</f>
        <v>41818.556875000002</v>
      </c>
    </row>
    <row r="1183" spans="1:20" ht="17">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((E1183/D1183))</f>
        <v>8.0000000000000007E-5</v>
      </c>
      <c r="P1183" s="7">
        <f>(E1183/L1183)</f>
        <v>1.3333333333333333</v>
      </c>
      <c r="Q1183" s="7" t="str">
        <f>LEFT($N1183,FIND("/",N1183)-1)</f>
        <v>food</v>
      </c>
      <c r="R1183" s="7" t="str">
        <f>RIGHT($N1183,FIND("/",$N1183)+6)</f>
        <v>food trucks</v>
      </c>
      <c r="S1183" s="12">
        <f>(((J1183/60)/60)/24)+DATE(1970,1,1)+(-6/24)</f>
        <v>42034.089363425926</v>
      </c>
      <c r="T1183" s="12">
        <f>(((I1183/60)/60)/24)+DATE(1970,1,1)+(-6/24)</f>
        <v>42064.089363425926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((E1184/D1184))</f>
        <v>4.2000000000000003E-2</v>
      </c>
      <c r="P1184" s="7">
        <f>(E1184/L1184)</f>
        <v>10.5</v>
      </c>
      <c r="Q1184" s="7" t="str">
        <f>LEFT($N1184,FIND("/",N1184)-1)</f>
        <v>food</v>
      </c>
      <c r="R1184" s="7" t="str">
        <f>RIGHT($N1184,FIND("/",$N1184)+6)</f>
        <v>food trucks</v>
      </c>
      <c r="S1184" s="12">
        <f>(((J1184/60)/60)/24)+DATE(1970,1,1)+(-6/24)</f>
        <v>42728.577407407407</v>
      </c>
      <c r="T1184" s="12">
        <f>(((I1184/60)/60)/24)+DATE(1970,1,1)+(-6/24)</f>
        <v>42747.445833333331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((E1185/D1185))</f>
        <v>0.04</v>
      </c>
      <c r="P1185" s="7">
        <f>(E1185/L1185)</f>
        <v>33.333333333333336</v>
      </c>
      <c r="Q1185" s="7" t="str">
        <f>LEFT($N1185,FIND("/",N1185)-1)</f>
        <v>food</v>
      </c>
      <c r="R1185" s="7" t="str">
        <f>RIGHT($N1185,FIND("/",$N1185)+6)</f>
        <v>food trucks</v>
      </c>
      <c r="S1185" s="12">
        <f>(((J1185/60)/60)/24)+DATE(1970,1,1)+(-6/24)</f>
        <v>42656.61137731481</v>
      </c>
      <c r="T1185" s="12">
        <f>(((I1185/60)/60)/24)+DATE(1970,1,1)+(-6/24)</f>
        <v>42675.915972222225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((E1186/D1186))</f>
        <v>1.0493636363636363</v>
      </c>
      <c r="P1186" s="7">
        <f>(E1186/L1186)</f>
        <v>61.562666666666665</v>
      </c>
      <c r="Q1186" s="7" t="str">
        <f>LEFT($N1186,FIND("/",N1186)-1)</f>
        <v>photography</v>
      </c>
      <c r="R1186" s="7" t="str">
        <f>RIGHT($N1186,FIND("/",$N1186)-2)</f>
        <v>photobooks</v>
      </c>
      <c r="S1186" s="12">
        <f>(((J1186/60)/60)/24)+DATE(1970,1,1)+(-6/24)</f>
        <v>42741.349664351852</v>
      </c>
      <c r="T1186" s="12">
        <f>(((I1186/60)/60)/24)+DATE(1970,1,1)+(-6/24)</f>
        <v>42772.349664351852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((E1187/D1187))</f>
        <v>1.0544</v>
      </c>
      <c r="P1187" s="7">
        <f>(E1187/L1187)</f>
        <v>118.73873873873873</v>
      </c>
      <c r="Q1187" s="7" t="str">
        <f>LEFT($N1187,FIND("/",N1187)-1)</f>
        <v>photography</v>
      </c>
      <c r="R1187" s="7" t="str">
        <f>RIGHT($N1187,FIND("/",$N1187)-2)</f>
        <v>photobooks</v>
      </c>
      <c r="S1187" s="12">
        <f>(((J1187/60)/60)/24)+DATE(1970,1,1)+(-6/24)</f>
        <v>42130.615150462967</v>
      </c>
      <c r="T1187" s="12">
        <f>(((I1187/60)/60)/24)+DATE(1970,1,1)+(-6/24)</f>
        <v>42162.916666666672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((E1188/D1188))</f>
        <v>1.0673333333333332</v>
      </c>
      <c r="P1188" s="7">
        <f>(E1188/L1188)</f>
        <v>65.081300813008127</v>
      </c>
      <c r="Q1188" s="7" t="str">
        <f>LEFT($N1188,FIND("/",N1188)-1)</f>
        <v>photography</v>
      </c>
      <c r="R1188" s="7" t="str">
        <f>RIGHT($N1188,FIND("/",$N1188)-2)</f>
        <v>photobooks</v>
      </c>
      <c r="S1188" s="12">
        <f>(((J1188/60)/60)/24)+DATE(1970,1,1)+(-6/24)</f>
        <v>42123.61336805555</v>
      </c>
      <c r="T1188" s="12">
        <f>(((I1188/60)/60)/24)+DATE(1970,1,1)+(-6/24)</f>
        <v>42156.695833333331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((E1189/D1189))</f>
        <v>1.0412571428571429</v>
      </c>
      <c r="P1189" s="7">
        <f>(E1189/L1189)</f>
        <v>130.15714285714284</v>
      </c>
      <c r="Q1189" s="7" t="str">
        <f>LEFT($N1189,FIND("/",N1189)-1)</f>
        <v>photography</v>
      </c>
      <c r="R1189" s="7" t="str">
        <f>RIGHT($N1189,FIND("/",$N1189)-2)</f>
        <v>photobooks</v>
      </c>
      <c r="S1189" s="12">
        <f>(((J1189/60)/60)/24)+DATE(1970,1,1)+(-6/24)</f>
        <v>42109.644942129627</v>
      </c>
      <c r="T1189" s="12">
        <f>(((I1189/60)/60)/24)+DATE(1970,1,1)+(-6/24)</f>
        <v>42141.5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((E1190/D1190))</f>
        <v>1.6054999999999999</v>
      </c>
      <c r="P1190" s="7">
        <f>(E1190/L1190)</f>
        <v>37.776470588235291</v>
      </c>
      <c r="Q1190" s="7" t="str">
        <f>LEFT($N1190,FIND("/",N1190)-1)</f>
        <v>photography</v>
      </c>
      <c r="R1190" s="7" t="str">
        <f>RIGHT($N1190,FIND("/",$N1190)-2)</f>
        <v>photobooks</v>
      </c>
      <c r="S1190" s="12">
        <f>(((J1190/60)/60)/24)+DATE(1970,1,1)+(-6/24)</f>
        <v>42711.450694444444</v>
      </c>
      <c r="T1190" s="12">
        <f>(((I1190/60)/60)/24)+DATE(1970,1,1)+(-6/24)</f>
        <v>42732.450694444444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((E1191/D1191))</f>
        <v>1.0777777777777777</v>
      </c>
      <c r="P1191" s="7">
        <f>(E1191/L1191)</f>
        <v>112.79069767441861</v>
      </c>
      <c r="Q1191" s="7" t="str">
        <f>LEFT($N1191,FIND("/",N1191)-1)</f>
        <v>photography</v>
      </c>
      <c r="R1191" s="7" t="str">
        <f>RIGHT($N1191,FIND("/",$N1191)-2)</f>
        <v>photobooks</v>
      </c>
      <c r="S1191" s="12">
        <f>(((J1191/60)/60)/24)+DATE(1970,1,1)+(-6/24)</f>
        <v>42529.729108796295</v>
      </c>
      <c r="T1191" s="12">
        <f>(((I1191/60)/60)/24)+DATE(1970,1,1)+(-6/24)</f>
        <v>42550.729108796295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((E1192/D1192))</f>
        <v>1.35</v>
      </c>
      <c r="P1192" s="7">
        <f>(E1192/L1192)</f>
        <v>51.92307692307692</v>
      </c>
      <c r="Q1192" s="7" t="str">
        <f>LEFT($N1192,FIND("/",N1192)-1)</f>
        <v>photography</v>
      </c>
      <c r="R1192" s="7" t="str">
        <f>RIGHT($N1192,FIND("/",$N1192)-2)</f>
        <v>photobooks</v>
      </c>
      <c r="S1192" s="12">
        <f>(((J1192/60)/60)/24)+DATE(1970,1,1)+(-6/24)</f>
        <v>41852.415798611109</v>
      </c>
      <c r="T1192" s="12">
        <f>(((I1192/60)/60)/24)+DATE(1970,1,1)+(-6/24)</f>
        <v>41882.415798611109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((E1193/D1193))</f>
        <v>1.0907407407407408</v>
      </c>
      <c r="P1193" s="7">
        <f>(E1193/L1193)</f>
        <v>89.242424242424249</v>
      </c>
      <c r="Q1193" s="7" t="str">
        <f>LEFT($N1193,FIND("/",N1193)-1)</f>
        <v>photography</v>
      </c>
      <c r="R1193" s="7" t="str">
        <f>RIGHT($N1193,FIND("/",$N1193)-2)</f>
        <v>photobooks</v>
      </c>
      <c r="S1193" s="12">
        <f>(((J1193/60)/60)/24)+DATE(1970,1,1)+(-6/24)</f>
        <v>42419.353703703702</v>
      </c>
      <c r="T1193" s="12">
        <f>(((I1193/60)/60)/24)+DATE(1970,1,1)+(-6/24)</f>
        <v>42449.312037037031</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((E1194/D1194))</f>
        <v>2.9</v>
      </c>
      <c r="P1194" s="7">
        <f>(E1194/L1194)</f>
        <v>19.333333333333332</v>
      </c>
      <c r="Q1194" s="7" t="str">
        <f>LEFT($N1194,FIND("/",N1194)-1)</f>
        <v>photography</v>
      </c>
      <c r="R1194" s="7" t="str">
        <f>RIGHT($N1194,FIND("/",$N1194)-2)</f>
        <v>photobooks</v>
      </c>
      <c r="S1194" s="12">
        <f>(((J1194/60)/60)/24)+DATE(1970,1,1)+(-6/24)</f>
        <v>42747.256689814814</v>
      </c>
      <c r="T1194" s="12">
        <f>(((I1194/60)/60)/24)+DATE(1970,1,1)+(-6/24)</f>
        <v>42777.256689814814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((E1195/D1195))</f>
        <v>1.0395714285714286</v>
      </c>
      <c r="P1195" s="7">
        <f>(E1195/L1195)</f>
        <v>79.967032967032964</v>
      </c>
      <c r="Q1195" s="7" t="str">
        <f>LEFT($N1195,FIND("/",N1195)-1)</f>
        <v>photography</v>
      </c>
      <c r="R1195" s="7" t="str">
        <f>RIGHT($N1195,FIND("/",$N1195)-2)</f>
        <v>photobooks</v>
      </c>
      <c r="S1195" s="12">
        <f>(((J1195/60)/60)/24)+DATE(1970,1,1)+(-6/24)</f>
        <v>42409.526076388895</v>
      </c>
      <c r="T1195" s="12">
        <f>(((I1195/60)/60)/24)+DATE(1970,1,1)+(-6/24)</f>
        <v>42469.484409722223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((E1196/D1196))</f>
        <v>3.2223999999999999</v>
      </c>
      <c r="P1196" s="7">
        <f>(E1196/L1196)</f>
        <v>56.414565826330531</v>
      </c>
      <c r="Q1196" s="7" t="str">
        <f>LEFT($N1196,FIND("/",N1196)-1)</f>
        <v>photography</v>
      </c>
      <c r="R1196" s="7" t="str">
        <f>RIGHT($N1196,FIND("/",$N1196)-2)</f>
        <v>photobooks</v>
      </c>
      <c r="S1196" s="12">
        <f>(((J1196/60)/60)/24)+DATE(1970,1,1)+(-6/24)</f>
        <v>42072.238182870366</v>
      </c>
      <c r="T1196" s="12">
        <f>(((I1196/60)/60)/24)+DATE(1970,1,1)+(-6/24)</f>
        <v>42102.238182870366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((E1197/D1197))</f>
        <v>1.35</v>
      </c>
      <c r="P1197" s="7">
        <f>(E1197/L1197)</f>
        <v>79.411764705882348</v>
      </c>
      <c r="Q1197" s="7" t="str">
        <f>LEFT($N1197,FIND("/",N1197)-1)</f>
        <v>photography</v>
      </c>
      <c r="R1197" s="7" t="str">
        <f>RIGHT($N1197,FIND("/",$N1197)-2)</f>
        <v>photobooks</v>
      </c>
      <c r="S1197" s="12">
        <f>(((J1197/60)/60)/24)+DATE(1970,1,1)+(-6/24)</f>
        <v>42298.09783564815</v>
      </c>
      <c r="T1197" s="12">
        <f>(((I1197/60)/60)/24)+DATE(1970,1,1)+(-6/24)</f>
        <v>42358.125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((E1198/D1198))</f>
        <v>2.6991034482758622</v>
      </c>
      <c r="P1198" s="7">
        <f>(E1198/L1198)</f>
        <v>76.439453125</v>
      </c>
      <c r="Q1198" s="7" t="str">
        <f>LEFT($N1198,FIND("/",N1198)-1)</f>
        <v>photography</v>
      </c>
      <c r="R1198" s="7" t="str">
        <f>RIGHT($N1198,FIND("/",$N1198)-2)</f>
        <v>photobooks</v>
      </c>
      <c r="S1198" s="12">
        <f>(((J1198/60)/60)/24)+DATE(1970,1,1)+(-6/24)</f>
        <v>42326.568738425922</v>
      </c>
      <c r="T1198" s="12">
        <f>(((I1198/60)/60)/24)+DATE(1970,1,1)+(-6/24)</f>
        <v>42356.568738425922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((E1199/D1199))</f>
        <v>2.5329333333333333</v>
      </c>
      <c r="P1199" s="7">
        <f>(E1199/L1199)</f>
        <v>121</v>
      </c>
      <c r="Q1199" s="7" t="str">
        <f>LEFT($N1199,FIND("/",N1199)-1)</f>
        <v>photography</v>
      </c>
      <c r="R1199" s="7" t="str">
        <f>RIGHT($N1199,FIND("/",$N1199)-2)</f>
        <v>photobooks</v>
      </c>
      <c r="S1199" s="12">
        <f>(((J1199/60)/60)/24)+DATE(1970,1,1)+(-6/24)</f>
        <v>42503.41474537037</v>
      </c>
      <c r="T1199" s="12">
        <f>(((I1199/60)/60)/24)+DATE(1970,1,1)+(-6/24)</f>
        <v>42533.999305555553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((E1200/D1200))</f>
        <v>2.6059999999999999</v>
      </c>
      <c r="P1200" s="7">
        <f>(E1200/L1200)</f>
        <v>54.616766467065865</v>
      </c>
      <c r="Q1200" s="7" t="str">
        <f>LEFT($N1200,FIND("/",N1200)-1)</f>
        <v>photography</v>
      </c>
      <c r="R1200" s="7" t="str">
        <f>RIGHT($N1200,FIND("/",$N1200)-2)</f>
        <v>photobooks</v>
      </c>
      <c r="S1200" s="12">
        <f>(((J1200/60)/60)/24)+DATE(1970,1,1)+(-6/24)</f>
        <v>42333.369050925925</v>
      </c>
      <c r="T1200" s="12">
        <f>(((I1200/60)/60)/24)+DATE(1970,1,1)+(-6/24)</f>
        <v>42368.875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((E1201/D1201))</f>
        <v>1.0131677953348381</v>
      </c>
      <c r="P1201" s="7">
        <f>(E1201/L1201)</f>
        <v>299.22222222222223</v>
      </c>
      <c r="Q1201" s="7" t="str">
        <f>LEFT($N1201,FIND("/",N1201)-1)</f>
        <v>photography</v>
      </c>
      <c r="R1201" s="7" t="str">
        <f>RIGHT($N1201,FIND("/",$N1201)-2)</f>
        <v>photobooks</v>
      </c>
      <c r="S1201" s="12">
        <f>(((J1201/60)/60)/24)+DATE(1970,1,1)+(-6/24)</f>
        <v>42161.520833333328</v>
      </c>
      <c r="T1201" s="12">
        <f>(((I1201/60)/60)/24)+DATE(1970,1,1)+(-6/24)</f>
        <v>42193.520833333328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((E1202/D1202))</f>
        <v>1.2560416666666667</v>
      </c>
      <c r="P1202" s="7">
        <f>(E1202/L1202)</f>
        <v>58.533980582524272</v>
      </c>
      <c r="Q1202" s="7" t="str">
        <f>LEFT($N1202,FIND("/",N1202)-1)</f>
        <v>photography</v>
      </c>
      <c r="R1202" s="7" t="str">
        <f>RIGHT($N1202,FIND("/",$N1202)-2)</f>
        <v>photobooks</v>
      </c>
      <c r="S1202" s="12">
        <f>(((J1202/60)/60)/24)+DATE(1970,1,1)+(-6/24)</f>
        <v>42089.227500000001</v>
      </c>
      <c r="T1202" s="12">
        <f>(((I1202/60)/60)/24)+DATE(1970,1,1)+(-6/24)</f>
        <v>42110.227500000001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((E1203/D1203))</f>
        <v>1.0243783333333334</v>
      </c>
      <c r="P1203" s="7">
        <f>(E1203/L1203)</f>
        <v>55.371801801801809</v>
      </c>
      <c r="Q1203" s="7" t="str">
        <f>LEFT($N1203,FIND("/",N1203)-1)</f>
        <v>photography</v>
      </c>
      <c r="R1203" s="7" t="str">
        <f>RIGHT($N1203,FIND("/",$N1203)-2)</f>
        <v>photobooks</v>
      </c>
      <c r="S1203" s="12">
        <f>(((J1203/60)/60)/24)+DATE(1970,1,1)+(-6/24)</f>
        <v>42536.35701388889</v>
      </c>
      <c r="T1203" s="12">
        <f>(((I1203/60)/60)/24)+DATE(1970,1,1)+(-6/24)</f>
        <v>42566.35701388889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((E1204/D1204))</f>
        <v>1.99244</v>
      </c>
      <c r="P1204" s="7">
        <f>(E1204/L1204)</f>
        <v>183.80442804428046</v>
      </c>
      <c r="Q1204" s="7" t="str">
        <f>LEFT($N1204,FIND("/",N1204)-1)</f>
        <v>photography</v>
      </c>
      <c r="R1204" s="7" t="str">
        <f>RIGHT($N1204,FIND("/",$N1204)-2)</f>
        <v>photobooks</v>
      </c>
      <c r="S1204" s="12">
        <f>(((J1204/60)/60)/24)+DATE(1970,1,1)+(-6/24)</f>
        <v>42152.038819444439</v>
      </c>
      <c r="T1204" s="12">
        <f>(((I1204/60)/60)/24)+DATE(1970,1,1)+(-6/24)</f>
        <v>42182.038819444439</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((E1205/D1205))</f>
        <v>1.0245398773006136</v>
      </c>
      <c r="P1205" s="7">
        <f>(E1205/L1205)</f>
        <v>165.34653465346534</v>
      </c>
      <c r="Q1205" s="7" t="str">
        <f>LEFT($N1205,FIND("/",N1205)-1)</f>
        <v>photography</v>
      </c>
      <c r="R1205" s="7" t="str">
        <f>RIGHT($N1205,FIND("/",$N1205)-2)</f>
        <v>photobooks</v>
      </c>
      <c r="S1205" s="12">
        <f>(((J1205/60)/60)/24)+DATE(1970,1,1)+(-6/24)</f>
        <v>42125.364895833336</v>
      </c>
      <c r="T1205" s="12">
        <f>(((I1205/60)/60)/24)+DATE(1970,1,1)+(-6/24)</f>
        <v>42155.364895833336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((E1206/D1206))</f>
        <v>1.0294615384615384</v>
      </c>
      <c r="P1206" s="7">
        <f>(E1206/L1206)</f>
        <v>234.78947368421052</v>
      </c>
      <c r="Q1206" s="7" t="str">
        <f>LEFT($N1206,FIND("/",N1206)-1)</f>
        <v>photography</v>
      </c>
      <c r="R1206" s="7" t="str">
        <f>RIGHT($N1206,FIND("/",$N1206)-2)</f>
        <v>photobooks</v>
      </c>
      <c r="S1206" s="12">
        <f>(((J1206/60)/60)/24)+DATE(1970,1,1)+(-6/24)</f>
        <v>42297.498067129629</v>
      </c>
      <c r="T1206" s="12">
        <f>(((I1206/60)/60)/24)+DATE(1970,1,1)+(-6/24)</f>
        <v>42341.958333333328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((E1207/D1207))</f>
        <v>1.0086153846153847</v>
      </c>
      <c r="P1207" s="7">
        <f>(E1207/L1207)</f>
        <v>211.48387096774192</v>
      </c>
      <c r="Q1207" s="7" t="str">
        <f>LEFT($N1207,FIND("/",N1207)-1)</f>
        <v>photography</v>
      </c>
      <c r="R1207" s="7" t="str">
        <f>RIGHT($N1207,FIND("/",$N1207)-2)</f>
        <v>photobooks</v>
      </c>
      <c r="S1207" s="12">
        <f>(((J1207/60)/60)/24)+DATE(1970,1,1)+(-6/24)</f>
        <v>42138.256377314814</v>
      </c>
      <c r="T1207" s="12">
        <f>(((I1207/60)/60)/24)+DATE(1970,1,1)+(-6/24)</f>
        <v>42168.256377314814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((E1208/D1208))</f>
        <v>1.1499999999999999</v>
      </c>
      <c r="P1208" s="7">
        <f>(E1208/L1208)</f>
        <v>32.34375</v>
      </c>
      <c r="Q1208" s="7" t="str">
        <f>LEFT($N1208,FIND("/",N1208)-1)</f>
        <v>photography</v>
      </c>
      <c r="R1208" s="7" t="str">
        <f>RIGHT($N1208,FIND("/",$N1208)-2)</f>
        <v>photobooks</v>
      </c>
      <c r="S1208" s="12">
        <f>(((J1208/60)/60)/24)+DATE(1970,1,1)+(-6/24)</f>
        <v>42772.526076388895</v>
      </c>
      <c r="T1208" s="12">
        <f>(((I1208/60)/60)/24)+DATE(1970,1,1)+(-6/24)</f>
        <v>42805.311805555553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((E1209/D1209))</f>
        <v>1.0416766467065868</v>
      </c>
      <c r="P1209" s="7">
        <f>(E1209/L1209)</f>
        <v>123.37588652482269</v>
      </c>
      <c r="Q1209" s="7" t="str">
        <f>LEFT($N1209,FIND("/",N1209)-1)</f>
        <v>photography</v>
      </c>
      <c r="R1209" s="7" t="str">
        <f>RIGHT($N1209,FIND("/",$N1209)-2)</f>
        <v>photobooks</v>
      </c>
      <c r="S1209" s="12">
        <f>(((J1209/60)/60)/24)+DATE(1970,1,1)+(-6/24)</f>
        <v>42430.180243055554</v>
      </c>
      <c r="T1209" s="12">
        <f>(((I1209/60)/60)/24)+DATE(1970,1,1)+(-6/24)</f>
        <v>42460.166666666672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((E1210/D1210))</f>
        <v>1.5529999999999999</v>
      </c>
      <c r="P1210" s="7">
        <f>(E1210/L1210)</f>
        <v>207.06666666666666</v>
      </c>
      <c r="Q1210" s="7" t="str">
        <f>LEFT($N1210,FIND("/",N1210)-1)</f>
        <v>photography</v>
      </c>
      <c r="R1210" s="7" t="str">
        <f>RIGHT($N1210,FIND("/",$N1210)-2)</f>
        <v>photobooks</v>
      </c>
      <c r="S1210" s="12">
        <f>(((J1210/60)/60)/24)+DATE(1970,1,1)+(-6/24)</f>
        <v>42423.459074074075</v>
      </c>
      <c r="T1210" s="12">
        <f>(((I1210/60)/60)/24)+DATE(1970,1,1)+(-6/24)</f>
        <v>42453.417407407411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((E1211/D1211))</f>
        <v>1.06</v>
      </c>
      <c r="P1211" s="7">
        <f>(E1211/L1211)</f>
        <v>138.2608695652174</v>
      </c>
      <c r="Q1211" s="7" t="str">
        <f>LEFT($N1211,FIND("/",N1211)-1)</f>
        <v>photography</v>
      </c>
      <c r="R1211" s="7" t="str">
        <f>RIGHT($N1211,FIND("/",$N1211)-2)</f>
        <v>photobooks</v>
      </c>
      <c r="S1211" s="12">
        <f>(((J1211/60)/60)/24)+DATE(1970,1,1)+(-6/24)</f>
        <v>42761.596122685187</v>
      </c>
      <c r="T1211" s="12">
        <f>(((I1211/60)/60)/24)+DATE(1970,1,1)+(-6/24)</f>
        <v>42791.596122685187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((E1212/D1212))</f>
        <v>2.5431499999999998</v>
      </c>
      <c r="P1212" s="7">
        <f>(E1212/L1212)</f>
        <v>493.81553398058253</v>
      </c>
      <c r="Q1212" s="7" t="str">
        <f>LEFT($N1212,FIND("/",N1212)-1)</f>
        <v>photography</v>
      </c>
      <c r="R1212" s="7" t="str">
        <f>RIGHT($N1212,FIND("/",$N1212)-2)</f>
        <v>photobooks</v>
      </c>
      <c r="S1212" s="12">
        <f>(((J1212/60)/60)/24)+DATE(1970,1,1)+(-6/24)</f>
        <v>42132.691805555558</v>
      </c>
      <c r="T1212" s="12">
        <f>(((I1212/60)/60)/24)+DATE(1970,1,1)+(-6/24)</f>
        <v>42155.625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((E1213/D1213))</f>
        <v>1.0109999999999999</v>
      </c>
      <c r="P1213" s="7">
        <f>(E1213/L1213)</f>
        <v>168.5</v>
      </c>
      <c r="Q1213" s="7" t="str">
        <f>LEFT($N1213,FIND("/",N1213)-1)</f>
        <v>photography</v>
      </c>
      <c r="R1213" s="7" t="str">
        <f>RIGHT($N1213,FIND("/",$N1213)-2)</f>
        <v>photobooks</v>
      </c>
      <c r="S1213" s="12">
        <f>(((J1213/60)/60)/24)+DATE(1970,1,1)+(-6/24)</f>
        <v>42515.616446759261</v>
      </c>
      <c r="T1213" s="12">
        <f>(((I1213/60)/60)/24)+DATE(1970,1,1)+(-6/24)</f>
        <v>42530.616446759261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((E1214/D1214))</f>
        <v>1.2904</v>
      </c>
      <c r="P1214" s="7">
        <f>(E1214/L1214)</f>
        <v>38.867469879518069</v>
      </c>
      <c r="Q1214" s="7" t="str">
        <f>LEFT($N1214,FIND("/",N1214)-1)</f>
        <v>photography</v>
      </c>
      <c r="R1214" s="7" t="str">
        <f>RIGHT($N1214,FIND("/",$N1214)-2)</f>
        <v>photobooks</v>
      </c>
      <c r="S1214" s="12">
        <f>(((J1214/60)/60)/24)+DATE(1970,1,1)+(-6/24)</f>
        <v>42318.700173611112</v>
      </c>
      <c r="T1214" s="12">
        <f>(((I1214/60)/60)/24)+DATE(1970,1,1)+(-6/24)</f>
        <v>42334.791666666672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((E1215/D1215))</f>
        <v>1.0223076923076924</v>
      </c>
      <c r="P1215" s="7">
        <f>(E1215/L1215)</f>
        <v>61.527777777777779</v>
      </c>
      <c r="Q1215" s="7" t="str">
        <f>LEFT($N1215,FIND("/",N1215)-1)</f>
        <v>photography</v>
      </c>
      <c r="R1215" s="7" t="str">
        <f>RIGHT($N1215,FIND("/",$N1215)-2)</f>
        <v>photobooks</v>
      </c>
      <c r="S1215" s="12">
        <f>(((J1215/60)/60)/24)+DATE(1970,1,1)+(-6/24)</f>
        <v>42731.505787037036</v>
      </c>
      <c r="T1215" s="12">
        <f>(((I1215/60)/60)/24)+DATE(1970,1,1)+(-6/24)</f>
        <v>42766.505787037036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((E1216/D1216))</f>
        <v>1.3180000000000001</v>
      </c>
      <c r="P1216" s="7">
        <f>(E1216/L1216)</f>
        <v>105.44</v>
      </c>
      <c r="Q1216" s="7" t="str">
        <f>LEFT($N1216,FIND("/",N1216)-1)</f>
        <v>photography</v>
      </c>
      <c r="R1216" s="7" t="str">
        <f>RIGHT($N1216,FIND("/",$N1216)-2)</f>
        <v>photobooks</v>
      </c>
      <c r="S1216" s="12">
        <f>(((J1216/60)/60)/24)+DATE(1970,1,1)+(-6/24)</f>
        <v>42104.590335648143</v>
      </c>
      <c r="T1216" s="12">
        <f>(((I1216/60)/60)/24)+DATE(1970,1,1)+(-6/24)</f>
        <v>42164.590335648143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((E1217/D1217))</f>
        <v>7.8608020000000005</v>
      </c>
      <c r="P1217" s="7">
        <f>(E1217/L1217)</f>
        <v>71.592003642987251</v>
      </c>
      <c r="Q1217" s="7" t="str">
        <f>LEFT($N1217,FIND("/",N1217)-1)</f>
        <v>photography</v>
      </c>
      <c r="R1217" s="7" t="str">
        <f>RIGHT($N1217,FIND("/",$N1217)-2)</f>
        <v>photobooks</v>
      </c>
      <c r="S1217" s="12">
        <f>(((J1217/60)/60)/24)+DATE(1970,1,1)+(-6/24)</f>
        <v>41759.673101851848</v>
      </c>
      <c r="T1217" s="12">
        <f>(((I1217/60)/60)/24)+DATE(1970,1,1)+(-6/24)</f>
        <v>41789.673101851848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((E1218/D1218))</f>
        <v>1.4570000000000001</v>
      </c>
      <c r="P1218" s="7">
        <f>(E1218/L1218)</f>
        <v>91.882882882882882</v>
      </c>
      <c r="Q1218" s="7" t="str">
        <f>LEFT($N1218,FIND("/",N1218)-1)</f>
        <v>photography</v>
      </c>
      <c r="R1218" s="7" t="str">
        <f>RIGHT($N1218,FIND("/",$N1218)-2)</f>
        <v>photobooks</v>
      </c>
      <c r="S1218" s="12">
        <f>(((J1218/60)/60)/24)+DATE(1970,1,1)+(-6/24)</f>
        <v>42247.366400462968</v>
      </c>
      <c r="T1218" s="12">
        <f>(((I1218/60)/60)/24)+DATE(1970,1,1)+(-6/24)</f>
        <v>42279.710416666669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((E1219/D1219))</f>
        <v>1.026</v>
      </c>
      <c r="P1219" s="7">
        <f>(E1219/L1219)</f>
        <v>148.57377049180329</v>
      </c>
      <c r="Q1219" s="7" t="str">
        <f>LEFT($N1219,FIND("/",N1219)-1)</f>
        <v>photography</v>
      </c>
      <c r="R1219" s="7" t="str">
        <f>RIGHT($N1219,FIND("/",$N1219)-2)</f>
        <v>photobooks</v>
      </c>
      <c r="S1219" s="12">
        <f>(((J1219/60)/60)/24)+DATE(1970,1,1)+(-6/24)</f>
        <v>42535.559490740736</v>
      </c>
      <c r="T1219" s="12">
        <f>(((I1219/60)/60)/24)+DATE(1970,1,1)+(-6/24)</f>
        <v>42565.559490740736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((E1220/D1220))</f>
        <v>1.7227777777777777</v>
      </c>
      <c r="P1220" s="7">
        <f>(E1220/L1220)</f>
        <v>174.2134831460674</v>
      </c>
      <c r="Q1220" s="7" t="str">
        <f>LEFT($N1220,FIND("/",N1220)-1)</f>
        <v>photography</v>
      </c>
      <c r="R1220" s="7" t="str">
        <f>RIGHT($N1220,FIND("/",$N1220)-2)</f>
        <v>photobooks</v>
      </c>
      <c r="S1220" s="12">
        <f>(((J1220/60)/60)/24)+DATE(1970,1,1)+(-6/24)</f>
        <v>42278.412037037036</v>
      </c>
      <c r="T1220" s="12">
        <f>(((I1220/60)/60)/24)+DATE(1970,1,1)+(-6/24)</f>
        <v>42308.875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((E1221/D1221))</f>
        <v>1.5916819571865444</v>
      </c>
      <c r="P1221" s="7">
        <f>(E1221/L1221)</f>
        <v>102.86166007905139</v>
      </c>
      <c r="Q1221" s="7" t="str">
        <f>LEFT($N1221,FIND("/",N1221)-1)</f>
        <v>photography</v>
      </c>
      <c r="R1221" s="7" t="str">
        <f>RIGHT($N1221,FIND("/",$N1221)-2)</f>
        <v>photobooks</v>
      </c>
      <c r="S1221" s="12">
        <f>(((J1221/60)/60)/24)+DATE(1970,1,1)+(-6/24)</f>
        <v>42633.211956018517</v>
      </c>
      <c r="T1221" s="12">
        <f>(((I1221/60)/60)/24)+DATE(1970,1,1)+(-6/24)</f>
        <v>42663.211956018517</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((E1222/D1222))</f>
        <v>1.0376666666666667</v>
      </c>
      <c r="P1222" s="7">
        <f>(E1222/L1222)</f>
        <v>111.17857142857143</v>
      </c>
      <c r="Q1222" s="7" t="str">
        <f>LEFT($N1222,FIND("/",N1222)-1)</f>
        <v>photography</v>
      </c>
      <c r="R1222" s="7" t="str">
        <f>RIGHT($N1222,FIND("/",$N1222)-2)</f>
        <v>photobooks</v>
      </c>
      <c r="S1222" s="12">
        <f>(((J1222/60)/60)/24)+DATE(1970,1,1)+(-6/24)</f>
        <v>42211.378611111111</v>
      </c>
      <c r="T1222" s="12">
        <f>(((I1222/60)/60)/24)+DATE(1970,1,1)+(-6/24)</f>
        <v>42241.378611111111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((E1223/D1223))</f>
        <v>1.1140954545454547</v>
      </c>
      <c r="P1223" s="7">
        <f>(E1223/L1223)</f>
        <v>23.796213592233013</v>
      </c>
      <c r="Q1223" s="7" t="str">
        <f>LEFT($N1223,FIND("/",N1223)-1)</f>
        <v>photography</v>
      </c>
      <c r="R1223" s="7" t="str">
        <f>RIGHT($N1223,FIND("/",$N1223)-2)</f>
        <v>photobooks</v>
      </c>
      <c r="S1223" s="12">
        <f>(((J1223/60)/60)/24)+DATE(1970,1,1)+(-6/24)</f>
        <v>42680.22555555556</v>
      </c>
      <c r="T1223" s="12">
        <f>(((I1223/60)/60)/24)+DATE(1970,1,1)+(-6/24)</f>
        <v>42707.75</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((E1224/D1224))</f>
        <v>2.80375</v>
      </c>
      <c r="P1224" s="7">
        <f>(E1224/L1224)</f>
        <v>81.268115942028984</v>
      </c>
      <c r="Q1224" s="7" t="str">
        <f>LEFT($N1224,FIND("/",N1224)-1)</f>
        <v>photography</v>
      </c>
      <c r="R1224" s="7" t="str">
        <f>RIGHT($N1224,FIND("/",$N1224)-2)</f>
        <v>photobooks</v>
      </c>
      <c r="S1224" s="12">
        <f>(((J1224/60)/60)/24)+DATE(1970,1,1)+(-6/24)</f>
        <v>42430.470451388886</v>
      </c>
      <c r="T1224" s="12">
        <f>(((I1224/60)/60)/24)+DATE(1970,1,1)+(-6/24)</f>
        <v>42460.916666666672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((E1225/D1225))</f>
        <v>1.1210606060606061</v>
      </c>
      <c r="P1225" s="7">
        <f>(E1225/L1225)</f>
        <v>116.21465968586388</v>
      </c>
      <c r="Q1225" s="7" t="str">
        <f>LEFT($N1225,FIND("/",N1225)-1)</f>
        <v>photography</v>
      </c>
      <c r="R1225" s="7" t="str">
        <f>RIGHT($N1225,FIND("/",$N1225)-2)</f>
        <v>photobooks</v>
      </c>
      <c r="S1225" s="12">
        <f>(((J1225/60)/60)/24)+DATE(1970,1,1)+(-6/24)</f>
        <v>42653.927187499998</v>
      </c>
      <c r="T1225" s="12">
        <f>(((I1225/60)/60)/24)+DATE(1970,1,1)+(-6/24)</f>
        <v>42683.968854166669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((E1226/D1226))</f>
        <v>7.0666666666666669E-2</v>
      </c>
      <c r="P1226" s="7">
        <f>(E1226/L1226)</f>
        <v>58.888888888888886</v>
      </c>
      <c r="Q1226" s="7" t="str">
        <f>LEFT($N1226,FIND("/",N1226)-1)</f>
        <v>music</v>
      </c>
      <c r="R1226" s="7" t="str">
        <f>RIGHT($N1226,FIND("/",$N1226)+5)</f>
        <v>world music</v>
      </c>
      <c r="S1226" s="12">
        <f>(((J1226/60)/60)/24)+DATE(1970,1,1)+(-6/24)</f>
        <v>41736.299791666665</v>
      </c>
      <c r="T1226" s="12">
        <f>(((I1226/60)/60)/24)+DATE(1970,1,1)+(-6/24)</f>
        <v>41796.299791666665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((E1227/D1227))</f>
        <v>4.3999999999999997E-2</v>
      </c>
      <c r="P1227" s="7">
        <f>(E1227/L1227)</f>
        <v>44</v>
      </c>
      <c r="Q1227" s="7" t="str">
        <f>LEFT($N1227,FIND("/",N1227)-1)</f>
        <v>music</v>
      </c>
      <c r="R1227" s="7" t="str">
        <f>RIGHT($N1227,FIND("/",$N1227)+5)</f>
        <v>world music</v>
      </c>
      <c r="S1227" s="12">
        <f>(((J1227/60)/60)/24)+DATE(1970,1,1)+(-6/24)</f>
        <v>41509.655995370369</v>
      </c>
      <c r="T1227" s="12">
        <f>(((I1227/60)/60)/24)+DATE(1970,1,1)+(-6/24)</f>
        <v>41569.655995370369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((E1228/D1228))</f>
        <v>3.8739999999999997E-2</v>
      </c>
      <c r="P1228" s="7">
        <f>(E1228/L1228)</f>
        <v>48.424999999999997</v>
      </c>
      <c r="Q1228" s="7" t="str">
        <f>LEFT($N1228,FIND("/",N1228)-1)</f>
        <v>music</v>
      </c>
      <c r="R1228" s="7" t="str">
        <f>RIGHT($N1228,FIND("/",$N1228)+5)</f>
        <v>world music</v>
      </c>
      <c r="S1228" s="12">
        <f>(((J1228/60)/60)/24)+DATE(1970,1,1)+(-6/24)</f>
        <v>41715.624780092592</v>
      </c>
      <c r="T1228" s="12">
        <f>(((I1228/60)/60)/24)+DATE(1970,1,1)+(-6/24)</f>
        <v>41749.791666666664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((E1229/D1229))</f>
        <v>0</v>
      </c>
      <c r="P1229" s="7">
        <v>0</v>
      </c>
      <c r="Q1229" s="7" t="str">
        <f>LEFT($N1229,FIND("/",N1229)-1)</f>
        <v>music</v>
      </c>
      <c r="R1229" s="7" t="str">
        <f>RIGHT($N1229,FIND("/",$N1229)+5)</f>
        <v>world music</v>
      </c>
      <c r="S1229" s="12">
        <f>(((J1229/60)/60)/24)+DATE(1970,1,1)+(-6/24)</f>
        <v>41827.669166666667</v>
      </c>
      <c r="T1229" s="12">
        <f>(((I1229/60)/60)/24)+DATE(1970,1,1)+(-6/24)</f>
        <v>41858.041666666664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((E1230/D1230))</f>
        <v>0.29299999999999998</v>
      </c>
      <c r="P1230" s="7">
        <f>(E1230/L1230)</f>
        <v>61.041666666666664</v>
      </c>
      <c r="Q1230" s="7" t="str">
        <f>LEFT($N1230,FIND("/",N1230)-1)</f>
        <v>music</v>
      </c>
      <c r="R1230" s="7" t="str">
        <f>RIGHT($N1230,FIND("/",$N1230)+5)</f>
        <v>world music</v>
      </c>
      <c r="S1230" s="12">
        <f>(((J1230/60)/60)/24)+DATE(1970,1,1)+(-6/24)</f>
        <v>40754.479259259257</v>
      </c>
      <c r="T1230" s="12">
        <f>(((I1230/60)/60)/24)+DATE(1970,1,1)+(-6/24)</f>
        <v>40814.479259259257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((E1231/D1231))</f>
        <v>9.0909090909090905E-3</v>
      </c>
      <c r="P1231" s="7">
        <f>(E1231/L1231)</f>
        <v>25</v>
      </c>
      <c r="Q1231" s="7" t="str">
        <f>LEFT($N1231,FIND("/",N1231)-1)</f>
        <v>music</v>
      </c>
      <c r="R1231" s="7" t="str">
        <f>RIGHT($N1231,FIND("/",$N1231)+5)</f>
        <v>world music</v>
      </c>
      <c r="S1231" s="12">
        <f>(((J1231/60)/60)/24)+DATE(1970,1,1)+(-6/24)</f>
        <v>40985.209803240738</v>
      </c>
      <c r="T1231" s="12">
        <f>(((I1231/60)/60)/24)+DATE(1970,1,1)+(-6/24)</f>
        <v>41015.416666666664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((E1232/D1232))</f>
        <v>0</v>
      </c>
      <c r="P1232" s="7">
        <v>0</v>
      </c>
      <c r="Q1232" s="7" t="str">
        <f>LEFT($N1232,FIND("/",N1232)-1)</f>
        <v>music</v>
      </c>
      <c r="R1232" s="7" t="str">
        <f>RIGHT($N1232,FIND("/",$N1232)+5)</f>
        <v>world music</v>
      </c>
      <c r="S1232" s="12">
        <f>(((J1232/60)/60)/24)+DATE(1970,1,1)+(-6/24)</f>
        <v>40568.722569444442</v>
      </c>
      <c r="T1232" s="12">
        <f>(((I1232/60)/60)/24)+DATE(1970,1,1)+(-6/24)</f>
        <v>40598.722569444442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((E1233/D1233))</f>
        <v>0</v>
      </c>
      <c r="P1233" s="7">
        <v>0</v>
      </c>
      <c r="Q1233" s="7" t="str">
        <f>LEFT($N1233,FIND("/",N1233)-1)</f>
        <v>music</v>
      </c>
      <c r="R1233" s="7" t="str">
        <f>RIGHT($N1233,FIND("/",$N1233)+5)</f>
        <v>world music</v>
      </c>
      <c r="S1233" s="12">
        <f>(((J1233/60)/60)/24)+DATE(1970,1,1)+(-6/24)</f>
        <v>42193.691759259258</v>
      </c>
      <c r="T1233" s="12">
        <f>(((I1233/60)/60)/24)+DATE(1970,1,1)+(-6/24)</f>
        <v>42243.791666666672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((E1234/D1234))</f>
        <v>8.0000000000000002E-3</v>
      </c>
      <c r="P1234" s="7">
        <f>(E1234/L1234)</f>
        <v>40</v>
      </c>
      <c r="Q1234" s="7" t="str">
        <f>LEFT($N1234,FIND("/",N1234)-1)</f>
        <v>music</v>
      </c>
      <c r="R1234" s="7" t="str">
        <f>RIGHT($N1234,FIND("/",$N1234)+5)</f>
        <v>world music</v>
      </c>
      <c r="S1234" s="12">
        <f>(((J1234/60)/60)/24)+DATE(1970,1,1)+(-6/24)</f>
        <v>41506.598032407412</v>
      </c>
      <c r="T1234" s="12">
        <f>(((I1234/60)/60)/24)+DATE(1970,1,1)+(-6/24)</f>
        <v>41553.598032407412</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((E1235/D1235))</f>
        <v>0.11600000000000001</v>
      </c>
      <c r="P1235" s="7">
        <f>(E1235/L1235)</f>
        <v>19.333333333333332</v>
      </c>
      <c r="Q1235" s="7" t="str">
        <f>LEFT($N1235,FIND("/",N1235)-1)</f>
        <v>music</v>
      </c>
      <c r="R1235" s="7" t="str">
        <f>RIGHT($N1235,FIND("/",$N1235)+5)</f>
        <v>world music</v>
      </c>
      <c r="S1235" s="12">
        <f>(((J1235/60)/60)/24)+DATE(1970,1,1)+(-6/24)</f>
        <v>40939.698773148149</v>
      </c>
      <c r="T1235" s="12">
        <f>(((I1235/60)/60)/24)+DATE(1970,1,1)+(-6/24)</f>
        <v>40960.698773148149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((E1236/D1236))</f>
        <v>0</v>
      </c>
      <c r="P1236" s="7">
        <v>0</v>
      </c>
      <c r="Q1236" s="7" t="str">
        <f>LEFT($N1236,FIND("/",N1236)-1)</f>
        <v>music</v>
      </c>
      <c r="R1236" s="7" t="str">
        <f>RIGHT($N1236,FIND("/",$N1236)+5)</f>
        <v>world music</v>
      </c>
      <c r="S1236" s="12">
        <f>(((J1236/60)/60)/24)+DATE(1970,1,1)+(-6/24)</f>
        <v>42007.538680555561</v>
      </c>
      <c r="T1236" s="12">
        <f>(((I1236/60)/60)/24)+DATE(1970,1,1)+(-6/24)</f>
        <v>42037.538680555561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((E1237/D1237))</f>
        <v>2.787363950092912E-2</v>
      </c>
      <c r="P1237" s="7">
        <f>(E1237/L1237)</f>
        <v>35</v>
      </c>
      <c r="Q1237" s="7" t="str">
        <f>LEFT($N1237,FIND("/",N1237)-1)</f>
        <v>music</v>
      </c>
      <c r="R1237" s="7" t="str">
        <f>RIGHT($N1237,FIND("/",$N1237)+5)</f>
        <v>world music</v>
      </c>
      <c r="S1237" s="12">
        <f>(((J1237/60)/60)/24)+DATE(1970,1,1)+(-6/24)</f>
        <v>41582.885405092595</v>
      </c>
      <c r="T1237" s="12">
        <f>(((I1237/60)/60)/24)+DATE(1970,1,1)+(-6/24)</f>
        <v>41622.885405092595</v>
      </c>
    </row>
    <row r="1238" spans="1:20" ht="17">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((E1238/D1238))</f>
        <v>0</v>
      </c>
      <c r="P1238" s="7">
        <v>0</v>
      </c>
      <c r="Q1238" s="7" t="str">
        <f>LEFT($N1238,FIND("/",N1238)-1)</f>
        <v>music</v>
      </c>
      <c r="R1238" s="7" t="str">
        <f>RIGHT($N1238,FIND("/",$N1238)+5)</f>
        <v>world music</v>
      </c>
      <c r="S1238" s="12">
        <f>(((J1238/60)/60)/24)+DATE(1970,1,1)+(-6/24)</f>
        <v>41110.430138888885</v>
      </c>
      <c r="T1238" s="12">
        <f>(((I1238/60)/60)/24)+DATE(1970,1,1)+(-6/24)</f>
        <v>41118.416666666664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((E1239/D1239))</f>
        <v>0</v>
      </c>
      <c r="P1239" s="7">
        <v>0</v>
      </c>
      <c r="Q1239" s="7" t="str">
        <f>LEFT($N1239,FIND("/",N1239)-1)</f>
        <v>music</v>
      </c>
      <c r="R1239" s="7" t="str">
        <f>RIGHT($N1239,FIND("/",$N1239)+5)</f>
        <v>world music</v>
      </c>
      <c r="S1239" s="12">
        <f>(((J1239/60)/60)/24)+DATE(1970,1,1)+(-6/24)</f>
        <v>41125.033159722225</v>
      </c>
      <c r="T1239" s="12">
        <f>(((I1239/60)/60)/24)+DATE(1970,1,1)+(-6/24)</f>
        <v>41145.033159722225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((E1240/D1240))</f>
        <v>0.17799999999999999</v>
      </c>
      <c r="P1240" s="7">
        <f>(E1240/L1240)</f>
        <v>59.333333333333336</v>
      </c>
      <c r="Q1240" s="7" t="str">
        <f>LEFT($N1240,FIND("/",N1240)-1)</f>
        <v>music</v>
      </c>
      <c r="R1240" s="7" t="str">
        <f>RIGHT($N1240,FIND("/",$N1240)+5)</f>
        <v>world music</v>
      </c>
      <c r="S1240" s="12">
        <f>(((J1240/60)/60)/24)+DATE(1970,1,1)+(-6/24)</f>
        <v>40731.36037037037</v>
      </c>
      <c r="T1240" s="12">
        <f>(((I1240/60)/60)/24)+DATE(1970,1,1)+(-6/24)</f>
        <v>40761.36037037037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((E1241/D1241))</f>
        <v>0</v>
      </c>
      <c r="P1241" s="7">
        <v>0</v>
      </c>
      <c r="Q1241" s="7" t="str">
        <f>LEFT($N1241,FIND("/",N1241)-1)</f>
        <v>music</v>
      </c>
      <c r="R1241" s="7" t="str">
        <f>RIGHT($N1241,FIND("/",$N1241)+5)</f>
        <v>world music</v>
      </c>
      <c r="S1241" s="12">
        <f>(((J1241/60)/60)/24)+DATE(1970,1,1)+(-6/24)</f>
        <v>40883.712581018517</v>
      </c>
      <c r="T1241" s="12">
        <f>(((I1241/60)/60)/24)+DATE(1970,1,1)+(-6/24)</f>
        <v>40913.712581018517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((E1242/D1242))</f>
        <v>3.0124999999999999E-2</v>
      </c>
      <c r="P1242" s="7">
        <f>(E1242/L1242)</f>
        <v>30.125</v>
      </c>
      <c r="Q1242" s="7" t="str">
        <f>LEFT($N1242,FIND("/",N1242)-1)</f>
        <v>music</v>
      </c>
      <c r="R1242" s="7" t="str">
        <f>RIGHT($N1242,FIND("/",$N1242)+5)</f>
        <v>world music</v>
      </c>
      <c r="S1242" s="12">
        <f>(((J1242/60)/60)/24)+DATE(1970,1,1)+(-6/24)</f>
        <v>41408.790011574078</v>
      </c>
      <c r="T1242" s="12">
        <f>(((I1242/60)/60)/24)+DATE(1970,1,1)+(-6/24)</f>
        <v>41467.660416666666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((E1243/D1243))</f>
        <v>0.50739999999999996</v>
      </c>
      <c r="P1243" s="7">
        <f>(E1243/L1243)</f>
        <v>74.617647058823536</v>
      </c>
      <c r="Q1243" s="7" t="str">
        <f>LEFT($N1243,FIND("/",N1243)-1)</f>
        <v>music</v>
      </c>
      <c r="R1243" s="7" t="str">
        <f>RIGHT($N1243,FIND("/",$N1243)+5)</f>
        <v>world music</v>
      </c>
      <c r="S1243" s="12">
        <f>(((J1243/60)/60)/24)+DATE(1970,1,1)+(-6/24)</f>
        <v>41923.587731481479</v>
      </c>
      <c r="T1243" s="12">
        <f>(((I1243/60)/60)/24)+DATE(1970,1,1)+(-6/24)</f>
        <v>41945.999305555553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((E1244/D1244))</f>
        <v>5.4884742041712408E-3</v>
      </c>
      <c r="P1244" s="7">
        <f>(E1244/L1244)</f>
        <v>5</v>
      </c>
      <c r="Q1244" s="7" t="str">
        <f>LEFT($N1244,FIND("/",N1244)-1)</f>
        <v>music</v>
      </c>
      <c r="R1244" s="7" t="str">
        <f>RIGHT($N1244,FIND("/",$N1244)+5)</f>
        <v>world music</v>
      </c>
      <c r="S1244" s="12">
        <f>(((J1244/60)/60)/24)+DATE(1970,1,1)+(-6/24)</f>
        <v>40781.915532407409</v>
      </c>
      <c r="T1244" s="12">
        <f>(((I1244/60)/60)/24)+DATE(1970,1,1)+(-6/24)</f>
        <v>40797.304166666669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((E1245/D1245))</f>
        <v>0.14091666666666666</v>
      </c>
      <c r="P1245" s="7">
        <f>(E1245/L1245)</f>
        <v>44.5</v>
      </c>
      <c r="Q1245" s="7" t="str">
        <f>LEFT($N1245,FIND("/",N1245)-1)</f>
        <v>music</v>
      </c>
      <c r="R1245" s="7" t="str">
        <f>RIGHT($N1245,FIND("/",$N1245)+5)</f>
        <v>world music</v>
      </c>
      <c r="S1245" s="12">
        <f>(((J1245/60)/60)/24)+DATE(1970,1,1)+(-6/24)</f>
        <v>40671.629293981481</v>
      </c>
      <c r="T1245" s="12">
        <f>(((I1245/60)/60)/24)+DATE(1970,1,1)+(-6/24)</f>
        <v>40732.625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((E1246/D1246))</f>
        <v>1.038</v>
      </c>
      <c r="P1246" s="7">
        <f>(E1246/L1246)</f>
        <v>46.133333333333333</v>
      </c>
      <c r="Q1246" s="7" t="str">
        <f>LEFT($N1246,FIND("/",N1246)-1)</f>
        <v>music</v>
      </c>
      <c r="R1246" s="7" t="str">
        <f>RIGHT($N1246,FIND("/",$N1246)-2)</f>
        <v>rock</v>
      </c>
      <c r="S1246" s="12">
        <f>(((J1246/60)/60)/24)+DATE(1970,1,1)+(-6/24)</f>
        <v>41355.575497685182</v>
      </c>
      <c r="T1246" s="12">
        <f>(((I1246/60)/60)/24)+DATE(1970,1,1)+(-6/24)</f>
        <v>41386.625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((E1247/D1247))</f>
        <v>1.2024999999999999</v>
      </c>
      <c r="P1247" s="7">
        <f>(E1247/L1247)</f>
        <v>141.47058823529412</v>
      </c>
      <c r="Q1247" s="7" t="str">
        <f>LEFT($N1247,FIND("/",N1247)-1)</f>
        <v>music</v>
      </c>
      <c r="R1247" s="7" t="str">
        <f>RIGHT($N1247,FIND("/",$N1247)-2)</f>
        <v>rock</v>
      </c>
      <c r="S1247" s="12">
        <f>(((J1247/60)/60)/24)+DATE(1970,1,1)+(-6/24)</f>
        <v>41774.349930555552</v>
      </c>
      <c r="T1247" s="12">
        <f>(((I1247/60)/60)/24)+DATE(1970,1,1)+(-6/24)</f>
        <v>41804.349930555552</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((E1248/D1248))</f>
        <v>1.17</v>
      </c>
      <c r="P1248" s="7">
        <f>(E1248/L1248)</f>
        <v>75.483870967741936</v>
      </c>
      <c r="Q1248" s="7" t="str">
        <f>LEFT($N1248,FIND("/",N1248)-1)</f>
        <v>music</v>
      </c>
      <c r="R1248" s="7" t="str">
        <f>RIGHT($N1248,FIND("/",$N1248)-2)</f>
        <v>rock</v>
      </c>
      <c r="S1248" s="12">
        <f>(((J1248/60)/60)/24)+DATE(1970,1,1)+(-6/24)</f>
        <v>40837.793391203704</v>
      </c>
      <c r="T1248" s="12">
        <f>(((I1248/60)/60)/24)+DATE(1970,1,1)+(-6/24)</f>
        <v>40882.835057870368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((E1249/D1249))</f>
        <v>1.2214285714285715</v>
      </c>
      <c r="P1249" s="7">
        <f>(E1249/L1249)</f>
        <v>85.5</v>
      </c>
      <c r="Q1249" s="7" t="str">
        <f>LEFT($N1249,FIND("/",N1249)-1)</f>
        <v>music</v>
      </c>
      <c r="R1249" s="7" t="str">
        <f>RIGHT($N1249,FIND("/",$N1249)-2)</f>
        <v>rock</v>
      </c>
      <c r="S1249" s="12">
        <f>(((J1249/60)/60)/24)+DATE(1970,1,1)+(-6/24)</f>
        <v>41370.042303240742</v>
      </c>
      <c r="T1249" s="12">
        <f>(((I1249/60)/60)/24)+DATE(1970,1,1)+(-6/24)</f>
        <v>41400.042303240742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((E1250/D1250))</f>
        <v>1.5164</v>
      </c>
      <c r="P1250" s="7">
        <f>(E1250/L1250)</f>
        <v>64.254237288135599</v>
      </c>
      <c r="Q1250" s="7" t="str">
        <f>LEFT($N1250,FIND("/",N1250)-1)</f>
        <v>music</v>
      </c>
      <c r="R1250" s="7" t="str">
        <f>RIGHT($N1250,FIND("/",$N1250)-2)</f>
        <v>rock</v>
      </c>
      <c r="S1250" s="12">
        <f>(((J1250/60)/60)/24)+DATE(1970,1,1)+(-6/24)</f>
        <v>41767.406863425924</v>
      </c>
      <c r="T1250" s="12">
        <f>(((I1250/60)/60)/24)+DATE(1970,1,1)+(-6/24)</f>
        <v>41803.040972222225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((E1251/D1251))</f>
        <v>1.0444</v>
      </c>
      <c r="P1251" s="7">
        <f>(E1251/L1251)</f>
        <v>64.46913580246914</v>
      </c>
      <c r="Q1251" s="7" t="str">
        <f>LEFT($N1251,FIND("/",N1251)-1)</f>
        <v>music</v>
      </c>
      <c r="R1251" s="7" t="str">
        <f>RIGHT($N1251,FIND("/",$N1251)-2)</f>
        <v>rock</v>
      </c>
      <c r="S1251" s="12">
        <f>(((J1251/60)/60)/24)+DATE(1970,1,1)+(-6/24)</f>
        <v>41067.49086805556</v>
      </c>
      <c r="T1251" s="12">
        <f>(((I1251/60)/60)/24)+DATE(1970,1,1)+(-6/24)</f>
        <v>41097.49086805556</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((E1252/D1252))</f>
        <v>2.0015333333333332</v>
      </c>
      <c r="P1252" s="7">
        <f>(E1252/L1252)</f>
        <v>118.2007874015748</v>
      </c>
      <c r="Q1252" s="7" t="str">
        <f>LEFT($N1252,FIND("/",N1252)-1)</f>
        <v>music</v>
      </c>
      <c r="R1252" s="7" t="str">
        <f>RIGHT($N1252,FIND("/",$N1252)-2)</f>
        <v>rock</v>
      </c>
      <c r="S1252" s="12">
        <f>(((J1252/60)/60)/24)+DATE(1970,1,1)+(-6/24)</f>
        <v>41843.39271990741</v>
      </c>
      <c r="T1252" s="12">
        <f>(((I1252/60)/60)/24)+DATE(1970,1,1)+(-6/24)</f>
        <v>41888.39271990741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((E1253/D1253))</f>
        <v>1.018</v>
      </c>
      <c r="P1253" s="7">
        <f>(E1253/L1253)</f>
        <v>82.540540540540547</v>
      </c>
      <c r="Q1253" s="7" t="str">
        <f>LEFT($N1253,FIND("/",N1253)-1)</f>
        <v>music</v>
      </c>
      <c r="R1253" s="7" t="str">
        <f>RIGHT($N1253,FIND("/",$N1253)-2)</f>
        <v>rock</v>
      </c>
      <c r="S1253" s="12">
        <f>(((J1253/60)/60)/24)+DATE(1970,1,1)+(-6/24)</f>
        <v>40751.564432870371</v>
      </c>
      <c r="T1253" s="12">
        <f>(((I1253/60)/60)/24)+DATE(1970,1,1)+(-6/24)</f>
        <v>40811.564432870371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((E1254/D1254))</f>
        <v>1.3765714285714286</v>
      </c>
      <c r="P1254" s="7">
        <f>(E1254/L1254)</f>
        <v>34.170212765957444</v>
      </c>
      <c r="Q1254" s="7" t="str">
        <f>LEFT($N1254,FIND("/",N1254)-1)</f>
        <v>music</v>
      </c>
      <c r="R1254" s="7" t="str">
        <f>RIGHT($N1254,FIND("/",$N1254)-2)</f>
        <v>rock</v>
      </c>
      <c r="S1254" s="12">
        <f>(((J1254/60)/60)/24)+DATE(1970,1,1)+(-6/24)</f>
        <v>41543.738067129627</v>
      </c>
      <c r="T1254" s="12">
        <f>(((I1254/60)/60)/24)+DATE(1970,1,1)+(-6/24)</f>
        <v>41571.738067129627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((E1255/D1255))</f>
        <v>3038.3319999999999</v>
      </c>
      <c r="P1255" s="7">
        <f>(E1255/L1255)</f>
        <v>42.73322081575246</v>
      </c>
      <c r="Q1255" s="7" t="str">
        <f>LEFT($N1255,FIND("/",N1255)-1)</f>
        <v>music</v>
      </c>
      <c r="R1255" s="7" t="str">
        <f>RIGHT($N1255,FIND("/",$N1255)-2)</f>
        <v>rock</v>
      </c>
      <c r="S1255" s="12">
        <f>(((J1255/60)/60)/24)+DATE(1970,1,1)+(-6/24)</f>
        <v>41855.533645833333</v>
      </c>
      <c r="T1255" s="12">
        <f>(((I1255/60)/60)/24)+DATE(1970,1,1)+(-6/24)</f>
        <v>41885.533645833333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((E1256/D1256))</f>
        <v>1.9885074626865671</v>
      </c>
      <c r="P1256" s="7">
        <f>(E1256/L1256)</f>
        <v>94.489361702127653</v>
      </c>
      <c r="Q1256" s="7" t="str">
        <f>LEFT($N1256,FIND("/",N1256)-1)</f>
        <v>music</v>
      </c>
      <c r="R1256" s="7" t="str">
        <f>RIGHT($N1256,FIND("/",$N1256)-2)</f>
        <v>rock</v>
      </c>
      <c r="S1256" s="12">
        <f>(((J1256/60)/60)/24)+DATE(1970,1,1)+(-6/24)</f>
        <v>40487.371365740742</v>
      </c>
      <c r="T1256" s="12">
        <f>(((I1256/60)/60)/24)+DATE(1970,1,1)+(-6/24)</f>
        <v>40543.957638888889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((E1257/D1257))</f>
        <v>2.0236666666666667</v>
      </c>
      <c r="P1257" s="7">
        <f>(E1257/L1257)</f>
        <v>55.697247706422019</v>
      </c>
      <c r="Q1257" s="7" t="str">
        <f>LEFT($N1257,FIND("/",N1257)-1)</f>
        <v>music</v>
      </c>
      <c r="R1257" s="7" t="str">
        <f>RIGHT($N1257,FIND("/",$N1257)-2)</f>
        <v>rock</v>
      </c>
      <c r="S1257" s="12">
        <f>(((J1257/60)/60)/24)+DATE(1970,1,1)+(-6/24)</f>
        <v>41579.595509259263</v>
      </c>
      <c r="T1257" s="12">
        <f>(((I1257/60)/60)/24)+DATE(1970,1,1)+(-6/24)</f>
        <v>41609.637175925927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((E1258/D1258))</f>
        <v>1.1796376666666666</v>
      </c>
      <c r="P1258" s="7">
        <f>(E1258/L1258)</f>
        <v>98.030831024930734</v>
      </c>
      <c r="Q1258" s="7" t="str">
        <f>LEFT($N1258,FIND("/",N1258)-1)</f>
        <v>music</v>
      </c>
      <c r="R1258" s="7" t="str">
        <f>RIGHT($N1258,FIND("/",$N1258)-2)</f>
        <v>rock</v>
      </c>
      <c r="S1258" s="12">
        <f>(((J1258/60)/60)/24)+DATE(1970,1,1)+(-6/24)</f>
        <v>40921.669340277782</v>
      </c>
      <c r="T1258" s="12">
        <f>(((I1258/60)/60)/24)+DATE(1970,1,1)+(-6/24)</f>
        <v>40951.669340277782</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((E1259/D1259))</f>
        <v>2.9472727272727273</v>
      </c>
      <c r="P1259" s="7">
        <f>(E1259/L1259)</f>
        <v>92.102272727272734</v>
      </c>
      <c r="Q1259" s="7" t="str">
        <f>LEFT($N1259,FIND("/",N1259)-1)</f>
        <v>music</v>
      </c>
      <c r="R1259" s="7" t="str">
        <f>RIGHT($N1259,FIND("/",$N1259)-2)</f>
        <v>rock</v>
      </c>
      <c r="S1259" s="12">
        <f>(((J1259/60)/60)/24)+DATE(1970,1,1)+(-6/24)</f>
        <v>40586.835532407407</v>
      </c>
      <c r="T1259" s="12">
        <f>(((I1259/60)/60)/24)+DATE(1970,1,1)+(-6/24)</f>
        <v>40635.793865740743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((E1260/D1260))</f>
        <v>2.1314633333333335</v>
      </c>
      <c r="P1260" s="7">
        <f>(E1260/L1260)</f>
        <v>38.175462686567165</v>
      </c>
      <c r="Q1260" s="7" t="str">
        <f>LEFT($N1260,FIND("/",N1260)-1)</f>
        <v>music</v>
      </c>
      <c r="R1260" s="7" t="str">
        <f>RIGHT($N1260,FIND("/",$N1260)-2)</f>
        <v>rock</v>
      </c>
      <c r="S1260" s="12">
        <f>(((J1260/60)/60)/24)+DATE(1970,1,1)+(-6/24)</f>
        <v>41487.361250000002</v>
      </c>
      <c r="T1260" s="12">
        <f>(((I1260/60)/60)/24)+DATE(1970,1,1)+(-6/24)</f>
        <v>41517.361250000002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((E1261/D1261))</f>
        <v>1.0424</v>
      </c>
      <c r="P1261" s="7">
        <f>(E1261/L1261)</f>
        <v>27.145833333333332</v>
      </c>
      <c r="Q1261" s="7" t="str">
        <f>LEFT($N1261,FIND("/",N1261)-1)</f>
        <v>music</v>
      </c>
      <c r="R1261" s="7" t="str">
        <f>RIGHT($N1261,FIND("/",$N1261)-2)</f>
        <v>rock</v>
      </c>
      <c r="S1261" s="12">
        <f>(((J1261/60)/60)/24)+DATE(1970,1,1)+(-6/24)</f>
        <v>41766.720648148148</v>
      </c>
      <c r="T1261" s="12">
        <f>(((I1261/60)/60)/24)+DATE(1970,1,1)+(-6/24)</f>
        <v>41798.915972222225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((E1262/D1262))</f>
        <v>1.1366666666666667</v>
      </c>
      <c r="P1262" s="7">
        <f>(E1262/L1262)</f>
        <v>50.689189189189186</v>
      </c>
      <c r="Q1262" s="7" t="str">
        <f>LEFT($N1262,FIND("/",N1262)-1)</f>
        <v>music</v>
      </c>
      <c r="R1262" s="7" t="str">
        <f>RIGHT($N1262,FIND("/",$N1262)-2)</f>
        <v>rock</v>
      </c>
      <c r="S1262" s="12">
        <f>(((J1262/60)/60)/24)+DATE(1970,1,1)+(-6/24)</f>
        <v>41666.592824074076</v>
      </c>
      <c r="T1262" s="12">
        <f>(((I1262/60)/60)/24)+DATE(1970,1,1)+(-6/24)</f>
        <v>41696.592824074076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((E1263/D1263))</f>
        <v>1.0125</v>
      </c>
      <c r="P1263" s="7">
        <f>(E1263/L1263)</f>
        <v>38.942307692307693</v>
      </c>
      <c r="Q1263" s="7" t="str">
        <f>LEFT($N1263,FIND("/",N1263)-1)</f>
        <v>music</v>
      </c>
      <c r="R1263" s="7" t="str">
        <f>RIGHT($N1263,FIND("/",$N1263)-2)</f>
        <v>rock</v>
      </c>
      <c r="S1263" s="12">
        <f>(((J1263/60)/60)/24)+DATE(1970,1,1)+(-6/24)</f>
        <v>41638.092905092592</v>
      </c>
      <c r="T1263" s="12">
        <f>(((I1263/60)/60)/24)+DATE(1970,1,1)+(-6/24)</f>
        <v>41668.092905092592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((E1264/D1264))</f>
        <v>1.2541538461538462</v>
      </c>
      <c r="P1264" s="7">
        <f>(E1264/L1264)</f>
        <v>77.638095238095232</v>
      </c>
      <c r="Q1264" s="7" t="str">
        <f>LEFT($N1264,FIND("/",N1264)-1)</f>
        <v>music</v>
      </c>
      <c r="R1264" s="7" t="str">
        <f>RIGHT($N1264,FIND("/",$N1264)-2)</f>
        <v>rock</v>
      </c>
      <c r="S1264" s="12">
        <f>(((J1264/60)/60)/24)+DATE(1970,1,1)+(-6/24)</f>
        <v>41656.512638888889</v>
      </c>
      <c r="T1264" s="12">
        <f>(((I1264/60)/60)/24)+DATE(1970,1,1)+(-6/24)</f>
        <v>41686.512638888889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((E1265/D1265))</f>
        <v>1.19</v>
      </c>
      <c r="P1265" s="7">
        <f>(E1265/L1265)</f>
        <v>43.536585365853661</v>
      </c>
      <c r="Q1265" s="7" t="str">
        <f>LEFT($N1265,FIND("/",N1265)-1)</f>
        <v>music</v>
      </c>
      <c r="R1265" s="7" t="str">
        <f>RIGHT($N1265,FIND("/",$N1265)-2)</f>
        <v>rock</v>
      </c>
      <c r="S1265" s="12">
        <f>(((J1265/60)/60)/24)+DATE(1970,1,1)+(-6/24)</f>
        <v>41691.834143518521</v>
      </c>
      <c r="T1265" s="12">
        <f>(((I1265/60)/60)/24)+DATE(1970,1,1)+(-6/24)</f>
        <v>41726.791666666664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((E1266/D1266))</f>
        <v>1.6646153846153846</v>
      </c>
      <c r="P1266" s="7">
        <f>(E1266/L1266)</f>
        <v>31.823529411764707</v>
      </c>
      <c r="Q1266" s="7" t="str">
        <f>LEFT($N1266,FIND("/",N1266)-1)</f>
        <v>music</v>
      </c>
      <c r="R1266" s="7" t="str">
        <f>RIGHT($N1266,FIND("/",$N1266)-2)</f>
        <v>rock</v>
      </c>
      <c r="S1266" s="12">
        <f>(((J1266/60)/60)/24)+DATE(1970,1,1)+(-6/24)</f>
        <v>41547.412997685184</v>
      </c>
      <c r="T1266" s="12">
        <f>(((I1266/60)/60)/24)+DATE(1970,1,1)+(-6/24)</f>
        <v>41576.412997685184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((E1267/D1267))</f>
        <v>1.1914771428571429</v>
      </c>
      <c r="P1267" s="7">
        <f>(E1267/L1267)</f>
        <v>63.184393939393942</v>
      </c>
      <c r="Q1267" s="7" t="str">
        <f>LEFT($N1267,FIND("/",N1267)-1)</f>
        <v>music</v>
      </c>
      <c r="R1267" s="7" t="str">
        <f>RIGHT($N1267,FIND("/",$N1267)-2)</f>
        <v>rock</v>
      </c>
      <c r="S1267" s="12">
        <f>(((J1267/60)/60)/24)+DATE(1970,1,1)+(-6/24)</f>
        <v>40465.405266203699</v>
      </c>
      <c r="T1267" s="12">
        <f>(((I1267/60)/60)/24)+DATE(1970,1,1)+(-6/24)</f>
        <v>40512.405266203699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((E1268/D1268))</f>
        <v>1.0047368421052632</v>
      </c>
      <c r="P1268" s="7">
        <f>(E1268/L1268)</f>
        <v>190.9</v>
      </c>
      <c r="Q1268" s="7" t="str">
        <f>LEFT($N1268,FIND("/",N1268)-1)</f>
        <v>music</v>
      </c>
      <c r="R1268" s="7" t="str">
        <f>RIGHT($N1268,FIND("/",$N1268)-2)</f>
        <v>rock</v>
      </c>
      <c r="S1268" s="12">
        <f>(((J1268/60)/60)/24)+DATE(1970,1,1)+(-6/24)</f>
        <v>41620.62667824074</v>
      </c>
      <c r="T1268" s="12">
        <f>(((I1268/60)/60)/24)+DATE(1970,1,1)+(-6/24)</f>
        <v>41650.62667824074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((E1269/D1269))</f>
        <v>1.018</v>
      </c>
      <c r="P1269" s="7">
        <f>(E1269/L1269)</f>
        <v>140.85534591194968</v>
      </c>
      <c r="Q1269" s="7" t="str">
        <f>LEFT($N1269,FIND("/",N1269)-1)</f>
        <v>music</v>
      </c>
      <c r="R1269" s="7" t="str">
        <f>RIGHT($N1269,FIND("/",$N1269)-2)</f>
        <v>rock</v>
      </c>
      <c r="S1269" s="12">
        <f>(((J1269/60)/60)/24)+DATE(1970,1,1)+(-6/24)</f>
        <v>41449.335162037038</v>
      </c>
      <c r="T1269" s="12">
        <f>(((I1269/60)/60)/24)+DATE(1970,1,1)+(-6/24)</f>
        <v>41479.335162037038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((E1270/D1270))</f>
        <v>1.1666666666666667</v>
      </c>
      <c r="P1270" s="7">
        <f>(E1270/L1270)</f>
        <v>76.92307692307692</v>
      </c>
      <c r="Q1270" s="7" t="str">
        <f>LEFT($N1270,FIND("/",N1270)-1)</f>
        <v>music</v>
      </c>
      <c r="R1270" s="7" t="str">
        <f>RIGHT($N1270,FIND("/",$N1270)-2)</f>
        <v>rock</v>
      </c>
      <c r="S1270" s="12">
        <f>(((J1270/60)/60)/24)+DATE(1970,1,1)+(-6/24)</f>
        <v>41507.595451388886</v>
      </c>
      <c r="T1270" s="12">
        <f>(((I1270/60)/60)/24)+DATE(1970,1,1)+(-6/24)</f>
        <v>41537.595451388886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((E1271/D1271))</f>
        <v>1.0864893617021276</v>
      </c>
      <c r="P1271" s="7">
        <f>(E1271/L1271)</f>
        <v>99.15533980582525</v>
      </c>
      <c r="Q1271" s="7" t="str">
        <f>LEFT($N1271,FIND("/",N1271)-1)</f>
        <v>music</v>
      </c>
      <c r="R1271" s="7" t="str">
        <f>RIGHT($N1271,FIND("/",$N1271)-2)</f>
        <v>rock</v>
      </c>
      <c r="S1271" s="12">
        <f>(((J1271/60)/60)/24)+DATE(1970,1,1)+(-6/24)</f>
        <v>42445.573055555549</v>
      </c>
      <c r="T1271" s="12">
        <f>(((I1271/60)/60)/24)+DATE(1970,1,1)+(-6/24)</f>
        <v>42475.75</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((E1272/D1272))</f>
        <v>1.1472</v>
      </c>
      <c r="P1272" s="7">
        <f>(E1272/L1272)</f>
        <v>67.881656804733723</v>
      </c>
      <c r="Q1272" s="7" t="str">
        <f>LEFT($N1272,FIND("/",N1272)-1)</f>
        <v>music</v>
      </c>
      <c r="R1272" s="7" t="str">
        <f>RIGHT($N1272,FIND("/",$N1272)-2)</f>
        <v>rock</v>
      </c>
      <c r="S1272" s="12">
        <f>(((J1272/60)/60)/24)+DATE(1970,1,1)+(-6/24)</f>
        <v>40933.606967592597</v>
      </c>
      <c r="T1272" s="12">
        <f>(((I1272/60)/60)/24)+DATE(1970,1,1)+(-6/24)</f>
        <v>40993.565300925926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((E1273/D1273))</f>
        <v>1.018</v>
      </c>
      <c r="P1273" s="7">
        <f>(E1273/L1273)</f>
        <v>246.29032258064515</v>
      </c>
      <c r="Q1273" s="7" t="str">
        <f>LEFT($N1273,FIND("/",N1273)-1)</f>
        <v>music</v>
      </c>
      <c r="R1273" s="7" t="str">
        <f>RIGHT($N1273,FIND("/",$N1273)-2)</f>
        <v>rock</v>
      </c>
      <c r="S1273" s="12">
        <f>(((J1273/60)/60)/24)+DATE(1970,1,1)+(-6/24)</f>
        <v>41561.433553240742</v>
      </c>
      <c r="T1273" s="12">
        <f>(((I1273/60)/60)/24)+DATE(1970,1,1)+(-6/24)</f>
        <v>41591.475219907406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((E1274/D1274))</f>
        <v>1.06</v>
      </c>
      <c r="P1274" s="7">
        <f>(E1274/L1274)</f>
        <v>189.28571428571428</v>
      </c>
      <c r="Q1274" s="7" t="str">
        <f>LEFT($N1274,FIND("/",N1274)-1)</f>
        <v>music</v>
      </c>
      <c r="R1274" s="7" t="str">
        <f>RIGHT($N1274,FIND("/",$N1274)-2)</f>
        <v>rock</v>
      </c>
      <c r="S1274" s="12">
        <f>(((J1274/60)/60)/24)+DATE(1970,1,1)+(-6/24)</f>
        <v>40274.495127314818</v>
      </c>
      <c r="T1274" s="12">
        <f>(((I1274/60)/60)/24)+DATE(1970,1,1)+(-6/24)</f>
        <v>40343.916666666664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((E1275/D1275))</f>
        <v>1.0349999999999999</v>
      </c>
      <c r="P1275" s="7">
        <f>(E1275/L1275)</f>
        <v>76.666666666666671</v>
      </c>
      <c r="Q1275" s="7" t="str">
        <f>LEFT($N1275,FIND("/",N1275)-1)</f>
        <v>music</v>
      </c>
      <c r="R1275" s="7" t="str">
        <f>RIGHT($N1275,FIND("/",$N1275)-2)</f>
        <v>rock</v>
      </c>
      <c r="S1275" s="12">
        <f>(((J1275/60)/60)/24)+DATE(1970,1,1)+(-6/24)</f>
        <v>41852.480219907404</v>
      </c>
      <c r="T1275" s="12">
        <f>(((I1275/60)/60)/24)+DATE(1970,1,1)+(-6/24)</f>
        <v>41882.480219907404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((E1276/D1276))</f>
        <v>1.5497535999999998</v>
      </c>
      <c r="P1276" s="7">
        <f>(E1276/L1276)</f>
        <v>82.963254817987149</v>
      </c>
      <c r="Q1276" s="7" t="str">
        <f>LEFT($N1276,FIND("/",N1276)-1)</f>
        <v>music</v>
      </c>
      <c r="R1276" s="7" t="str">
        <f>RIGHT($N1276,FIND("/",$N1276)-2)</f>
        <v>rock</v>
      </c>
      <c r="S1276" s="12">
        <f>(((J1276/60)/60)/24)+DATE(1970,1,1)+(-6/24)</f>
        <v>41116.440104166664</v>
      </c>
      <c r="T1276" s="12">
        <f>(((I1276/60)/60)/24)+DATE(1970,1,1)+(-6/24)</f>
        <v>41151.440104166664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((E1277/D1277))</f>
        <v>1.6214066666666667</v>
      </c>
      <c r="P1277" s="7">
        <f>(E1277/L1277)</f>
        <v>62.522107969151669</v>
      </c>
      <c r="Q1277" s="7" t="str">
        <f>LEFT($N1277,FIND("/",N1277)-1)</f>
        <v>music</v>
      </c>
      <c r="R1277" s="7" t="str">
        <f>RIGHT($N1277,FIND("/",$N1277)-2)</f>
        <v>rock</v>
      </c>
      <c r="S1277" s="12">
        <f>(((J1277/60)/60)/24)+DATE(1970,1,1)+(-6/24)</f>
        <v>41458.617905092593</v>
      </c>
      <c r="T1277" s="12">
        <f>(((I1277/60)/60)/24)+DATE(1970,1,1)+(-6/24)</f>
        <v>41493.617905092593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((E1278/D1278))</f>
        <v>1.0442100000000001</v>
      </c>
      <c r="P1278" s="7">
        <f>(E1278/L1278)</f>
        <v>46.06808823529412</v>
      </c>
      <c r="Q1278" s="7" t="str">
        <f>LEFT($N1278,FIND("/",N1278)-1)</f>
        <v>music</v>
      </c>
      <c r="R1278" s="7" t="str">
        <f>RIGHT($N1278,FIND("/",$N1278)-2)</f>
        <v>rock</v>
      </c>
      <c r="S1278" s="12">
        <f>(((J1278/60)/60)/24)+DATE(1970,1,1)+(-6/24)</f>
        <v>40007.454247685186</v>
      </c>
      <c r="T1278" s="12">
        <f>(((I1278/60)/60)/24)+DATE(1970,1,1)+(-6/24)</f>
        <v>40056.916666666664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((E1279/D1279))</f>
        <v>1.0612433333333333</v>
      </c>
      <c r="P1279" s="7">
        <f>(E1279/L1279)</f>
        <v>38.543946731234868</v>
      </c>
      <c r="Q1279" s="7" t="str">
        <f>LEFT($N1279,FIND("/",N1279)-1)</f>
        <v>music</v>
      </c>
      <c r="R1279" s="7" t="str">
        <f>RIGHT($N1279,FIND("/",$N1279)-2)</f>
        <v>rock</v>
      </c>
      <c r="S1279" s="12">
        <f>(((J1279/60)/60)/24)+DATE(1970,1,1)+(-6/24)</f>
        <v>41121.311886574076</v>
      </c>
      <c r="T1279" s="12">
        <f>(((I1279/60)/60)/24)+DATE(1970,1,1)+(-6/24)</f>
        <v>41156.311886574076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((E1280/D1280))</f>
        <v>1.5493846153846154</v>
      </c>
      <c r="P1280" s="7">
        <f>(E1280/L1280)</f>
        <v>53.005263157894738</v>
      </c>
      <c r="Q1280" s="7" t="str">
        <f>LEFT($N1280,FIND("/",N1280)-1)</f>
        <v>music</v>
      </c>
      <c r="R1280" s="7" t="str">
        <f>RIGHT($N1280,FIND("/",$N1280)-2)</f>
        <v>rock</v>
      </c>
      <c r="S1280" s="12">
        <f>(((J1280/60)/60)/24)+DATE(1970,1,1)+(-6/24)</f>
        <v>41786.305162037039</v>
      </c>
      <c r="T1280" s="12">
        <f>(((I1280/60)/60)/24)+DATE(1970,1,1)+(-6/24)</f>
        <v>41814.833333333336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((E1281/D1281))</f>
        <v>1.1077157238734421</v>
      </c>
      <c r="P1281" s="7">
        <f>(E1281/L1281)</f>
        <v>73.355396825396824</v>
      </c>
      <c r="Q1281" s="7" t="str">
        <f>LEFT($N1281,FIND("/",N1281)-1)</f>
        <v>music</v>
      </c>
      <c r="R1281" s="7" t="str">
        <f>RIGHT($N1281,FIND("/",$N1281)-2)</f>
        <v>rock</v>
      </c>
      <c r="S1281" s="12">
        <f>(((J1281/60)/60)/24)+DATE(1970,1,1)+(-6/24)</f>
        <v>41681.849189814813</v>
      </c>
      <c r="T1281" s="12">
        <f>(((I1281/60)/60)/24)+DATE(1970,1,1)+(-6/24)</f>
        <v>41721.807523148149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((E1282/D1282))</f>
        <v>1.1091186666666666</v>
      </c>
      <c r="P1282" s="7">
        <f>(E1282/L1282)</f>
        <v>127.97523076923076</v>
      </c>
      <c r="Q1282" s="7" t="str">
        <f>LEFT($N1282,FIND("/",N1282)-1)</f>
        <v>music</v>
      </c>
      <c r="R1282" s="7" t="str">
        <f>RIGHT($N1282,FIND("/",$N1282)-2)</f>
        <v>rock</v>
      </c>
      <c r="S1282" s="12">
        <f>(((J1282/60)/60)/24)+DATE(1970,1,1)+(-6/24)</f>
        <v>40513.507569444446</v>
      </c>
      <c r="T1282" s="12">
        <f>(((I1282/60)/60)/24)+DATE(1970,1,1)+(-6/24)</f>
        <v>40603.507569444446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((E1283/D1283))</f>
        <v>1.1071428571428572</v>
      </c>
      <c r="P1283" s="7">
        <f>(E1283/L1283)</f>
        <v>104.72972972972973</v>
      </c>
      <c r="Q1283" s="7" t="str">
        <f>LEFT($N1283,FIND("/",N1283)-1)</f>
        <v>music</v>
      </c>
      <c r="R1283" s="7" t="str">
        <f>RIGHT($N1283,FIND("/",$N1283)-2)</f>
        <v>rock</v>
      </c>
      <c r="S1283" s="12">
        <f>(((J1283/60)/60)/24)+DATE(1970,1,1)+(-6/24)</f>
        <v>41463.493472222224</v>
      </c>
      <c r="T1283" s="12">
        <f>(((I1283/60)/60)/24)+DATE(1970,1,1)+(-6/24)</f>
        <v>41483.493472222224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((E1284/D1284))</f>
        <v>1.2361333333333333</v>
      </c>
      <c r="P1284" s="7">
        <f>(E1284/L1284)</f>
        <v>67.671532846715323</v>
      </c>
      <c r="Q1284" s="7" t="str">
        <f>LEFT($N1284,FIND("/",N1284)-1)</f>
        <v>music</v>
      </c>
      <c r="R1284" s="7" t="str">
        <f>RIGHT($N1284,FIND("/",$N1284)-2)</f>
        <v>rock</v>
      </c>
      <c r="S1284" s="12">
        <f>(((J1284/60)/60)/24)+DATE(1970,1,1)+(-6/24)</f>
        <v>41586.225173611114</v>
      </c>
      <c r="T1284" s="12">
        <f>(((I1284/60)/60)/24)+DATE(1970,1,1)+(-6/24)</f>
        <v>41616.957638888889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((E1285/D1285))</f>
        <v>2.1105</v>
      </c>
      <c r="P1285" s="7">
        <f>(E1285/L1285)</f>
        <v>95.931818181818187</v>
      </c>
      <c r="Q1285" s="7" t="str">
        <f>LEFT($N1285,FIND("/",N1285)-1)</f>
        <v>music</v>
      </c>
      <c r="R1285" s="7" t="str">
        <f>RIGHT($N1285,FIND("/",$N1285)-2)</f>
        <v>rock</v>
      </c>
      <c r="S1285" s="12">
        <f>(((J1285/60)/60)/24)+DATE(1970,1,1)+(-6/24)</f>
        <v>41320.467465277776</v>
      </c>
      <c r="T1285" s="12">
        <f>(((I1285/60)/60)/24)+DATE(1970,1,1)+(-6/24)</f>
        <v>41343.916666666664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((E1286/D1286))</f>
        <v>1.01</v>
      </c>
      <c r="P1286" s="7">
        <f>(E1286/L1286)</f>
        <v>65.161290322580641</v>
      </c>
      <c r="Q1286" s="7" t="str">
        <f>LEFT($N1286,FIND("/",N1286)-1)</f>
        <v>theater</v>
      </c>
      <c r="R1286" s="7" t="str">
        <f>RIGHT($N1286,FIND("/",$N1286)-3)</f>
        <v>plays</v>
      </c>
      <c r="S1286" s="12">
        <f>(((J1286/60)/60)/24)+DATE(1970,1,1)+(-6/24)</f>
        <v>42711.98474537037</v>
      </c>
      <c r="T1286" s="12">
        <f>(((I1286/60)/60)/24)+DATE(1970,1,1)+(-6/24)</f>
        <v>42735.457638888889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((E1287/D1287))</f>
        <v>1.0165</v>
      </c>
      <c r="P1287" s="7">
        <f>(E1287/L1287)</f>
        <v>32.269841269841272</v>
      </c>
      <c r="Q1287" s="7" t="str">
        <f>LEFT($N1287,FIND("/",N1287)-1)</f>
        <v>theater</v>
      </c>
      <c r="R1287" s="7" t="str">
        <f>RIGHT($N1287,FIND("/",$N1287)-3)</f>
        <v>plays</v>
      </c>
      <c r="S1287" s="12">
        <f>(((J1287/60)/60)/24)+DATE(1970,1,1)+(-6/24)</f>
        <v>42160.333043981482</v>
      </c>
      <c r="T1287" s="12">
        <f>(((I1287/60)/60)/24)+DATE(1970,1,1)+(-6/24)</f>
        <v>42175.333043981482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((E1288/D1288))</f>
        <v>1.0833333333333333</v>
      </c>
      <c r="P1288" s="7">
        <f>(E1288/L1288)</f>
        <v>81.25</v>
      </c>
      <c r="Q1288" s="7" t="str">
        <f>LEFT($N1288,FIND("/",N1288)-1)</f>
        <v>theater</v>
      </c>
      <c r="R1288" s="7" t="str">
        <f>RIGHT($N1288,FIND("/",$N1288)-3)</f>
        <v>plays</v>
      </c>
      <c r="S1288" s="12">
        <f>(((J1288/60)/60)/24)+DATE(1970,1,1)+(-6/24)</f>
        <v>42039.134571759263</v>
      </c>
      <c r="T1288" s="12">
        <f>(((I1288/60)/60)/24)+DATE(1970,1,1)+(-6/24)</f>
        <v>42052.333333333328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((E1289/D1289))</f>
        <v>2.42</v>
      </c>
      <c r="P1289" s="7">
        <f>(E1289/L1289)</f>
        <v>24.2</v>
      </c>
      <c r="Q1289" s="7" t="str">
        <f>LEFT($N1289,FIND("/",N1289)-1)</f>
        <v>theater</v>
      </c>
      <c r="R1289" s="7" t="str">
        <f>RIGHT($N1289,FIND("/",$N1289)-3)</f>
        <v>plays</v>
      </c>
      <c r="S1289" s="12">
        <f>(((J1289/60)/60)/24)+DATE(1970,1,1)+(-6/24)</f>
        <v>42107.371018518519</v>
      </c>
      <c r="T1289" s="12">
        <f>(((I1289/60)/60)/24)+DATE(1970,1,1)+(-6/24)</f>
        <v>42167.371018518519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((E1290/D1290))</f>
        <v>1.0044999999999999</v>
      </c>
      <c r="P1290" s="7">
        <f>(E1290/L1290)</f>
        <v>65.868852459016395</v>
      </c>
      <c r="Q1290" s="7" t="str">
        <f>LEFT($N1290,FIND("/",N1290)-1)</f>
        <v>theater</v>
      </c>
      <c r="R1290" s="7" t="str">
        <f>RIGHT($N1290,FIND("/",$N1290)-3)</f>
        <v>plays</v>
      </c>
      <c r="S1290" s="12">
        <f>(((J1290/60)/60)/24)+DATE(1970,1,1)+(-6/24)</f>
        <v>42560.904664351852</v>
      </c>
      <c r="T1290" s="12">
        <f>(((I1290/60)/60)/24)+DATE(1970,1,1)+(-6/24)</f>
        <v>42591.916666666672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((E1291/D1291))</f>
        <v>1.2506666666666666</v>
      </c>
      <c r="P1291" s="7">
        <f>(E1291/L1291)</f>
        <v>36.07692307692308</v>
      </c>
      <c r="Q1291" s="7" t="str">
        <f>LEFT($N1291,FIND("/",N1291)-1)</f>
        <v>theater</v>
      </c>
      <c r="R1291" s="7" t="str">
        <f>RIGHT($N1291,FIND("/",$N1291)-3)</f>
        <v>plays</v>
      </c>
      <c r="S1291" s="12">
        <f>(((J1291/60)/60)/24)+DATE(1970,1,1)+(-6/24)</f>
        <v>42708.884780092587</v>
      </c>
      <c r="T1291" s="12">
        <f>(((I1291/60)/60)/24)+DATE(1970,1,1)+(-6/24)</f>
        <v>42738.884780092587</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((E1292/D1292))</f>
        <v>1.0857142857142856</v>
      </c>
      <c r="P1292" s="7">
        <f>(E1292/L1292)</f>
        <v>44.186046511627907</v>
      </c>
      <c r="Q1292" s="7" t="str">
        <f>LEFT($N1292,FIND("/",N1292)-1)</f>
        <v>theater</v>
      </c>
      <c r="R1292" s="7" t="str">
        <f>RIGHT($N1292,FIND("/",$N1292)-3)</f>
        <v>plays</v>
      </c>
      <c r="S1292" s="12">
        <f>(((J1292/60)/60)/24)+DATE(1970,1,1)+(-6/24)</f>
        <v>42086.364942129629</v>
      </c>
      <c r="T1292" s="12">
        <f>(((I1292/60)/60)/24)+DATE(1970,1,1)+(-6/24)</f>
        <v>42117.040972222225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((E1293/D1293))</f>
        <v>1.4570000000000001</v>
      </c>
      <c r="P1293" s="7">
        <f>(E1293/L1293)</f>
        <v>104.07142857142857</v>
      </c>
      <c r="Q1293" s="7" t="str">
        <f>LEFT($N1293,FIND("/",N1293)-1)</f>
        <v>theater</v>
      </c>
      <c r="R1293" s="7" t="str">
        <f>RIGHT($N1293,FIND("/",$N1293)-3)</f>
        <v>plays</v>
      </c>
      <c r="S1293" s="12">
        <f>(((J1293/60)/60)/24)+DATE(1970,1,1)+(-6/24)</f>
        <v>42064.402673611112</v>
      </c>
      <c r="T1293" s="12">
        <f>(((I1293/60)/60)/24)+DATE(1970,1,1)+(-6/24)</f>
        <v>42101.041666666672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((E1294/D1294))</f>
        <v>1.1000000000000001</v>
      </c>
      <c r="P1294" s="7">
        <f>(E1294/L1294)</f>
        <v>35.96153846153846</v>
      </c>
      <c r="Q1294" s="7" t="str">
        <f>LEFT($N1294,FIND("/",N1294)-1)</f>
        <v>theater</v>
      </c>
      <c r="R1294" s="7" t="str">
        <f>RIGHT($N1294,FIND("/",$N1294)-3)</f>
        <v>plays</v>
      </c>
      <c r="S1294" s="12">
        <f>(((J1294/60)/60)/24)+DATE(1970,1,1)+(-6/24)</f>
        <v>42256.514212962968</v>
      </c>
      <c r="T1294" s="12">
        <f>(((I1294/60)/60)/24)+DATE(1970,1,1)+(-6/24)</f>
        <v>42283.707638888889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((E1295/D1295))</f>
        <v>1.0223333333333333</v>
      </c>
      <c r="P1295" s="7">
        <f>(E1295/L1295)</f>
        <v>127.79166666666667</v>
      </c>
      <c r="Q1295" s="7" t="str">
        <f>LEFT($N1295,FIND("/",N1295)-1)</f>
        <v>theater</v>
      </c>
      <c r="R1295" s="7" t="str">
        <f>RIGHT($N1295,FIND("/",$N1295)-3)</f>
        <v>plays</v>
      </c>
      <c r="S1295" s="12">
        <f>(((J1295/60)/60)/24)+DATE(1970,1,1)+(-6/24)</f>
        <v>42292.451053240744</v>
      </c>
      <c r="T1295" s="12">
        <f>(((I1295/60)/60)/24)+DATE(1970,1,1)+(-6/24)</f>
        <v>42322.492719907401</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((E1296/D1296))</f>
        <v>1.22</v>
      </c>
      <c r="P1296" s="7">
        <f>(E1296/L1296)</f>
        <v>27.727272727272727</v>
      </c>
      <c r="Q1296" s="7" t="str">
        <f>LEFT($N1296,FIND("/",N1296)-1)</f>
        <v>theater</v>
      </c>
      <c r="R1296" s="7" t="str">
        <f>RIGHT($N1296,FIND("/",$N1296)-3)</f>
        <v>plays</v>
      </c>
      <c r="S1296" s="12">
        <f>(((J1296/60)/60)/24)+DATE(1970,1,1)+(-6/24)</f>
        <v>42278.203668981485</v>
      </c>
      <c r="T1296" s="12">
        <f>(((I1296/60)/60)/24)+DATE(1970,1,1)+(-6/24)</f>
        <v>42296.208333333328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((E1297/D1297))</f>
        <v>1.0196000000000001</v>
      </c>
      <c r="P1297" s="7">
        <f>(E1297/L1297)</f>
        <v>39.828125</v>
      </c>
      <c r="Q1297" s="7" t="str">
        <f>LEFT($N1297,FIND("/",N1297)-1)</f>
        <v>theater</v>
      </c>
      <c r="R1297" s="7" t="str">
        <f>RIGHT($N1297,FIND("/",$N1297)-3)</f>
        <v>plays</v>
      </c>
      <c r="S1297" s="12">
        <f>(((J1297/60)/60)/24)+DATE(1970,1,1)+(-6/24)</f>
        <v>42184.322881944448</v>
      </c>
      <c r="T1297" s="12">
        <f>(((I1297/60)/60)/24)+DATE(1970,1,1)+(-6/24)</f>
        <v>42214.458333333328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((E1298/D1298))</f>
        <v>1.411764705882353</v>
      </c>
      <c r="P1298" s="7">
        <f>(E1298/L1298)</f>
        <v>52.173913043478258</v>
      </c>
      <c r="Q1298" s="7" t="str">
        <f>LEFT($N1298,FIND("/",N1298)-1)</f>
        <v>theater</v>
      </c>
      <c r="R1298" s="7" t="str">
        <f>RIGHT($N1298,FIND("/",$N1298)-3)</f>
        <v>plays</v>
      </c>
      <c r="S1298" s="12">
        <f>(((J1298/60)/60)/24)+DATE(1970,1,1)+(-6/24)</f>
        <v>42422.800613425927</v>
      </c>
      <c r="T1298" s="12">
        <f>(((I1298/60)/60)/24)+DATE(1970,1,1)+(-6/24)</f>
        <v>42442.758946759262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((E1299/D1299))</f>
        <v>1.0952500000000001</v>
      </c>
      <c r="P1299" s="7">
        <f>(E1299/L1299)</f>
        <v>92.037815126050418</v>
      </c>
      <c r="Q1299" s="7" t="str">
        <f>LEFT($N1299,FIND("/",N1299)-1)</f>
        <v>theater</v>
      </c>
      <c r="R1299" s="7" t="str">
        <f>RIGHT($N1299,FIND("/",$N1299)-3)</f>
        <v>plays</v>
      </c>
      <c r="S1299" s="12">
        <f>(((J1299/60)/60)/24)+DATE(1970,1,1)+(-6/24)</f>
        <v>42461.497199074074</v>
      </c>
      <c r="T1299" s="12">
        <f>(((I1299/60)/60)/24)+DATE(1970,1,1)+(-6/24)</f>
        <v>42491.497199074074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((E1300/D1300))</f>
        <v>1.0465</v>
      </c>
      <c r="P1300" s="7">
        <f>(E1300/L1300)</f>
        <v>63.424242424242422</v>
      </c>
      <c r="Q1300" s="7" t="str">
        <f>LEFT($N1300,FIND("/",N1300)-1)</f>
        <v>theater</v>
      </c>
      <c r="R1300" s="7" t="str">
        <f>RIGHT($N1300,FIND("/",$N1300)-3)</f>
        <v>plays</v>
      </c>
      <c r="S1300" s="12">
        <f>(((J1300/60)/60)/24)+DATE(1970,1,1)+(-6/24)</f>
        <v>42458.430925925932</v>
      </c>
      <c r="T1300" s="12">
        <f>(((I1300/60)/60)/24)+DATE(1970,1,1)+(-6/24)</f>
        <v>42488.430925925932</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((E1301/D1301))</f>
        <v>1.24</v>
      </c>
      <c r="P1301" s="7">
        <f>(E1301/L1301)</f>
        <v>135.625</v>
      </c>
      <c r="Q1301" s="7" t="str">
        <f>LEFT($N1301,FIND("/",N1301)-1)</f>
        <v>theater</v>
      </c>
      <c r="R1301" s="7" t="str">
        <f>RIGHT($N1301,FIND("/",$N1301)-3)</f>
        <v>plays</v>
      </c>
      <c r="S1301" s="12">
        <f>(((J1301/60)/60)/24)+DATE(1970,1,1)+(-6/24)</f>
        <v>42169.564340277779</v>
      </c>
      <c r="T1301" s="12">
        <f>(((I1301/60)/60)/24)+DATE(1970,1,1)+(-6/24)</f>
        <v>42199.564340277779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((E1302/D1302))</f>
        <v>1.35</v>
      </c>
      <c r="P1302" s="7">
        <f>(E1302/L1302)</f>
        <v>168.75</v>
      </c>
      <c r="Q1302" s="7" t="str">
        <f>LEFT($N1302,FIND("/",N1302)-1)</f>
        <v>theater</v>
      </c>
      <c r="R1302" s="7" t="str">
        <f>RIGHT($N1302,FIND("/",$N1302)-3)</f>
        <v>plays</v>
      </c>
      <c r="S1302" s="12">
        <f>(((J1302/60)/60)/24)+DATE(1970,1,1)+(-6/24)</f>
        <v>42483.425208333334</v>
      </c>
      <c r="T1302" s="12">
        <f>(((I1302/60)/60)/24)+DATE(1970,1,1)+(-6/24)</f>
        <v>42522.539583333331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((E1303/D1303))</f>
        <v>1.0275000000000001</v>
      </c>
      <c r="P1303" s="7">
        <f>(E1303/L1303)</f>
        <v>70.862068965517238</v>
      </c>
      <c r="Q1303" s="7" t="str">
        <f>LEFT($N1303,FIND("/",N1303)-1)</f>
        <v>theater</v>
      </c>
      <c r="R1303" s="7" t="str">
        <f>RIGHT($N1303,FIND("/",$N1303)-3)</f>
        <v>plays</v>
      </c>
      <c r="S1303" s="12">
        <f>(((J1303/60)/60)/24)+DATE(1970,1,1)+(-6/24)</f>
        <v>42195.499745370369</v>
      </c>
      <c r="T1303" s="12">
        <f>(((I1303/60)/60)/24)+DATE(1970,1,1)+(-6/24)</f>
        <v>42205.875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((E1304/D1304))</f>
        <v>1</v>
      </c>
      <c r="P1304" s="7">
        <f>(E1304/L1304)</f>
        <v>50</v>
      </c>
      <c r="Q1304" s="7" t="str">
        <f>LEFT($N1304,FIND("/",N1304)-1)</f>
        <v>theater</v>
      </c>
      <c r="R1304" s="7" t="str">
        <f>RIGHT($N1304,FIND("/",$N1304)-3)</f>
        <v>plays</v>
      </c>
      <c r="S1304" s="12">
        <f>(((J1304/60)/60)/24)+DATE(1970,1,1)+(-6/24)</f>
        <v>42674.807997685188</v>
      </c>
      <c r="T1304" s="12">
        <f>(((I1304/60)/60)/24)+DATE(1970,1,1)+(-6/24)</f>
        <v>42704.849664351852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((E1305/D1305))</f>
        <v>1.3026085714285716</v>
      </c>
      <c r="P1305" s="7">
        <f>(E1305/L1305)</f>
        <v>42.214166666666671</v>
      </c>
      <c r="Q1305" s="7" t="str">
        <f>LEFT($N1305,FIND("/",N1305)-1)</f>
        <v>theater</v>
      </c>
      <c r="R1305" s="7" t="str">
        <f>RIGHT($N1305,FIND("/",$N1305)-3)</f>
        <v>plays</v>
      </c>
      <c r="S1305" s="12">
        <f>(((J1305/60)/60)/24)+DATE(1970,1,1)+(-6/24)</f>
        <v>42566.191203703704</v>
      </c>
      <c r="T1305" s="12">
        <f>(((I1305/60)/60)/24)+DATE(1970,1,1)+(-6/24)</f>
        <v>42582.208333333328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((E1306/D1306))</f>
        <v>0.39627499999999999</v>
      </c>
      <c r="P1306" s="7">
        <f>(E1306/L1306)</f>
        <v>152.41346153846155</v>
      </c>
      <c r="Q1306" s="7" t="str">
        <f>LEFT($N1306,FIND("/",N1306)-1)</f>
        <v>technology</v>
      </c>
      <c r="R1306" s="7" t="str">
        <f>RIGHT($N1306,FIND("/",$N1306)-2)</f>
        <v>wearables</v>
      </c>
      <c r="S1306" s="12">
        <f>(((J1306/60)/60)/24)+DATE(1970,1,1)+(-6/24)</f>
        <v>42746.944502314815</v>
      </c>
      <c r="T1306" s="12">
        <f>(((I1306/60)/60)/24)+DATE(1970,1,1)+(-6/24)</f>
        <v>42806.902835648143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((E1307/D1307))</f>
        <v>0.25976666666666665</v>
      </c>
      <c r="P1307" s="7">
        <f>(E1307/L1307)</f>
        <v>90.616279069767444</v>
      </c>
      <c r="Q1307" s="7" t="str">
        <f>LEFT($N1307,FIND("/",N1307)-1)</f>
        <v>technology</v>
      </c>
      <c r="R1307" s="7" t="str">
        <f>RIGHT($N1307,FIND("/",$N1307)-2)</f>
        <v>wearables</v>
      </c>
      <c r="S1307" s="12">
        <f>(((J1307/60)/60)/24)+DATE(1970,1,1)+(-6/24)</f>
        <v>42543.415601851855</v>
      </c>
      <c r="T1307" s="12">
        <f>(((I1307/60)/60)/24)+DATE(1970,1,1)+(-6/24)</f>
        <v>42572.479166666672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((E1308/D1308))</f>
        <v>0.65246363636363636</v>
      </c>
      <c r="P1308" s="7">
        <f>(E1308/L1308)</f>
        <v>201.60393258426967</v>
      </c>
      <c r="Q1308" s="7" t="str">
        <f>LEFT($N1308,FIND("/",N1308)-1)</f>
        <v>technology</v>
      </c>
      <c r="R1308" s="7" t="str">
        <f>RIGHT($N1308,FIND("/",$N1308)-2)</f>
        <v>wearables</v>
      </c>
      <c r="S1308" s="12">
        <f>(((J1308/60)/60)/24)+DATE(1970,1,1)+(-6/24)</f>
        <v>41947.207569444443</v>
      </c>
      <c r="T1308" s="12">
        <f>(((I1308/60)/60)/24)+DATE(1970,1,1)+(-6/24)</f>
        <v>41977.207569444443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((E1309/D1309))</f>
        <v>0.11514000000000001</v>
      </c>
      <c r="P1309" s="7">
        <f>(E1309/L1309)</f>
        <v>127.93333333333334</v>
      </c>
      <c r="Q1309" s="7" t="str">
        <f>LEFT($N1309,FIND("/",N1309)-1)</f>
        <v>technology</v>
      </c>
      <c r="R1309" s="7" t="str">
        <f>RIGHT($N1309,FIND("/",$N1309)-2)</f>
        <v>wearables</v>
      </c>
      <c r="S1309" s="12">
        <f>(((J1309/60)/60)/24)+DATE(1970,1,1)+(-6/24)</f>
        <v>42387.253229166665</v>
      </c>
      <c r="T1309" s="12">
        <f>(((I1309/60)/60)/24)+DATE(1970,1,1)+(-6/24)</f>
        <v>42417.253229166665</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((E1310/D1310))</f>
        <v>0.11360000000000001</v>
      </c>
      <c r="P1310" s="7">
        <f>(E1310/L1310)</f>
        <v>29.894736842105264</v>
      </c>
      <c r="Q1310" s="7" t="str">
        <f>LEFT($N1310,FIND("/",N1310)-1)</f>
        <v>technology</v>
      </c>
      <c r="R1310" s="7" t="str">
        <f>RIGHT($N1310,FIND("/",$N1310)-2)</f>
        <v>wearables</v>
      </c>
      <c r="S1310" s="12">
        <f>(((J1310/60)/60)/24)+DATE(1970,1,1)+(-6/24)</f>
        <v>42611.363564814819</v>
      </c>
      <c r="T1310" s="12">
        <f>(((I1310/60)/60)/24)+DATE(1970,1,1)+(-6/24)</f>
        <v>42651.363564814819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((E1311/D1311))</f>
        <v>1.1199130434782609</v>
      </c>
      <c r="P1311" s="7">
        <f>(E1311/L1311)</f>
        <v>367.97142857142859</v>
      </c>
      <c r="Q1311" s="7" t="str">
        <f>LEFT($N1311,FIND("/",N1311)-1)</f>
        <v>technology</v>
      </c>
      <c r="R1311" s="7" t="str">
        <f>RIGHT($N1311,FIND("/",$N1311)-2)</f>
        <v>wearables</v>
      </c>
      <c r="S1311" s="12">
        <f>(((J1311/60)/60)/24)+DATE(1970,1,1)+(-6/24)</f>
        <v>42257.632731481484</v>
      </c>
      <c r="T1311" s="12">
        <f>(((I1311/60)/60)/24)+DATE(1970,1,1)+(-6/24)</f>
        <v>42292.632731481484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((E1312/D1312))</f>
        <v>0.155</v>
      </c>
      <c r="P1312" s="7">
        <f>(E1312/L1312)</f>
        <v>129.16666666666666</v>
      </c>
      <c r="Q1312" s="7" t="str">
        <f>LEFT($N1312,FIND("/",N1312)-1)</f>
        <v>technology</v>
      </c>
      <c r="R1312" s="7" t="str">
        <f>RIGHT($N1312,FIND("/",$N1312)-2)</f>
        <v>wearables</v>
      </c>
      <c r="S1312" s="12">
        <f>(((J1312/60)/60)/24)+DATE(1970,1,1)+(-6/24)</f>
        <v>42556.417245370365</v>
      </c>
      <c r="T1312" s="12">
        <f>(((I1312/60)/60)/24)+DATE(1970,1,1)+(-6/24)</f>
        <v>42601.417245370365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((E1313/D1313))</f>
        <v>0.32028000000000001</v>
      </c>
      <c r="P1313" s="7">
        <f>(E1313/L1313)</f>
        <v>800.7</v>
      </c>
      <c r="Q1313" s="7" t="str">
        <f>LEFT($N1313,FIND("/",N1313)-1)</f>
        <v>technology</v>
      </c>
      <c r="R1313" s="7" t="str">
        <f>RIGHT($N1313,FIND("/",$N1313)-2)</f>
        <v>wearables</v>
      </c>
      <c r="S1313" s="12">
        <f>(((J1313/60)/60)/24)+DATE(1970,1,1)+(-6/24)</f>
        <v>42669.552303240736</v>
      </c>
      <c r="T1313" s="12">
        <f>(((I1313/60)/60)/24)+DATE(1970,1,1)+(-6/24)</f>
        <v>42704.593969907408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((E1314/D1314))</f>
        <v>6.0869565217391303E-3</v>
      </c>
      <c r="P1314" s="7">
        <f>(E1314/L1314)</f>
        <v>28</v>
      </c>
      <c r="Q1314" s="7" t="str">
        <f>LEFT($N1314,FIND("/",N1314)-1)</f>
        <v>technology</v>
      </c>
      <c r="R1314" s="7" t="str">
        <f>RIGHT($N1314,FIND("/",$N1314)-2)</f>
        <v>wearables</v>
      </c>
      <c r="S1314" s="12">
        <f>(((J1314/60)/60)/24)+DATE(1970,1,1)+(-6/24)</f>
        <v>42082.452800925923</v>
      </c>
      <c r="T1314" s="12">
        <f>(((I1314/60)/60)/24)+DATE(1970,1,1)+(-6/24)</f>
        <v>42112.452800925923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((E1315/D1315))</f>
        <v>0.31114999999999998</v>
      </c>
      <c r="P1315" s="7">
        <f>(E1315/L1315)</f>
        <v>102.01639344262296</v>
      </c>
      <c r="Q1315" s="7" t="str">
        <f>LEFT($N1315,FIND("/",N1315)-1)</f>
        <v>technology</v>
      </c>
      <c r="R1315" s="7" t="str">
        <f>RIGHT($N1315,FIND("/",$N1315)-2)</f>
        <v>wearables</v>
      </c>
      <c r="S1315" s="12">
        <f>(((J1315/60)/60)/24)+DATE(1970,1,1)+(-6/24)</f>
        <v>42402.459652777776</v>
      </c>
      <c r="T1315" s="12">
        <f>(((I1315/60)/60)/24)+DATE(1970,1,1)+(-6/24)</f>
        <v>42432.459652777776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((E1316/D1316))</f>
        <v>1.1266666666666666E-2</v>
      </c>
      <c r="P1316" s="7">
        <f>(E1316/L1316)</f>
        <v>184.36363636363637</v>
      </c>
      <c r="Q1316" s="7" t="str">
        <f>LEFT($N1316,FIND("/",N1316)-1)</f>
        <v>technology</v>
      </c>
      <c r="R1316" s="7" t="str">
        <f>RIGHT($N1316,FIND("/",$N1316)-2)</f>
        <v>wearables</v>
      </c>
      <c r="S1316" s="12">
        <f>(((J1316/60)/60)/24)+DATE(1970,1,1)+(-6/24)</f>
        <v>42604.419675925921</v>
      </c>
      <c r="T1316" s="12">
        <f>(((I1316/60)/60)/24)+DATE(1970,1,1)+(-6/24)</f>
        <v>42664.419675925921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((E1317/D1317))</f>
        <v>0.40404000000000001</v>
      </c>
      <c r="P1317" s="7">
        <f>(E1317/L1317)</f>
        <v>162.91935483870967</v>
      </c>
      <c r="Q1317" s="7" t="str">
        <f>LEFT($N1317,FIND("/",N1317)-1)</f>
        <v>technology</v>
      </c>
      <c r="R1317" s="7" t="str">
        <f>RIGHT($N1317,FIND("/",$N1317)-2)</f>
        <v>wearables</v>
      </c>
      <c r="S1317" s="12">
        <f>(((J1317/60)/60)/24)+DATE(1970,1,1)+(-6/24)</f>
        <v>42278.248240740737</v>
      </c>
      <c r="T1317" s="12">
        <f>(((I1317/60)/60)/24)+DATE(1970,1,1)+(-6/24)</f>
        <v>42313.791666666672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((E1318/D1318))</f>
        <v>1.3333333333333333E-5</v>
      </c>
      <c r="P1318" s="7">
        <f>(E1318/L1318)</f>
        <v>1</v>
      </c>
      <c r="Q1318" s="7" t="str">
        <f>LEFT($N1318,FIND("/",N1318)-1)</f>
        <v>technology</v>
      </c>
      <c r="R1318" s="7" t="str">
        <f>RIGHT($N1318,FIND("/",$N1318)-2)</f>
        <v>wearables</v>
      </c>
      <c r="S1318" s="12">
        <f>(((J1318/60)/60)/24)+DATE(1970,1,1)+(-6/24)</f>
        <v>42393.711909722217</v>
      </c>
      <c r="T1318" s="12">
        <f>(((I1318/60)/60)/24)+DATE(1970,1,1)+(-6/24)</f>
        <v>42428.711909722217</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((E1319/D1319))</f>
        <v>5.7334999999999997E-2</v>
      </c>
      <c r="P1319" s="7">
        <f>(E1319/L1319)</f>
        <v>603.52631578947364</v>
      </c>
      <c r="Q1319" s="7" t="str">
        <f>LEFT($N1319,FIND("/",N1319)-1)</f>
        <v>technology</v>
      </c>
      <c r="R1319" s="7" t="str">
        <f>RIGHT($N1319,FIND("/",$N1319)-2)</f>
        <v>wearables</v>
      </c>
      <c r="S1319" s="12">
        <f>(((J1319/60)/60)/24)+DATE(1970,1,1)+(-6/24)</f>
        <v>42519.985486111109</v>
      </c>
      <c r="T1319" s="12">
        <f>(((I1319/60)/60)/24)+DATE(1970,1,1)+(-6/24)</f>
        <v>42572.333333333328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((E1320/D1320))</f>
        <v>0.15325</v>
      </c>
      <c r="P1320" s="7">
        <f>(E1320/L1320)</f>
        <v>45.407407407407405</v>
      </c>
      <c r="Q1320" s="7" t="str">
        <f>LEFT($N1320,FIND("/",N1320)-1)</f>
        <v>technology</v>
      </c>
      <c r="R1320" s="7" t="str">
        <f>RIGHT($N1320,FIND("/",$N1320)-2)</f>
        <v>wearables</v>
      </c>
      <c r="S1320" s="12">
        <f>(((J1320/60)/60)/24)+DATE(1970,1,1)+(-6/24)</f>
        <v>41984.793657407412</v>
      </c>
      <c r="T1320" s="12">
        <f>(((I1320/60)/60)/24)+DATE(1970,1,1)+(-6/24)</f>
        <v>42014.793657407412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((E1321/D1321))</f>
        <v>0.15103448275862069</v>
      </c>
      <c r="P1321" s="7">
        <f>(E1321/L1321)</f>
        <v>97.333333333333329</v>
      </c>
      <c r="Q1321" s="7" t="str">
        <f>LEFT($N1321,FIND("/",N1321)-1)</f>
        <v>technology</v>
      </c>
      <c r="R1321" s="7" t="str">
        <f>RIGHT($N1321,FIND("/",$N1321)-2)</f>
        <v>wearables</v>
      </c>
      <c r="S1321" s="12">
        <f>(((J1321/60)/60)/24)+DATE(1970,1,1)+(-6/24)</f>
        <v>41816.562094907407</v>
      </c>
      <c r="T1321" s="12">
        <f>(((I1321/60)/60)/24)+DATE(1970,1,1)+(-6/24)</f>
        <v>41831.416666666664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((E1322/D1322))</f>
        <v>5.0299999999999997E-3</v>
      </c>
      <c r="P1322" s="7">
        <f>(E1322/L1322)</f>
        <v>167.66666666666666</v>
      </c>
      <c r="Q1322" s="7" t="str">
        <f>LEFT($N1322,FIND("/",N1322)-1)</f>
        <v>technology</v>
      </c>
      <c r="R1322" s="7" t="str">
        <f>RIGHT($N1322,FIND("/",$N1322)-2)</f>
        <v>wearables</v>
      </c>
      <c r="S1322" s="12">
        <f>(((J1322/60)/60)/24)+DATE(1970,1,1)+(-6/24)</f>
        <v>42705.440347222218</v>
      </c>
      <c r="T1322" s="12">
        <f>(((I1322/60)/60)/24)+DATE(1970,1,1)+(-6/24)</f>
        <v>42734.708333333328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((E1323/D1323))</f>
        <v>1.3028138528138528E-2</v>
      </c>
      <c r="P1323" s="7">
        <f>(E1323/L1323)</f>
        <v>859.85714285714289</v>
      </c>
      <c r="Q1323" s="7" t="str">
        <f>LEFT($N1323,FIND("/",N1323)-1)</f>
        <v>technology</v>
      </c>
      <c r="R1323" s="7" t="str">
        <f>RIGHT($N1323,FIND("/",$N1323)-2)</f>
        <v>wearables</v>
      </c>
      <c r="S1323" s="12">
        <f>(((J1323/60)/60)/24)+DATE(1970,1,1)+(-6/24)</f>
        <v>42697.49927083333</v>
      </c>
      <c r="T1323" s="12">
        <f>(((I1323/60)/60)/24)+DATE(1970,1,1)+(-6/24)</f>
        <v>42727.49927083333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((E1324/D1324))</f>
        <v>3.0285714285714286E-3</v>
      </c>
      <c r="P1324" s="7">
        <f>(E1324/L1324)</f>
        <v>26.5</v>
      </c>
      <c r="Q1324" s="7" t="str">
        <f>LEFT($N1324,FIND("/",N1324)-1)</f>
        <v>technology</v>
      </c>
      <c r="R1324" s="7" t="str">
        <f>RIGHT($N1324,FIND("/",$N1324)-2)</f>
        <v>wearables</v>
      </c>
      <c r="S1324" s="12">
        <f>(((J1324/60)/60)/24)+DATE(1970,1,1)+(-6/24)</f>
        <v>42115.406539351854</v>
      </c>
      <c r="T1324" s="12">
        <f>(((I1324/60)/60)/24)+DATE(1970,1,1)+(-6/24)</f>
        <v>42145.406539351854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((E1325/D1325))</f>
        <v>8.8800000000000004E-2</v>
      </c>
      <c r="P1325" s="7">
        <f>(E1325/L1325)</f>
        <v>30.272727272727273</v>
      </c>
      <c r="Q1325" s="7" t="str">
        <f>LEFT($N1325,FIND("/",N1325)-1)</f>
        <v>technology</v>
      </c>
      <c r="R1325" s="7" t="str">
        <f>RIGHT($N1325,FIND("/",$N1325)-2)</f>
        <v>wearables</v>
      </c>
      <c r="S1325" s="12">
        <f>(((J1325/60)/60)/24)+DATE(1970,1,1)+(-6/24)</f>
        <v>42451.448449074072</v>
      </c>
      <c r="T1325" s="12">
        <f>(((I1325/60)/60)/24)+DATE(1970,1,1)+(-6/24)</f>
        <v>42486.038194444445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((E1326/D1326))</f>
        <v>9.8400000000000001E-2</v>
      </c>
      <c r="P1326" s="7">
        <f>(E1326/L1326)</f>
        <v>54.666666666666664</v>
      </c>
      <c r="Q1326" s="7" t="str">
        <f>LEFT($N1326,FIND("/",N1326)-1)</f>
        <v>technology</v>
      </c>
      <c r="R1326" s="7" t="str">
        <f>RIGHT($N1326,FIND("/",$N1326)-2)</f>
        <v>wearables</v>
      </c>
      <c r="S1326" s="12">
        <f>(((J1326/60)/60)/24)+DATE(1970,1,1)+(-6/24)</f>
        <v>42626.383703703701</v>
      </c>
      <c r="T1326" s="12">
        <f>(((I1326/60)/60)/24)+DATE(1970,1,1)+(-6/24)</f>
        <v>42656.383703703701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((E1327/D1327))</f>
        <v>2.4299999999999999E-2</v>
      </c>
      <c r="P1327" s="7">
        <f>(E1327/L1327)</f>
        <v>60.75</v>
      </c>
      <c r="Q1327" s="7" t="str">
        <f>LEFT($N1327,FIND("/",N1327)-1)</f>
        <v>technology</v>
      </c>
      <c r="R1327" s="7" t="str">
        <f>RIGHT($N1327,FIND("/",$N1327)-2)</f>
        <v>wearables</v>
      </c>
      <c r="S1327" s="12">
        <f>(((J1327/60)/60)/24)+DATE(1970,1,1)+(-6/24)</f>
        <v>42703.836053240739</v>
      </c>
      <c r="T1327" s="12">
        <f>(((I1327/60)/60)/24)+DATE(1970,1,1)+(-6/24)</f>
        <v>42733.836053240739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((E1328/D1328))</f>
        <v>1.1299999999999999E-2</v>
      </c>
      <c r="P1328" s="7">
        <f>(E1328/L1328)</f>
        <v>102.72727272727273</v>
      </c>
      <c r="Q1328" s="7" t="str">
        <f>LEFT($N1328,FIND("/",N1328)-1)</f>
        <v>technology</v>
      </c>
      <c r="R1328" s="7" t="str">
        <f>RIGHT($N1328,FIND("/",$N1328)-2)</f>
        <v>wearables</v>
      </c>
      <c r="S1328" s="12">
        <f>(((J1328/60)/60)/24)+DATE(1970,1,1)+(-6/24)</f>
        <v>41974.541990740734</v>
      </c>
      <c r="T1328" s="12">
        <f>(((I1328/60)/60)/24)+DATE(1970,1,1)+(-6/24)</f>
        <v>42019.541990740734</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((E1329/D1329))</f>
        <v>3.5520833333333335E-2</v>
      </c>
      <c r="P1329" s="7">
        <f>(E1329/L1329)</f>
        <v>41.585365853658537</v>
      </c>
      <c r="Q1329" s="7" t="str">
        <f>LEFT($N1329,FIND("/",N1329)-1)</f>
        <v>technology</v>
      </c>
      <c r="R1329" s="7" t="str">
        <f>RIGHT($N1329,FIND("/",$N1329)-2)</f>
        <v>wearables</v>
      </c>
      <c r="S1329" s="12">
        <f>(((J1329/60)/60)/24)+DATE(1970,1,1)+(-6/24)</f>
        <v>42123.428645833337</v>
      </c>
      <c r="T1329" s="12">
        <f>(((I1329/60)/60)/24)+DATE(1970,1,1)+(-6/24)</f>
        <v>42153.428645833337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((E1330/D1330))</f>
        <v>2.3306666666666667E-2</v>
      </c>
      <c r="P1330" s="7">
        <f>(E1330/L1330)</f>
        <v>116.53333333333333</v>
      </c>
      <c r="Q1330" s="7" t="str">
        <f>LEFT($N1330,FIND("/",N1330)-1)</f>
        <v>technology</v>
      </c>
      <c r="R1330" s="7" t="str">
        <f>RIGHT($N1330,FIND("/",$N1330)-2)</f>
        <v>wearables</v>
      </c>
      <c r="S1330" s="12">
        <f>(((J1330/60)/60)/24)+DATE(1970,1,1)+(-6/24)</f>
        <v>42612.392754629633</v>
      </c>
      <c r="T1330" s="12">
        <f>(((I1330/60)/60)/24)+DATE(1970,1,1)+(-6/24)</f>
        <v>42657.392754629633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((E1331/D1331))</f>
        <v>8.1600000000000006E-3</v>
      </c>
      <c r="P1331" s="7">
        <f>(E1331/L1331)</f>
        <v>45.333333333333336</v>
      </c>
      <c r="Q1331" s="7" t="str">
        <f>LEFT($N1331,FIND("/",N1331)-1)</f>
        <v>technology</v>
      </c>
      <c r="R1331" s="7" t="str">
        <f>RIGHT($N1331,FIND("/",$N1331)-2)</f>
        <v>wearables</v>
      </c>
      <c r="S1331" s="12">
        <f>(((J1331/60)/60)/24)+DATE(1970,1,1)+(-6/24)</f>
        <v>41934.971585648149</v>
      </c>
      <c r="T1331" s="12">
        <f>(((I1331/60)/60)/24)+DATE(1970,1,1)+(-6/24)</f>
        <v>41975.013252314813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((E1332/D1332))</f>
        <v>0.22494285714285714</v>
      </c>
      <c r="P1332" s="7">
        <f>(E1332/L1332)</f>
        <v>157.46</v>
      </c>
      <c r="Q1332" s="7" t="str">
        <f>LEFT($N1332,FIND("/",N1332)-1)</f>
        <v>technology</v>
      </c>
      <c r="R1332" s="7" t="str">
        <f>RIGHT($N1332,FIND("/",$N1332)-2)</f>
        <v>wearables</v>
      </c>
      <c r="S1332" s="12">
        <f>(((J1332/60)/60)/24)+DATE(1970,1,1)+(-6/24)</f>
        <v>42522.026724537034</v>
      </c>
      <c r="T1332" s="12">
        <f>(((I1332/60)/60)/24)+DATE(1970,1,1)+(-6/24)</f>
        <v>42552.916666666672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((E1333/D1333))</f>
        <v>1.3668E-2</v>
      </c>
      <c r="P1333" s="7">
        <f>(E1333/L1333)</f>
        <v>100.5</v>
      </c>
      <c r="Q1333" s="7" t="str">
        <f>LEFT($N1333,FIND("/",N1333)-1)</f>
        <v>technology</v>
      </c>
      <c r="R1333" s="7" t="str">
        <f>RIGHT($N1333,FIND("/",$N1333)-2)</f>
        <v>wearables</v>
      </c>
      <c r="S1333" s="12">
        <f>(((J1333/60)/60)/24)+DATE(1970,1,1)+(-6/24)</f>
        <v>42569.25409722222</v>
      </c>
      <c r="T1333" s="12">
        <f>(((I1333/60)/60)/24)+DATE(1970,1,1)+(-6/24)</f>
        <v>42599.25409722222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((E1334/D1334))</f>
        <v>0</v>
      </c>
      <c r="P1334" s="7">
        <v>0</v>
      </c>
      <c r="Q1334" s="7" t="str">
        <f>LEFT($N1334,FIND("/",N1334)-1)</f>
        <v>technology</v>
      </c>
      <c r="R1334" s="7" t="str">
        <f>RIGHT($N1334,FIND("/",$N1334)-2)</f>
        <v>wearables</v>
      </c>
      <c r="S1334" s="12">
        <f>(((J1334/60)/60)/24)+DATE(1970,1,1)+(-6/24)</f>
        <v>42731.810277777782</v>
      </c>
      <c r="T1334" s="12">
        <f>(((I1334/60)/60)/24)+DATE(1970,1,1)+(-6/24)</f>
        <v>42761.810277777782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((E1335/D1335))</f>
        <v>0</v>
      </c>
      <c r="P1335" s="7">
        <v>0</v>
      </c>
      <c r="Q1335" s="7" t="str">
        <f>LEFT($N1335,FIND("/",N1335)-1)</f>
        <v>technology</v>
      </c>
      <c r="R1335" s="7" t="str">
        <f>RIGHT($N1335,FIND("/",$N1335)-2)</f>
        <v>wearables</v>
      </c>
      <c r="S1335" s="12">
        <f>(((J1335/60)/60)/24)+DATE(1970,1,1)+(-6/24)</f>
        <v>41805.856770833336</v>
      </c>
      <c r="T1335" s="12">
        <f>(((I1335/60)/60)/24)+DATE(1970,1,1)+(-6/24)</f>
        <v>41835.856770833336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((E1336/D1336))</f>
        <v>0.10754135338345865</v>
      </c>
      <c r="P1336" s="7">
        <f>(E1336/L1336)</f>
        <v>51.822463768115945</v>
      </c>
      <c r="Q1336" s="7" t="str">
        <f>LEFT($N1336,FIND("/",N1336)-1)</f>
        <v>technology</v>
      </c>
      <c r="R1336" s="7" t="str">
        <f>RIGHT($N1336,FIND("/",$N1336)-2)</f>
        <v>wearables</v>
      </c>
      <c r="S1336" s="12">
        <f>(((J1336/60)/60)/24)+DATE(1970,1,1)+(-6/24)</f>
        <v>42410.524155092593</v>
      </c>
      <c r="T1336" s="12">
        <f>(((I1336/60)/60)/24)+DATE(1970,1,1)+(-6/24)</f>
        <v>42440.524155092593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((E1337/D1337))</f>
        <v>0.1976</v>
      </c>
      <c r="P1337" s="7">
        <f>(E1337/L1337)</f>
        <v>308.75</v>
      </c>
      <c r="Q1337" s="7" t="str">
        <f>LEFT($N1337,FIND("/",N1337)-1)</f>
        <v>technology</v>
      </c>
      <c r="R1337" s="7" t="str">
        <f>RIGHT($N1337,FIND("/",$N1337)-2)</f>
        <v>wearables</v>
      </c>
      <c r="S1337" s="12">
        <f>(((J1337/60)/60)/24)+DATE(1970,1,1)+(-6/24)</f>
        <v>42313.686365740738</v>
      </c>
      <c r="T1337" s="12">
        <f>(((I1337/60)/60)/24)+DATE(1970,1,1)+(-6/24)</f>
        <v>42343.686365740738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((E1338/D1338))</f>
        <v>0.84946999999999995</v>
      </c>
      <c r="P1338" s="7">
        <f>(E1338/L1338)</f>
        <v>379.22767857142856</v>
      </c>
      <c r="Q1338" s="7" t="str">
        <f>LEFT($N1338,FIND("/",N1338)-1)</f>
        <v>technology</v>
      </c>
      <c r="R1338" s="7" t="str">
        <f>RIGHT($N1338,FIND("/",$N1338)-2)</f>
        <v>wearables</v>
      </c>
      <c r="S1338" s="12">
        <f>(((J1338/60)/60)/24)+DATE(1970,1,1)+(-6/24)</f>
        <v>41955.613750000004</v>
      </c>
      <c r="T1338" s="12">
        <f>(((I1338/60)/60)/24)+DATE(1970,1,1)+(-6/24)</f>
        <v>41990.613750000004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((E1339/D1339))</f>
        <v>0.49381999999999998</v>
      </c>
      <c r="P1339" s="7">
        <f>(E1339/L1339)</f>
        <v>176.36428571428573</v>
      </c>
      <c r="Q1339" s="7" t="str">
        <f>LEFT($N1339,FIND("/",N1339)-1)</f>
        <v>technology</v>
      </c>
      <c r="R1339" s="7" t="str">
        <f>RIGHT($N1339,FIND("/",$N1339)-2)</f>
        <v>wearables</v>
      </c>
      <c r="S1339" s="12">
        <f>(((J1339/60)/60)/24)+DATE(1970,1,1)+(-6/24)</f>
        <v>42767.327303240745</v>
      </c>
      <c r="T1339" s="12">
        <f>(((I1339/60)/60)/24)+DATE(1970,1,1)+(-6/24)</f>
        <v>42797.327303240745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((E1340/D1340))</f>
        <v>3.3033333333333331E-2</v>
      </c>
      <c r="P1340" s="7">
        <f>(E1340/L1340)</f>
        <v>66.066666666666663</v>
      </c>
      <c r="Q1340" s="7" t="str">
        <f>LEFT($N1340,FIND("/",N1340)-1)</f>
        <v>technology</v>
      </c>
      <c r="R1340" s="7" t="str">
        <f>RIGHT($N1340,FIND("/",$N1340)-2)</f>
        <v>wearables</v>
      </c>
      <c r="S1340" s="12">
        <f>(((J1340/60)/60)/24)+DATE(1970,1,1)+(-6/24)</f>
        <v>42188.553622685184</v>
      </c>
      <c r="T1340" s="12">
        <f>(((I1340/60)/60)/24)+DATE(1970,1,1)+(-6/24)</f>
        <v>42218.553622685184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((E1341/D1341))</f>
        <v>6.6339999999999996E-2</v>
      </c>
      <c r="P1341" s="7">
        <f>(E1341/L1341)</f>
        <v>89.648648648648646</v>
      </c>
      <c r="Q1341" s="7" t="str">
        <f>LEFT($N1341,FIND("/",N1341)-1)</f>
        <v>technology</v>
      </c>
      <c r="R1341" s="7" t="str">
        <f>RIGHT($N1341,FIND("/",$N1341)-2)</f>
        <v>wearables</v>
      </c>
      <c r="S1341" s="12">
        <f>(((J1341/60)/60)/24)+DATE(1970,1,1)+(-6/24)</f>
        <v>41936.397164351853</v>
      </c>
      <c r="T1341" s="12">
        <f>(((I1341/60)/60)/24)+DATE(1970,1,1)+(-6/24)</f>
        <v>41981.438831018517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((E1342/D1342))</f>
        <v>0</v>
      </c>
      <c r="P1342" s="7">
        <v>0</v>
      </c>
      <c r="Q1342" s="7" t="str">
        <f>LEFT($N1342,FIND("/",N1342)-1)</f>
        <v>technology</v>
      </c>
      <c r="R1342" s="7" t="str">
        <f>RIGHT($N1342,FIND("/",$N1342)-2)</f>
        <v>wearables</v>
      </c>
      <c r="S1342" s="12">
        <f>(((J1342/60)/60)/24)+DATE(1970,1,1)+(-6/24)</f>
        <v>41836.345520833333</v>
      </c>
      <c r="T1342" s="12">
        <f>(((I1342/60)/60)/24)+DATE(1970,1,1)+(-6/24)</f>
        <v>41866.345520833333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((E1343/D1343))</f>
        <v>0.7036</v>
      </c>
      <c r="P1343" s="7">
        <f>(E1343/L1343)</f>
        <v>382.39130434782606</v>
      </c>
      <c r="Q1343" s="7" t="str">
        <f>LEFT($N1343,FIND("/",N1343)-1)</f>
        <v>technology</v>
      </c>
      <c r="R1343" s="7" t="str">
        <f>RIGHT($N1343,FIND("/",$N1343)-2)</f>
        <v>wearables</v>
      </c>
      <c r="S1343" s="12">
        <f>(((J1343/60)/60)/24)+DATE(1970,1,1)+(-6/24)</f>
        <v>42612.374039351853</v>
      </c>
      <c r="T1343" s="12">
        <f>(((I1343/60)/60)/24)+DATE(1970,1,1)+(-6/24)</f>
        <v>42644.374039351853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((E1344/D1344))</f>
        <v>2E-3</v>
      </c>
      <c r="P1344" s="7">
        <f>(E1344/L1344)</f>
        <v>100</v>
      </c>
      <c r="Q1344" s="7" t="str">
        <f>LEFT($N1344,FIND("/",N1344)-1)</f>
        <v>technology</v>
      </c>
      <c r="R1344" s="7" t="str">
        <f>RIGHT($N1344,FIND("/",$N1344)-2)</f>
        <v>wearables</v>
      </c>
      <c r="S1344" s="12">
        <f>(((J1344/60)/60)/24)+DATE(1970,1,1)+(-6/24)</f>
        <v>42172.566423611104</v>
      </c>
      <c r="T1344" s="12">
        <f>(((I1344/60)/60)/24)+DATE(1970,1,1)+(-6/24)</f>
        <v>42202.566423611104</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((E1345/D1345))</f>
        <v>1.02298</v>
      </c>
      <c r="P1345" s="7">
        <f>(E1345/L1345)</f>
        <v>158.35603715170279</v>
      </c>
      <c r="Q1345" s="7" t="str">
        <f>LEFT($N1345,FIND("/",N1345)-1)</f>
        <v>technology</v>
      </c>
      <c r="R1345" s="7" t="str">
        <f>RIGHT($N1345,FIND("/",$N1345)-2)</f>
        <v>wearables</v>
      </c>
      <c r="S1345" s="12">
        <f>(((J1345/60)/60)/24)+DATE(1970,1,1)+(-6/24)</f>
        <v>42542.276423611111</v>
      </c>
      <c r="T1345" s="12">
        <f>(((I1345/60)/60)/24)+DATE(1970,1,1)+(-6/24)</f>
        <v>42600.915972222225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((E1346/D1346))</f>
        <v>3.7773333333333334</v>
      </c>
      <c r="P1346" s="7">
        <f>(E1346/L1346)</f>
        <v>40.762589928057551</v>
      </c>
      <c r="Q1346" s="7" t="str">
        <f>LEFT($N1346,FIND("/",N1346)-1)</f>
        <v>publishing</v>
      </c>
      <c r="R1346" s="7" t="str">
        <f>RIGHT($N1346,FIND("/",$N1346)-1)</f>
        <v>nonfiction</v>
      </c>
      <c r="S1346" s="12">
        <f>(((J1346/60)/60)/24)+DATE(1970,1,1)+(-6/24)</f>
        <v>42522.539803240739</v>
      </c>
      <c r="T1346" s="12">
        <f>(((I1346/60)/60)/24)+DATE(1970,1,1)+(-6/24)</f>
        <v>42551.539803240739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((E1347/D1347))</f>
        <v>1.25</v>
      </c>
      <c r="P1347" s="7">
        <f>(E1347/L1347)</f>
        <v>53.571428571428569</v>
      </c>
      <c r="Q1347" s="7" t="str">
        <f>LEFT($N1347,FIND("/",N1347)-1)</f>
        <v>publishing</v>
      </c>
      <c r="R1347" s="7" t="str">
        <f>RIGHT($N1347,FIND("/",$N1347)-1)</f>
        <v>nonfiction</v>
      </c>
      <c r="S1347" s="12">
        <f>(((J1347/60)/60)/24)+DATE(1970,1,1)+(-6/24)</f>
        <v>41799.564340277779</v>
      </c>
      <c r="T1347" s="12">
        <f>(((I1347/60)/60)/24)+DATE(1970,1,1)+(-6/24)</f>
        <v>41834.564340277779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((E1348/D1348))</f>
        <v>1.473265306122449</v>
      </c>
      <c r="P1348" s="7">
        <f>(E1348/L1348)</f>
        <v>48.449664429530202</v>
      </c>
      <c r="Q1348" s="7" t="str">
        <f>LEFT($N1348,FIND("/",N1348)-1)</f>
        <v>publishing</v>
      </c>
      <c r="R1348" s="7" t="str">
        <f>RIGHT($N1348,FIND("/",$N1348)-1)</f>
        <v>nonfiction</v>
      </c>
      <c r="S1348" s="12">
        <f>(((J1348/60)/60)/24)+DATE(1970,1,1)+(-6/24)</f>
        <v>41421.825821759259</v>
      </c>
      <c r="T1348" s="12">
        <f>(((I1348/60)/60)/24)+DATE(1970,1,1)+(-6/24)</f>
        <v>41451.825821759259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((E1349/D1349))</f>
        <v>1.022</v>
      </c>
      <c r="P1349" s="7">
        <f>(E1349/L1349)</f>
        <v>82.41935483870968</v>
      </c>
      <c r="Q1349" s="7" t="str">
        <f>LEFT($N1349,FIND("/",N1349)-1)</f>
        <v>publishing</v>
      </c>
      <c r="R1349" s="7" t="str">
        <f>RIGHT($N1349,FIND("/",$N1349)-1)</f>
        <v>nonfiction</v>
      </c>
      <c r="S1349" s="12">
        <f>(((J1349/60)/60)/24)+DATE(1970,1,1)+(-6/24)</f>
        <v>42040.388020833328</v>
      </c>
      <c r="T1349" s="12">
        <f>(((I1349/60)/60)/24)+DATE(1970,1,1)+(-6/24)</f>
        <v>42070.388020833328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((E1350/D1350))</f>
        <v>1.018723404255319</v>
      </c>
      <c r="P1350" s="7">
        <f>(E1350/L1350)</f>
        <v>230.19230769230768</v>
      </c>
      <c r="Q1350" s="7" t="str">
        <f>LEFT($N1350,FIND("/",N1350)-1)</f>
        <v>publishing</v>
      </c>
      <c r="R1350" s="7" t="str">
        <f>RIGHT($N1350,FIND("/",$N1350)-1)</f>
        <v>nonfiction</v>
      </c>
      <c r="S1350" s="12">
        <f>(((J1350/60)/60)/24)+DATE(1970,1,1)+(-6/24)</f>
        <v>41963.256168981476</v>
      </c>
      <c r="T1350" s="12">
        <f>(((I1350/60)/60)/24)+DATE(1970,1,1)+(-6/24)</f>
        <v>41991.256168981476</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((E1351/D1351))</f>
        <v>2.0419999999999998</v>
      </c>
      <c r="P1351" s="7">
        <f>(E1351/L1351)</f>
        <v>59.360465116279073</v>
      </c>
      <c r="Q1351" s="7" t="str">
        <f>LEFT($N1351,FIND("/",N1351)-1)</f>
        <v>publishing</v>
      </c>
      <c r="R1351" s="7" t="str">
        <f>RIGHT($N1351,FIND("/",$N1351)-1)</f>
        <v>nonfiction</v>
      </c>
      <c r="S1351" s="12">
        <f>(((J1351/60)/60)/24)+DATE(1970,1,1)+(-6/24)</f>
        <v>42317.08258101852</v>
      </c>
      <c r="T1351" s="12">
        <f>(((I1351/60)/60)/24)+DATE(1970,1,1)+(-6/24)</f>
        <v>42354.040972222225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((E1352/D1352))</f>
        <v>1.0405</v>
      </c>
      <c r="P1352" s="7">
        <f>(E1352/L1352)</f>
        <v>66.698717948717942</v>
      </c>
      <c r="Q1352" s="7" t="str">
        <f>LEFT($N1352,FIND("/",N1352)-1)</f>
        <v>publishing</v>
      </c>
      <c r="R1352" s="7" t="str">
        <f>RIGHT($N1352,FIND("/",$N1352)-1)</f>
        <v>nonfiction</v>
      </c>
      <c r="S1352" s="12">
        <f>(((J1352/60)/60)/24)+DATE(1970,1,1)+(-6/24)</f>
        <v>42333.763124999998</v>
      </c>
      <c r="T1352" s="12">
        <f>(((I1352/60)/60)/24)+DATE(1970,1,1)+(-6/24)</f>
        <v>42363.763124999998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((E1353/D1353))</f>
        <v>1.0126500000000001</v>
      </c>
      <c r="P1353" s="7">
        <f>(E1353/L1353)</f>
        <v>168.77500000000001</v>
      </c>
      <c r="Q1353" s="7" t="str">
        <f>LEFT($N1353,FIND("/",N1353)-1)</f>
        <v>publishing</v>
      </c>
      <c r="R1353" s="7" t="str">
        <f>RIGHT($N1353,FIND("/",$N1353)-1)</f>
        <v>nonfiction</v>
      </c>
      <c r="S1353" s="12">
        <f>(((J1353/60)/60)/24)+DATE(1970,1,1)+(-6/24)</f>
        <v>42382.49009259259</v>
      </c>
      <c r="T1353" s="12">
        <f>(((I1353/60)/60)/24)+DATE(1970,1,1)+(-6/24)</f>
        <v>42412.49009259259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((E1354/D1354))</f>
        <v>1.3613999999999999</v>
      </c>
      <c r="P1354" s="7">
        <f>(E1354/L1354)</f>
        <v>59.973568281938327</v>
      </c>
      <c r="Q1354" s="7" t="str">
        <f>LEFT($N1354,FIND("/",N1354)-1)</f>
        <v>publishing</v>
      </c>
      <c r="R1354" s="7" t="str">
        <f>RIGHT($N1354,FIND("/",$N1354)-1)</f>
        <v>nonfiction</v>
      </c>
      <c r="S1354" s="12">
        <f>(((J1354/60)/60)/24)+DATE(1970,1,1)+(-6/24)</f>
        <v>42200.328310185185</v>
      </c>
      <c r="T1354" s="12">
        <f>(((I1354/60)/60)/24)+DATE(1970,1,1)+(-6/24)</f>
        <v>42251.915972222225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((E1355/D1355))</f>
        <v>1.3360000000000001</v>
      </c>
      <c r="P1355" s="7">
        <f>(E1355/L1355)</f>
        <v>31.80952380952381</v>
      </c>
      <c r="Q1355" s="7" t="str">
        <f>LEFT($N1355,FIND("/",N1355)-1)</f>
        <v>publishing</v>
      </c>
      <c r="R1355" s="7" t="str">
        <f>RIGHT($N1355,FIND("/",$N1355)-1)</f>
        <v>nonfiction</v>
      </c>
      <c r="S1355" s="12">
        <f>(((J1355/60)/60)/24)+DATE(1970,1,1)+(-6/24)</f>
        <v>41308.86791666667</v>
      </c>
      <c r="T1355" s="12">
        <f>(((I1355/60)/60)/24)+DATE(1970,1,1)+(-6/24)</f>
        <v>41343.75</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((E1356/D1356))</f>
        <v>1.3025</v>
      </c>
      <c r="P1356" s="7">
        <f>(E1356/L1356)</f>
        <v>24.421875</v>
      </c>
      <c r="Q1356" s="7" t="str">
        <f>LEFT($N1356,FIND("/",N1356)-1)</f>
        <v>publishing</v>
      </c>
      <c r="R1356" s="7" t="str">
        <f>RIGHT($N1356,FIND("/",$N1356)-1)</f>
        <v>nonfiction</v>
      </c>
      <c r="S1356" s="12">
        <f>(((J1356/60)/60)/24)+DATE(1970,1,1)+(-6/24)</f>
        <v>42502.557627314818</v>
      </c>
      <c r="T1356" s="12">
        <f>(((I1356/60)/60)/24)+DATE(1970,1,1)+(-6/24)</f>
        <v>42532.557627314818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((E1357/D1357))</f>
        <v>1.2267999999999999</v>
      </c>
      <c r="P1357" s="7">
        <f>(E1357/L1357)</f>
        <v>25.347107438016529</v>
      </c>
      <c r="Q1357" s="7" t="str">
        <f>LEFT($N1357,FIND("/",N1357)-1)</f>
        <v>publishing</v>
      </c>
      <c r="R1357" s="7" t="str">
        <f>RIGHT($N1357,FIND("/",$N1357)-1)</f>
        <v>nonfiction</v>
      </c>
      <c r="S1357" s="12">
        <f>(((J1357/60)/60)/24)+DATE(1970,1,1)+(-6/24)</f>
        <v>41213.004687499997</v>
      </c>
      <c r="T1357" s="12">
        <f>(((I1357/60)/60)/24)+DATE(1970,1,1)+(-6/24)</f>
        <v>41243.166666666664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((E1358/D1358))</f>
        <v>1.8281058823529412</v>
      </c>
      <c r="P1358" s="7">
        <f>(E1358/L1358)</f>
        <v>71.443218390804603</v>
      </c>
      <c r="Q1358" s="7" t="str">
        <f>LEFT($N1358,FIND("/",N1358)-1)</f>
        <v>publishing</v>
      </c>
      <c r="R1358" s="7" t="str">
        <f>RIGHT($N1358,FIND("/",$N1358)-1)</f>
        <v>nonfiction</v>
      </c>
      <c r="S1358" s="12">
        <f>(((J1358/60)/60)/24)+DATE(1970,1,1)+(-6/24)</f>
        <v>41429.788888888892</v>
      </c>
      <c r="T1358" s="12">
        <f>(((I1358/60)/60)/24)+DATE(1970,1,1)+(-6/24)</f>
        <v>41459.788888888892</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((E1359/D1359))</f>
        <v>1.2529999999999999</v>
      </c>
      <c r="P1359" s="7">
        <f>(E1359/L1359)</f>
        <v>38.553846153846152</v>
      </c>
      <c r="Q1359" s="7" t="str">
        <f>LEFT($N1359,FIND("/",N1359)-1)</f>
        <v>publishing</v>
      </c>
      <c r="R1359" s="7" t="str">
        <f>RIGHT($N1359,FIND("/",$N1359)-1)</f>
        <v>nonfiction</v>
      </c>
      <c r="S1359" s="12">
        <f>(((J1359/60)/60)/24)+DATE(1970,1,1)+(-6/24)</f>
        <v>41304.712233796294</v>
      </c>
      <c r="T1359" s="12">
        <f>(((I1359/60)/60)/24)+DATE(1970,1,1)+(-6/24)</f>
        <v>41333.999305555553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((E1360/D1360))</f>
        <v>1.1166666666666667</v>
      </c>
      <c r="P1360" s="7">
        <f>(E1360/L1360)</f>
        <v>68.367346938775512</v>
      </c>
      <c r="Q1360" s="7" t="str">
        <f>LEFT($N1360,FIND("/",N1360)-1)</f>
        <v>publishing</v>
      </c>
      <c r="R1360" s="7" t="str">
        <f>RIGHT($N1360,FIND("/",$N1360)-1)</f>
        <v>nonfiction</v>
      </c>
      <c r="S1360" s="12">
        <f>(((J1360/60)/60)/24)+DATE(1970,1,1)+(-6/24)</f>
        <v>40689.320868055554</v>
      </c>
      <c r="T1360" s="12">
        <f>(((I1360/60)/60)/24)+DATE(1970,1,1)+(-6/24)</f>
        <v>40719.320868055554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((E1361/D1361))</f>
        <v>1.1575757575757575</v>
      </c>
      <c r="P1361" s="7">
        <f>(E1361/L1361)</f>
        <v>40.210526315789473</v>
      </c>
      <c r="Q1361" s="7" t="str">
        <f>LEFT($N1361,FIND("/",N1361)-1)</f>
        <v>publishing</v>
      </c>
      <c r="R1361" s="7" t="str">
        <f>RIGHT($N1361,FIND("/",$N1361)-1)</f>
        <v>nonfiction</v>
      </c>
      <c r="S1361" s="12">
        <f>(((J1361/60)/60)/24)+DATE(1970,1,1)+(-6/24)</f>
        <v>40668.564699074072</v>
      </c>
      <c r="T1361" s="12">
        <f>(((I1361/60)/60)/24)+DATE(1970,1,1)+(-6/24)</f>
        <v>40730.564699074072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((E1362/D1362))</f>
        <v>1.732</v>
      </c>
      <c r="P1362" s="7">
        <f>(E1362/L1362)</f>
        <v>32.074074074074076</v>
      </c>
      <c r="Q1362" s="7" t="str">
        <f>LEFT($N1362,FIND("/",N1362)-1)</f>
        <v>publishing</v>
      </c>
      <c r="R1362" s="7" t="str">
        <f>RIGHT($N1362,FIND("/",$N1362)-1)</f>
        <v>nonfiction</v>
      </c>
      <c r="S1362" s="12">
        <f>(((J1362/60)/60)/24)+DATE(1970,1,1)+(-6/24)</f>
        <v>41095.650694444441</v>
      </c>
      <c r="T1362" s="12">
        <f>(((I1362/60)/60)/24)+DATE(1970,1,1)+(-6/24)</f>
        <v>41123.650694444441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((E1363/D1363))</f>
        <v>1.2598333333333334</v>
      </c>
      <c r="P1363" s="7">
        <f>(E1363/L1363)</f>
        <v>28.632575757575758</v>
      </c>
      <c r="Q1363" s="7" t="str">
        <f>LEFT($N1363,FIND("/",N1363)-1)</f>
        <v>publishing</v>
      </c>
      <c r="R1363" s="7" t="str">
        <f>RIGHT($N1363,FIND("/",$N1363)-1)</f>
        <v>nonfiction</v>
      </c>
      <c r="S1363" s="12">
        <f>(((J1363/60)/60)/24)+DATE(1970,1,1)+(-6/24)</f>
        <v>41781.467268518521</v>
      </c>
      <c r="T1363" s="12">
        <f>(((I1363/60)/60)/24)+DATE(1970,1,1)+(-6/24)</f>
        <v>41811.467268518521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((E1364/D1364))</f>
        <v>1.091</v>
      </c>
      <c r="P1364" s="7">
        <f>(E1364/L1364)</f>
        <v>43.64</v>
      </c>
      <c r="Q1364" s="7" t="str">
        <f>LEFT($N1364,FIND("/",N1364)-1)</f>
        <v>publishing</v>
      </c>
      <c r="R1364" s="7" t="str">
        <f>RIGHT($N1364,FIND("/",$N1364)-1)</f>
        <v>nonfiction</v>
      </c>
      <c r="S1364" s="12">
        <f>(((J1364/60)/60)/24)+DATE(1970,1,1)+(-6/24)</f>
        <v>41464.684386574074</v>
      </c>
      <c r="T1364" s="12">
        <f>(((I1364/60)/60)/24)+DATE(1970,1,1)+(-6/24)</f>
        <v>41524.684386574074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((E1365/D1365))</f>
        <v>1</v>
      </c>
      <c r="P1365" s="7">
        <f>(E1365/L1365)</f>
        <v>40</v>
      </c>
      <c r="Q1365" s="7" t="str">
        <f>LEFT($N1365,FIND("/",N1365)-1)</f>
        <v>publishing</v>
      </c>
      <c r="R1365" s="7" t="str">
        <f>RIGHT($N1365,FIND("/",$N1365)-1)</f>
        <v>nonfiction</v>
      </c>
      <c r="S1365" s="12">
        <f>(((J1365/60)/60)/24)+DATE(1970,1,1)+(-6/24)</f>
        <v>42396.5940625</v>
      </c>
      <c r="T1365" s="12">
        <f>(((I1365/60)/60)/24)+DATE(1970,1,1)+(-6/24)</f>
        <v>42415.082638888889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((E1366/D1366))</f>
        <v>1.1864285714285714</v>
      </c>
      <c r="P1366" s="7">
        <f>(E1366/L1366)</f>
        <v>346.04166666666669</v>
      </c>
      <c r="Q1366" s="7" t="str">
        <f>LEFT($N1366,FIND("/",N1366)-1)</f>
        <v>music</v>
      </c>
      <c r="R1366" s="7" t="str">
        <f>RIGHT($N1366,FIND("/",$N1366)-2)</f>
        <v>rock</v>
      </c>
      <c r="S1366" s="12">
        <f>(((J1366/60)/60)/24)+DATE(1970,1,1)+(-6/24)</f>
        <v>41951.445671296293</v>
      </c>
      <c r="T1366" s="12">
        <f>(((I1366/60)/60)/24)+DATE(1970,1,1)+(-6/24)</f>
        <v>42011.4456712963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((E1367/D1367))</f>
        <v>1.0026666666666666</v>
      </c>
      <c r="P1367" s="7">
        <f>(E1367/L1367)</f>
        <v>81.739130434782609</v>
      </c>
      <c r="Q1367" s="7" t="str">
        <f>LEFT($N1367,FIND("/",N1367)-1)</f>
        <v>music</v>
      </c>
      <c r="R1367" s="7" t="str">
        <f>RIGHT($N1367,FIND("/",$N1367)-2)</f>
        <v>rock</v>
      </c>
      <c r="S1367" s="12">
        <f>(((J1367/60)/60)/24)+DATE(1970,1,1)+(-6/24)</f>
        <v>42049.483240740738</v>
      </c>
      <c r="T1367" s="12">
        <f>(((I1367/60)/60)/24)+DATE(1970,1,1)+(-6/24)</f>
        <v>42079.441574074073</v>
      </c>
    </row>
    <row r="1368" spans="1:20" ht="17">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((E1368/D1368))</f>
        <v>1.2648920000000001</v>
      </c>
      <c r="P1368" s="7">
        <f>(E1368/L1368)</f>
        <v>64.535306122448986</v>
      </c>
      <c r="Q1368" s="7" t="str">
        <f>LEFT($N1368,FIND("/",N1368)-1)</f>
        <v>music</v>
      </c>
      <c r="R1368" s="7" t="str">
        <f>RIGHT($N1368,FIND("/",$N1368)-2)</f>
        <v>rock</v>
      </c>
      <c r="S1368" s="12">
        <f>(((J1368/60)/60)/24)+DATE(1970,1,1)+(-6/24)</f>
        <v>41924.746099537035</v>
      </c>
      <c r="T1368" s="12">
        <f>(((I1368/60)/60)/24)+DATE(1970,1,1)+(-6/24)</f>
        <v>41969.787766203706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((E1369/D1369))</f>
        <v>1.1426000000000001</v>
      </c>
      <c r="P1369" s="7">
        <f>(E1369/L1369)</f>
        <v>63.477777777777774</v>
      </c>
      <c r="Q1369" s="7" t="str">
        <f>LEFT($N1369,FIND("/",N1369)-1)</f>
        <v>music</v>
      </c>
      <c r="R1369" s="7" t="str">
        <f>RIGHT($N1369,FIND("/",$N1369)-2)</f>
        <v>rock</v>
      </c>
      <c r="S1369" s="12">
        <f>(((J1369/60)/60)/24)+DATE(1970,1,1)+(-6/24)</f>
        <v>42291.752893518518</v>
      </c>
      <c r="T1369" s="12">
        <f>(((I1369/60)/60)/24)+DATE(1970,1,1)+(-6/24)</f>
        <v>42321.794560185182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((E1370/D1370))</f>
        <v>1.107</v>
      </c>
      <c r="P1370" s="7">
        <f>(E1370/L1370)</f>
        <v>63.620689655172413</v>
      </c>
      <c r="Q1370" s="7" t="str">
        <f>LEFT($N1370,FIND("/",N1370)-1)</f>
        <v>music</v>
      </c>
      <c r="R1370" s="7" t="str">
        <f>RIGHT($N1370,FIND("/",$N1370)-2)</f>
        <v>rock</v>
      </c>
      <c r="S1370" s="12">
        <f>(((J1370/60)/60)/24)+DATE(1970,1,1)+(-6/24)</f>
        <v>42145.940902777773</v>
      </c>
      <c r="T1370" s="12">
        <f>(((I1370/60)/60)/24)+DATE(1970,1,1)+(-6/24)</f>
        <v>42169.940902777773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((E1371/D1371))</f>
        <v>1.0534805315203954</v>
      </c>
      <c r="P1371" s="7">
        <f>(E1371/L1371)</f>
        <v>83.967068965517228</v>
      </c>
      <c r="Q1371" s="7" t="str">
        <f>LEFT($N1371,FIND("/",N1371)-1)</f>
        <v>music</v>
      </c>
      <c r="R1371" s="7" t="str">
        <f>RIGHT($N1371,FIND("/",$N1371)-2)</f>
        <v>rock</v>
      </c>
      <c r="S1371" s="12">
        <f>(((J1371/60)/60)/24)+DATE(1970,1,1)+(-6/24)</f>
        <v>41710.344282407408</v>
      </c>
      <c r="T1371" s="12">
        <f>(((I1371/60)/60)/24)+DATE(1970,1,1)+(-6/24)</f>
        <v>41740.344282407408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((E1372/D1372))</f>
        <v>1.0366666666666666</v>
      </c>
      <c r="P1372" s="7">
        <f>(E1372/L1372)</f>
        <v>77.75</v>
      </c>
      <c r="Q1372" s="7" t="str">
        <f>LEFT($N1372,FIND("/",N1372)-1)</f>
        <v>music</v>
      </c>
      <c r="R1372" s="7" t="str">
        <f>RIGHT($N1372,FIND("/",$N1372)-2)</f>
        <v>rock</v>
      </c>
      <c r="S1372" s="12">
        <f>(((J1372/60)/60)/24)+DATE(1970,1,1)+(-6/24)</f>
        <v>41547.75335648148</v>
      </c>
      <c r="T1372" s="12">
        <f>(((I1372/60)/60)/24)+DATE(1970,1,1)+(-6/24)</f>
        <v>41562.75335648148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((E1373/D1373))</f>
        <v>1.0708672667523933</v>
      </c>
      <c r="P1373" s="7">
        <f>(E1373/L1373)</f>
        <v>107.07142857142857</v>
      </c>
      <c r="Q1373" s="7" t="str">
        <f>LEFT($N1373,FIND("/",N1373)-1)</f>
        <v>music</v>
      </c>
      <c r="R1373" s="7" t="str">
        <f>RIGHT($N1373,FIND("/",$N1373)-2)</f>
        <v>rock</v>
      </c>
      <c r="S1373" s="12">
        <f>(((J1373/60)/60)/24)+DATE(1970,1,1)+(-6/24)</f>
        <v>42101.508587962962</v>
      </c>
      <c r="T1373" s="12">
        <f>(((I1373/60)/60)/24)+DATE(1970,1,1)+(-6/24)</f>
        <v>42131.508587962962</v>
      </c>
    </row>
    <row r="1374" spans="1:20" ht="17">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((E1374/D1374))</f>
        <v>1.24</v>
      </c>
      <c r="P1374" s="7">
        <f>(E1374/L1374)</f>
        <v>38.75</v>
      </c>
      <c r="Q1374" s="7" t="str">
        <f>LEFT($N1374,FIND("/",N1374)-1)</f>
        <v>music</v>
      </c>
      <c r="R1374" s="7" t="str">
        <f>RIGHT($N1374,FIND("/",$N1374)-2)</f>
        <v>rock</v>
      </c>
      <c r="S1374" s="12">
        <f>(((J1374/60)/60)/24)+DATE(1970,1,1)+(-6/24)</f>
        <v>41072.489953703705</v>
      </c>
      <c r="T1374" s="12">
        <f>(((I1374/60)/60)/24)+DATE(1970,1,1)+(-6/24)</f>
        <v>41102.489953703705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((E1375/D1375))</f>
        <v>1.0501</v>
      </c>
      <c r="P1375" s="7">
        <f>(E1375/L1375)</f>
        <v>201.94230769230768</v>
      </c>
      <c r="Q1375" s="7" t="str">
        <f>LEFT($N1375,FIND("/",N1375)-1)</f>
        <v>music</v>
      </c>
      <c r="R1375" s="7" t="str">
        <f>RIGHT($N1375,FIND("/",$N1375)-2)</f>
        <v>rock</v>
      </c>
      <c r="S1375" s="12">
        <f>(((J1375/60)/60)/24)+DATE(1970,1,1)+(-6/24)</f>
        <v>42704.70177083333</v>
      </c>
      <c r="T1375" s="12">
        <f>(((I1375/60)/60)/24)+DATE(1970,1,1)+(-6/24)</f>
        <v>42734.70177083333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((E1376/D1376))</f>
        <v>1.8946666666666667</v>
      </c>
      <c r="P1376" s="7">
        <f>(E1376/L1376)</f>
        <v>43.060606060606062</v>
      </c>
      <c r="Q1376" s="7" t="str">
        <f>LEFT($N1376,FIND("/",N1376)-1)</f>
        <v>music</v>
      </c>
      <c r="R1376" s="7" t="str">
        <f>RIGHT($N1376,FIND("/",$N1376)-2)</f>
        <v>rock</v>
      </c>
      <c r="S1376" s="12">
        <f>(((J1376/60)/60)/24)+DATE(1970,1,1)+(-6/24)</f>
        <v>42423.911898148144</v>
      </c>
      <c r="T1376" s="12">
        <f>(((I1376/60)/60)/24)+DATE(1970,1,1)+(-6/24)</f>
        <v>42453.87023148148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((E1377/D1377))</f>
        <v>1.7132499999999999</v>
      </c>
      <c r="P1377" s="7">
        <f>(E1377/L1377)</f>
        <v>62.871559633027523</v>
      </c>
      <c r="Q1377" s="7" t="str">
        <f>LEFT($N1377,FIND("/",N1377)-1)</f>
        <v>music</v>
      </c>
      <c r="R1377" s="7" t="str">
        <f>RIGHT($N1377,FIND("/",$N1377)-2)</f>
        <v>rock</v>
      </c>
      <c r="S1377" s="12">
        <f>(((J1377/60)/60)/24)+DATE(1970,1,1)+(-6/24)</f>
        <v>42719.816192129627</v>
      </c>
      <c r="T1377" s="12">
        <f>(((I1377/60)/60)/24)+DATE(1970,1,1)+(-6/24)</f>
        <v>42749.816192129627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((E1378/D1378))</f>
        <v>2.5248648648648651</v>
      </c>
      <c r="P1378" s="7">
        <f>(E1378/L1378)</f>
        <v>55.607142857142854</v>
      </c>
      <c r="Q1378" s="7" t="str">
        <f>LEFT($N1378,FIND("/",N1378)-1)</f>
        <v>music</v>
      </c>
      <c r="R1378" s="7" t="str">
        <f>RIGHT($N1378,FIND("/",$N1378)-2)</f>
        <v>rock</v>
      </c>
      <c r="S1378" s="12">
        <f>(((J1378/60)/60)/24)+DATE(1970,1,1)+(-6/24)</f>
        <v>42677.419050925921</v>
      </c>
      <c r="T1378" s="12">
        <f>(((I1378/60)/60)/24)+DATE(1970,1,1)+(-6/24)</f>
        <v>42707.460717592592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((E1379/D1379))</f>
        <v>1.1615384615384616</v>
      </c>
      <c r="P1379" s="7">
        <f>(E1379/L1379)</f>
        <v>48.70967741935484</v>
      </c>
      <c r="Q1379" s="7" t="str">
        <f>LEFT($N1379,FIND("/",N1379)-1)</f>
        <v>music</v>
      </c>
      <c r="R1379" s="7" t="str">
        <f>RIGHT($N1379,FIND("/",$N1379)-2)</f>
        <v>rock</v>
      </c>
      <c r="S1379" s="12">
        <f>(((J1379/60)/60)/24)+DATE(1970,1,1)+(-6/24)</f>
        <v>42746.969560185185</v>
      </c>
      <c r="T1379" s="12">
        <f>(((I1379/60)/60)/24)+DATE(1970,1,1)+(-6/24)</f>
        <v>42768.924305555556</v>
      </c>
    </row>
    <row r="1380" spans="1:20" ht="17">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((E1380/D1380))</f>
        <v>2.0335000000000001</v>
      </c>
      <c r="P1380" s="7">
        <f>(E1380/L1380)</f>
        <v>30.578947368421051</v>
      </c>
      <c r="Q1380" s="7" t="str">
        <f>LEFT($N1380,FIND("/",N1380)-1)</f>
        <v>music</v>
      </c>
      <c r="R1380" s="7" t="str">
        <f>RIGHT($N1380,FIND("/",$N1380)-2)</f>
        <v>rock</v>
      </c>
      <c r="S1380" s="12">
        <f>(((J1380/60)/60)/24)+DATE(1970,1,1)+(-6/24)</f>
        <v>42568.509374999994</v>
      </c>
      <c r="T1380" s="12">
        <f>(((I1380/60)/60)/24)+DATE(1970,1,1)+(-6/24)</f>
        <v>42583.509374999994</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((E1381/D1381))</f>
        <v>1.1160000000000001</v>
      </c>
      <c r="P1381" s="7">
        <f>(E1381/L1381)</f>
        <v>73.907284768211923</v>
      </c>
      <c r="Q1381" s="7" t="str">
        <f>LEFT($N1381,FIND("/",N1381)-1)</f>
        <v>music</v>
      </c>
      <c r="R1381" s="7" t="str">
        <f>RIGHT($N1381,FIND("/",$N1381)-2)</f>
        <v>rock</v>
      </c>
      <c r="S1381" s="12">
        <f>(((J1381/60)/60)/24)+DATE(1970,1,1)+(-6/24)</f>
        <v>42130.241620370376</v>
      </c>
      <c r="T1381" s="12">
        <f>(((I1381/60)/60)/24)+DATE(1970,1,1)+(-6/24)</f>
        <v>42160.241620370376</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((E1382/D1382))</f>
        <v>4.24</v>
      </c>
      <c r="P1382" s="7">
        <f>(E1382/L1382)</f>
        <v>21.2</v>
      </c>
      <c r="Q1382" s="7" t="str">
        <f>LEFT($N1382,FIND("/",N1382)-1)</f>
        <v>music</v>
      </c>
      <c r="R1382" s="7" t="str">
        <f>RIGHT($N1382,FIND("/",$N1382)-2)</f>
        <v>rock</v>
      </c>
      <c r="S1382" s="12">
        <f>(((J1382/60)/60)/24)+DATE(1970,1,1)+(-6/24)</f>
        <v>42141.512800925921</v>
      </c>
      <c r="T1382" s="12">
        <f>(((I1382/60)/60)/24)+DATE(1970,1,1)+(-6/24)</f>
        <v>42163.833333333328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((E1383/D1383))</f>
        <v>1.071</v>
      </c>
      <c r="P1383" s="7">
        <f>(E1383/L1383)</f>
        <v>73.356164383561648</v>
      </c>
      <c r="Q1383" s="7" t="str">
        <f>LEFT($N1383,FIND("/",N1383)-1)</f>
        <v>music</v>
      </c>
      <c r="R1383" s="7" t="str">
        <f>RIGHT($N1383,FIND("/",$N1383)-2)</f>
        <v>rock</v>
      </c>
      <c r="S1383" s="12">
        <f>(((J1383/60)/60)/24)+DATE(1970,1,1)+(-6/24)</f>
        <v>42702.964409722219</v>
      </c>
      <c r="T1383" s="12">
        <f>(((I1383/60)/60)/24)+DATE(1970,1,1)+(-6/24)</f>
        <v>42732.964409722219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((E1384/D1384))</f>
        <v>1.043625</v>
      </c>
      <c r="P1384" s="7">
        <f>(E1384/L1384)</f>
        <v>56.412162162162161</v>
      </c>
      <c r="Q1384" s="7" t="str">
        <f>LEFT($N1384,FIND("/",N1384)-1)</f>
        <v>music</v>
      </c>
      <c r="R1384" s="7" t="str">
        <f>RIGHT($N1384,FIND("/",$N1384)-2)</f>
        <v>rock</v>
      </c>
      <c r="S1384" s="12">
        <f>(((J1384/60)/60)/24)+DATE(1970,1,1)+(-6/24)</f>
        <v>41370.550185185188</v>
      </c>
      <c r="T1384" s="12">
        <f>(((I1384/60)/60)/24)+DATE(1970,1,1)+(-6/24)</f>
        <v>41400.550185185188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((E1385/D1385))</f>
        <v>2.124090909090909</v>
      </c>
      <c r="P1385" s="7">
        <f>(E1385/L1385)</f>
        <v>50.247311827956992</v>
      </c>
      <c r="Q1385" s="7" t="str">
        <f>LEFT($N1385,FIND("/",N1385)-1)</f>
        <v>music</v>
      </c>
      <c r="R1385" s="7" t="str">
        <f>RIGHT($N1385,FIND("/",$N1385)-2)</f>
        <v>rock</v>
      </c>
      <c r="S1385" s="12">
        <f>(((J1385/60)/60)/24)+DATE(1970,1,1)+(-6/24)</f>
        <v>42706.824976851851</v>
      </c>
      <c r="T1385" s="12">
        <f>(((I1385/60)/60)/24)+DATE(1970,1,1)+(-6/24)</f>
        <v>42726.824976851851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((E1386/D1386))</f>
        <v>1.2408571428571429</v>
      </c>
      <c r="P1386" s="7">
        <f>(E1386/L1386)</f>
        <v>68.936507936507937</v>
      </c>
      <c r="Q1386" s="7" t="str">
        <f>LEFT($N1386,FIND("/",N1386)-1)</f>
        <v>music</v>
      </c>
      <c r="R1386" s="7" t="str">
        <f>RIGHT($N1386,FIND("/",$N1386)-2)</f>
        <v>rock</v>
      </c>
      <c r="S1386" s="12">
        <f>(((J1386/60)/60)/24)+DATE(1970,1,1)+(-6/24)</f>
        <v>42160.485208333332</v>
      </c>
      <c r="T1386" s="12">
        <f>(((I1386/60)/60)/24)+DATE(1970,1,1)+(-6/24)</f>
        <v>42190.485208333332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((E1387/D1387))</f>
        <v>1.10406125</v>
      </c>
      <c r="P1387" s="7">
        <f>(E1387/L1387)</f>
        <v>65.914104477611943</v>
      </c>
      <c r="Q1387" s="7" t="str">
        <f>LEFT($N1387,FIND("/",N1387)-1)</f>
        <v>music</v>
      </c>
      <c r="R1387" s="7" t="str">
        <f>RIGHT($N1387,FIND("/",$N1387)-2)</f>
        <v>rock</v>
      </c>
      <c r="S1387" s="12">
        <f>(((J1387/60)/60)/24)+DATE(1970,1,1)+(-6/24)</f>
        <v>42433.438900462963</v>
      </c>
      <c r="T1387" s="12">
        <f>(((I1387/60)/60)/24)+DATE(1970,1,1)+(-6/24)</f>
        <v>42489.257638888885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((E1388/D1388))</f>
        <v>2.1875</v>
      </c>
      <c r="P1388" s="7">
        <f>(E1388/L1388)</f>
        <v>62.5</v>
      </c>
      <c r="Q1388" s="7" t="str">
        <f>LEFT($N1388,FIND("/",N1388)-1)</f>
        <v>music</v>
      </c>
      <c r="R1388" s="7" t="str">
        <f>RIGHT($N1388,FIND("/",$N1388)-2)</f>
        <v>rock</v>
      </c>
      <c r="S1388" s="12">
        <f>(((J1388/60)/60)/24)+DATE(1970,1,1)+(-6/24)</f>
        <v>42184.396863425922</v>
      </c>
      <c r="T1388" s="12">
        <f>(((I1388/60)/60)/24)+DATE(1970,1,1)+(-6/24)</f>
        <v>42214.396863425922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((E1389/D1389))</f>
        <v>1.36625</v>
      </c>
      <c r="P1389" s="7">
        <f>(E1389/L1389)</f>
        <v>70.064102564102569</v>
      </c>
      <c r="Q1389" s="7" t="str">
        <f>LEFT($N1389,FIND("/",N1389)-1)</f>
        <v>music</v>
      </c>
      <c r="R1389" s="7" t="str">
        <f>RIGHT($N1389,FIND("/",$N1389)-2)</f>
        <v>rock</v>
      </c>
      <c r="S1389" s="12">
        <f>(((J1389/60)/60)/24)+DATE(1970,1,1)+(-6/24)</f>
        <v>42126.67123842593</v>
      </c>
      <c r="T1389" s="12">
        <f>(((I1389/60)/60)/24)+DATE(1970,1,1)+(-6/24)</f>
        <v>42157.9375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((E1390/D1390))</f>
        <v>1.348074</v>
      </c>
      <c r="P1390" s="7">
        <f>(E1390/L1390)</f>
        <v>60.181874999999998</v>
      </c>
      <c r="Q1390" s="7" t="str">
        <f>LEFT($N1390,FIND("/",N1390)-1)</f>
        <v>music</v>
      </c>
      <c r="R1390" s="7" t="str">
        <f>RIGHT($N1390,FIND("/",$N1390)-2)</f>
        <v>rock</v>
      </c>
      <c r="S1390" s="12">
        <f>(((J1390/60)/60)/24)+DATE(1970,1,1)+(-6/24)</f>
        <v>42634.364780092597</v>
      </c>
      <c r="T1390" s="12">
        <f>(((I1390/60)/60)/24)+DATE(1970,1,1)+(-6/24)</f>
        <v>42660.426388888889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((E1391/D1391))</f>
        <v>1.454</v>
      </c>
      <c r="P1391" s="7">
        <f>(E1391/L1391)</f>
        <v>21.382352941176471</v>
      </c>
      <c r="Q1391" s="7" t="str">
        <f>LEFT($N1391,FIND("/",N1391)-1)</f>
        <v>music</v>
      </c>
      <c r="R1391" s="7" t="str">
        <f>RIGHT($N1391,FIND("/",$N1391)-2)</f>
        <v>rock</v>
      </c>
      <c r="S1391" s="12">
        <f>(((J1391/60)/60)/24)+DATE(1970,1,1)+(-6/24)</f>
        <v>42565.230983796297</v>
      </c>
      <c r="T1391" s="12">
        <f>(((I1391/60)/60)/24)+DATE(1970,1,1)+(-6/24)</f>
        <v>42595.230983796297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((E1392/D1392))</f>
        <v>1.0910714285714285</v>
      </c>
      <c r="P1392" s="7">
        <f>(E1392/L1392)</f>
        <v>160.78947368421052</v>
      </c>
      <c r="Q1392" s="7" t="str">
        <f>LEFT($N1392,FIND("/",N1392)-1)</f>
        <v>music</v>
      </c>
      <c r="R1392" s="7" t="str">
        <f>RIGHT($N1392,FIND("/",$N1392)-2)</f>
        <v>rock</v>
      </c>
      <c r="S1392" s="12">
        <f>(((J1392/60)/60)/24)+DATE(1970,1,1)+(-6/24)</f>
        <v>42087.553310185183</v>
      </c>
      <c r="T1392" s="12">
        <f>(((I1392/60)/60)/24)+DATE(1970,1,1)+(-6/24)</f>
        <v>42121.466666666667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((E1393/D1393))</f>
        <v>1.1020000000000001</v>
      </c>
      <c r="P1393" s="7">
        <f>(E1393/L1393)</f>
        <v>42.384615384615387</v>
      </c>
      <c r="Q1393" s="7" t="str">
        <f>LEFT($N1393,FIND("/",N1393)-1)</f>
        <v>music</v>
      </c>
      <c r="R1393" s="7" t="str">
        <f>RIGHT($N1393,FIND("/",$N1393)-2)</f>
        <v>rock</v>
      </c>
      <c r="S1393" s="12">
        <f>(((J1393/60)/60)/24)+DATE(1970,1,1)+(-6/24)</f>
        <v>42193.400671296295</v>
      </c>
      <c r="T1393" s="12">
        <f>(((I1393/60)/60)/24)+DATE(1970,1,1)+(-6/24)</f>
        <v>42237.957638888889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((E1394/D1394))</f>
        <v>1.1364000000000001</v>
      </c>
      <c r="P1394" s="7">
        <f>(E1394/L1394)</f>
        <v>27.317307692307693</v>
      </c>
      <c r="Q1394" s="7" t="str">
        <f>LEFT($N1394,FIND("/",N1394)-1)</f>
        <v>music</v>
      </c>
      <c r="R1394" s="7" t="str">
        <f>RIGHT($N1394,FIND("/",$N1394)-2)</f>
        <v>rock</v>
      </c>
      <c r="S1394" s="12">
        <f>(((J1394/60)/60)/24)+DATE(1970,1,1)+(-6/24)</f>
        <v>42400.904930555553</v>
      </c>
      <c r="T1394" s="12">
        <f>(((I1394/60)/60)/24)+DATE(1970,1,1)+(-6/24)</f>
        <v>42431.904930555553</v>
      </c>
    </row>
    <row r="1395" spans="1:20" ht="17">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((E1395/D1395))</f>
        <v>1.0235000000000001</v>
      </c>
      <c r="P1395" s="7">
        <f>(E1395/L1395)</f>
        <v>196.82692307692307</v>
      </c>
      <c r="Q1395" s="7" t="str">
        <f>LEFT($N1395,FIND("/",N1395)-1)</f>
        <v>music</v>
      </c>
      <c r="R1395" s="7" t="str">
        <f>RIGHT($N1395,FIND("/",$N1395)-2)</f>
        <v>rock</v>
      </c>
      <c r="S1395" s="12">
        <f>(((J1395/60)/60)/24)+DATE(1970,1,1)+(-6/24)</f>
        <v>42553.431979166664</v>
      </c>
      <c r="T1395" s="12">
        <f>(((I1395/60)/60)/24)+DATE(1970,1,1)+(-6/24)</f>
        <v>42583.431979166664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((E1396/D1396))</f>
        <v>1.2213333333333334</v>
      </c>
      <c r="P1396" s="7">
        <f>(E1396/L1396)</f>
        <v>53.882352941176471</v>
      </c>
      <c r="Q1396" s="7" t="str">
        <f>LEFT($N1396,FIND("/",N1396)-1)</f>
        <v>music</v>
      </c>
      <c r="R1396" s="7" t="str">
        <f>RIGHT($N1396,FIND("/",$N1396)-2)</f>
        <v>rock</v>
      </c>
      <c r="S1396" s="12">
        <f>(((J1396/60)/60)/24)+DATE(1970,1,1)+(-6/24)</f>
        <v>42751.894976851851</v>
      </c>
      <c r="T1396" s="12">
        <f>(((I1396/60)/60)/24)+DATE(1970,1,1)+(-6/24)</f>
        <v>42794.875</v>
      </c>
    </row>
    <row r="1397" spans="1:20" ht="17">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((E1397/D1397))</f>
        <v>1.1188571428571428</v>
      </c>
      <c r="P1397" s="7">
        <f>(E1397/L1397)</f>
        <v>47.756097560975611</v>
      </c>
      <c r="Q1397" s="7" t="str">
        <f>LEFT($N1397,FIND("/",N1397)-1)</f>
        <v>music</v>
      </c>
      <c r="R1397" s="7" t="str">
        <f>RIGHT($N1397,FIND("/",$N1397)-2)</f>
        <v>rock</v>
      </c>
      <c r="S1397" s="12">
        <f>(((J1397/60)/60)/24)+DATE(1970,1,1)+(-6/24)</f>
        <v>42719.65834490741</v>
      </c>
      <c r="T1397" s="12">
        <f>(((I1397/60)/60)/24)+DATE(1970,1,1)+(-6/24)</f>
        <v>42749.65834490741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((E1398/D1398))</f>
        <v>1.073</v>
      </c>
      <c r="P1398" s="7">
        <f>(E1398/L1398)</f>
        <v>88.191780821917803</v>
      </c>
      <c r="Q1398" s="7" t="str">
        <f>LEFT($N1398,FIND("/",N1398)-1)</f>
        <v>music</v>
      </c>
      <c r="R1398" s="7" t="str">
        <f>RIGHT($N1398,FIND("/",$N1398)-2)</f>
        <v>rock</v>
      </c>
      <c r="S1398" s="12">
        <f>(((J1398/60)/60)/24)+DATE(1970,1,1)+(-6/24)</f>
        <v>42018.74863425926</v>
      </c>
      <c r="T1398" s="12">
        <f>(((I1398/60)/60)/24)+DATE(1970,1,1)+(-6/24)</f>
        <v>42048.74863425926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((E1399/D1399))</f>
        <v>1.1385000000000001</v>
      </c>
      <c r="P1399" s="7">
        <f>(E1399/L1399)</f>
        <v>72.056962025316452</v>
      </c>
      <c r="Q1399" s="7" t="str">
        <f>LEFT($N1399,FIND("/",N1399)-1)</f>
        <v>music</v>
      </c>
      <c r="R1399" s="7" t="str">
        <f>RIGHT($N1399,FIND("/",$N1399)-2)</f>
        <v>rock</v>
      </c>
      <c r="S1399" s="12">
        <f>(((J1399/60)/60)/24)+DATE(1970,1,1)+(-6/24)</f>
        <v>42640.667939814812</v>
      </c>
      <c r="T1399" s="12">
        <f>(((I1399/60)/60)/24)+DATE(1970,1,1)+(-6/24)</f>
        <v>42670.638194444444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((E1400/D1400))</f>
        <v>1.0968181818181819</v>
      </c>
      <c r="P1400" s="7">
        <f>(E1400/L1400)</f>
        <v>74.246153846153845</v>
      </c>
      <c r="Q1400" s="7" t="str">
        <f>LEFT($N1400,FIND("/",N1400)-1)</f>
        <v>music</v>
      </c>
      <c r="R1400" s="7" t="str">
        <f>RIGHT($N1400,FIND("/",$N1400)-2)</f>
        <v>rock</v>
      </c>
      <c r="S1400" s="12">
        <f>(((J1400/60)/60)/24)+DATE(1970,1,1)+(-6/24)</f>
        <v>42526.624236111107</v>
      </c>
      <c r="T1400" s="12">
        <f>(((I1400/60)/60)/24)+DATE(1970,1,1)+(-6/24)</f>
        <v>42556.624236111107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((E1401/D1401))</f>
        <v>1.2614444444444444</v>
      </c>
      <c r="P1401" s="7">
        <f>(E1401/L1401)</f>
        <v>61.701086956521742</v>
      </c>
      <c r="Q1401" s="7" t="str">
        <f>LEFT($N1401,FIND("/",N1401)-1)</f>
        <v>music</v>
      </c>
      <c r="R1401" s="7" t="str">
        <f>RIGHT($N1401,FIND("/",$N1401)-2)</f>
        <v>rock</v>
      </c>
      <c r="S1401" s="12">
        <f>(((J1401/60)/60)/24)+DATE(1970,1,1)+(-6/24)</f>
        <v>41888.754317129627</v>
      </c>
      <c r="T1401" s="12">
        <f>(((I1401/60)/60)/24)+DATE(1970,1,1)+(-6/24)</f>
        <v>41918.754317129627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((E1402/D1402))</f>
        <v>1.6742857142857144</v>
      </c>
      <c r="P1402" s="7">
        <f>(E1402/L1402)</f>
        <v>17.235294117647058</v>
      </c>
      <c r="Q1402" s="7" t="str">
        <f>LEFT($N1402,FIND("/",N1402)-1)</f>
        <v>music</v>
      </c>
      <c r="R1402" s="7" t="str">
        <f>RIGHT($N1402,FIND("/",$N1402)-2)</f>
        <v>rock</v>
      </c>
      <c r="S1402" s="12">
        <f>(((J1402/60)/60)/24)+DATE(1970,1,1)+(-6/24)</f>
        <v>42498.091122685189</v>
      </c>
      <c r="T1402" s="12">
        <f>(((I1402/60)/60)/24)+DATE(1970,1,1)+(-6/24)</f>
        <v>42532.979166666672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((E1403/D1403))</f>
        <v>4.9652000000000003</v>
      </c>
      <c r="P1403" s="7">
        <f>(E1403/L1403)</f>
        <v>51.720833333333331</v>
      </c>
      <c r="Q1403" s="7" t="str">
        <f>LEFT($N1403,FIND("/",N1403)-1)</f>
        <v>music</v>
      </c>
      <c r="R1403" s="7" t="str">
        <f>RIGHT($N1403,FIND("/",$N1403)-2)</f>
        <v>rock</v>
      </c>
      <c r="S1403" s="12">
        <f>(((J1403/60)/60)/24)+DATE(1970,1,1)+(-6/24)</f>
        <v>41399.74622685185</v>
      </c>
      <c r="T1403" s="12">
        <f>(((I1403/60)/60)/24)+DATE(1970,1,1)+(-6/24)</f>
        <v>41420.74622685185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((E1404/D1404))</f>
        <v>1.0915999999999999</v>
      </c>
      <c r="P1404" s="7">
        <f>(E1404/L1404)</f>
        <v>24.150442477876105</v>
      </c>
      <c r="Q1404" s="7" t="str">
        <f>LEFT($N1404,FIND("/",N1404)-1)</f>
        <v>music</v>
      </c>
      <c r="R1404" s="7" t="str">
        <f>RIGHT($N1404,FIND("/",$N1404)-2)</f>
        <v>rock</v>
      </c>
      <c r="S1404" s="12">
        <f>(((J1404/60)/60)/24)+DATE(1970,1,1)+(-6/24)</f>
        <v>42064.803368055553</v>
      </c>
      <c r="T1404" s="12">
        <f>(((I1404/60)/60)/24)+DATE(1970,1,1)+(-6/24)</f>
        <v>42124.761701388896</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((E1405/D1405))</f>
        <v>1.0257499999999999</v>
      </c>
      <c r="P1405" s="7">
        <f>(E1405/L1405)</f>
        <v>62.166666666666664</v>
      </c>
      <c r="Q1405" s="7" t="str">
        <f>LEFT($N1405,FIND("/",N1405)-1)</f>
        <v>music</v>
      </c>
      <c r="R1405" s="7" t="str">
        <f>RIGHT($N1405,FIND("/",$N1405)-2)</f>
        <v>rock</v>
      </c>
      <c r="S1405" s="12">
        <f>(((J1405/60)/60)/24)+DATE(1970,1,1)+(-6/24)</f>
        <v>41450.812905092593</v>
      </c>
      <c r="T1405" s="12">
        <f>(((I1405/60)/60)/24)+DATE(1970,1,1)+(-6/24)</f>
        <v>41480.812905092593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((E1406/D1406))</f>
        <v>1.6620689655172414E-2</v>
      </c>
      <c r="P1406" s="7">
        <f>(E1406/L1406)</f>
        <v>48.2</v>
      </c>
      <c r="Q1406" s="7" t="str">
        <f>LEFT($N1406,FIND("/",N1406)-1)</f>
        <v>publishing</v>
      </c>
      <c r="R1406" s="7" t="str">
        <f>RIGHT($N1406,FIND("/",$N1406)+1)</f>
        <v>translations</v>
      </c>
      <c r="S1406" s="12">
        <f>(((J1406/60)/60)/24)+DATE(1970,1,1)+(-6/24)</f>
        <v>42032.260243055556</v>
      </c>
      <c r="T1406" s="12">
        <f>(((I1406/60)/60)/24)+DATE(1970,1,1)+(-6/24)</f>
        <v>42057.260243055556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((E1407/D1407))</f>
        <v>4.1999999999999997E-3</v>
      </c>
      <c r="P1407" s="7">
        <f>(E1407/L1407)</f>
        <v>6.1764705882352944</v>
      </c>
      <c r="Q1407" s="7" t="str">
        <f>LEFT($N1407,FIND("/",N1407)-1)</f>
        <v>publishing</v>
      </c>
      <c r="R1407" s="7" t="str">
        <f>RIGHT($N1407,FIND("/",$N1407)+1)</f>
        <v>translations</v>
      </c>
      <c r="S1407" s="12">
        <f>(((J1407/60)/60)/24)+DATE(1970,1,1)+(-6/24)</f>
        <v>41941.430567129632</v>
      </c>
      <c r="T1407" s="12">
        <f>(((I1407/60)/60)/24)+DATE(1970,1,1)+(-6/24)</f>
        <v>41971.472233796296</v>
      </c>
    </row>
    <row r="1408" spans="1:20" ht="17">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((E1408/D1408))</f>
        <v>1.25E-3</v>
      </c>
      <c r="P1408" s="7">
        <f>(E1408/L1408)</f>
        <v>5</v>
      </c>
      <c r="Q1408" s="7" t="str">
        <f>LEFT($N1408,FIND("/",N1408)-1)</f>
        <v>publishing</v>
      </c>
      <c r="R1408" s="7" t="str">
        <f>RIGHT($N1408,FIND("/",$N1408)+1)</f>
        <v>translations</v>
      </c>
      <c r="S1408" s="12">
        <f>(((J1408/60)/60)/24)+DATE(1970,1,1)+(-6/24)</f>
        <v>42297.182951388888</v>
      </c>
      <c r="T1408" s="12">
        <f>(((I1408/60)/60)/24)+DATE(1970,1,1)+(-6/24)</f>
        <v>42350.166666666672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((E1409/D1409))</f>
        <v>5.0000000000000001E-3</v>
      </c>
      <c r="P1409" s="7">
        <f>(E1409/L1409)</f>
        <v>7.5</v>
      </c>
      <c r="Q1409" s="7" t="str">
        <f>LEFT($N1409,FIND("/",N1409)-1)</f>
        <v>publishing</v>
      </c>
      <c r="R1409" s="7" t="str">
        <f>RIGHT($N1409,FIND("/",$N1409)+1)</f>
        <v>translations</v>
      </c>
      <c r="S1409" s="12">
        <f>(((J1409/60)/60)/24)+DATE(1970,1,1)+(-6/24)</f>
        <v>41838.286782407406</v>
      </c>
      <c r="T1409" s="12">
        <f>(((I1409/60)/60)/24)+DATE(1970,1,1)+(-6/24)</f>
        <v>41863.286782407406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((E1410/D1410))</f>
        <v>7.1999999999999995E-2</v>
      </c>
      <c r="P1410" s="7">
        <f>(E1410/L1410)</f>
        <v>12</v>
      </c>
      <c r="Q1410" s="7" t="str">
        <f>LEFT($N1410,FIND("/",N1410)-1)</f>
        <v>publishing</v>
      </c>
      <c r="R1410" s="7" t="str">
        <f>RIGHT($N1410,FIND("/",$N1410)+1)</f>
        <v>translations</v>
      </c>
      <c r="S1410" s="12">
        <f>(((J1410/60)/60)/24)+DATE(1970,1,1)+(-6/24)</f>
        <v>42291.622175925921</v>
      </c>
      <c r="T1410" s="12">
        <f>(((I1410/60)/60)/24)+DATE(1970,1,1)+(-6/24)</f>
        <v>42321.663842592592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((E1411/D1411))</f>
        <v>0</v>
      </c>
      <c r="P1411" s="7">
        <v>0</v>
      </c>
      <c r="Q1411" s="7" t="str">
        <f>LEFT($N1411,FIND("/",N1411)-1)</f>
        <v>publishing</v>
      </c>
      <c r="R1411" s="7" t="str">
        <f>RIGHT($N1411,FIND("/",$N1411)+1)</f>
        <v>translations</v>
      </c>
      <c r="S1411" s="12">
        <f>(((J1411/60)/60)/24)+DATE(1970,1,1)+(-6/24)</f>
        <v>41944.883506944447</v>
      </c>
      <c r="T1411" s="12">
        <f>(((I1411/60)/60)/24)+DATE(1970,1,1)+(-6/24)</f>
        <v>42004.925173611111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((E1412/D1412))</f>
        <v>1.6666666666666666E-4</v>
      </c>
      <c r="P1412" s="7">
        <f>(E1412/L1412)</f>
        <v>1</v>
      </c>
      <c r="Q1412" s="7" t="str">
        <f>LEFT($N1412,FIND("/",N1412)-1)</f>
        <v>publishing</v>
      </c>
      <c r="R1412" s="7" t="str">
        <f>RIGHT($N1412,FIND("/",$N1412)+1)</f>
        <v>translations</v>
      </c>
      <c r="S1412" s="12">
        <f>(((J1412/60)/60)/24)+DATE(1970,1,1)+(-6/24)</f>
        <v>42479.068518518514</v>
      </c>
      <c r="T1412" s="12">
        <f>(((I1412/60)/60)/24)+DATE(1970,1,1)+(-6/24)</f>
        <v>42524.068518518514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((E1413/D1413))</f>
        <v>2.3333333333333335E-3</v>
      </c>
      <c r="P1413" s="7">
        <f>(E1413/L1413)</f>
        <v>2.3333333333333335</v>
      </c>
      <c r="Q1413" s="7" t="str">
        <f>LEFT($N1413,FIND("/",N1413)-1)</f>
        <v>publishing</v>
      </c>
      <c r="R1413" s="7" t="str">
        <f>RIGHT($N1413,FIND("/",$N1413)+1)</f>
        <v>translations</v>
      </c>
      <c r="S1413" s="12">
        <f>(((J1413/60)/60)/24)+DATE(1970,1,1)+(-6/24)</f>
        <v>42012.809027777781</v>
      </c>
      <c r="T1413" s="12">
        <f>(((I1413/60)/60)/24)+DATE(1970,1,1)+(-6/24)</f>
        <v>42040.809027777781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((E1414/D1414))</f>
        <v>4.5714285714285714E-2</v>
      </c>
      <c r="P1414" s="7">
        <f>(E1414/L1414)</f>
        <v>24.615384615384617</v>
      </c>
      <c r="Q1414" s="7" t="str">
        <f>LEFT($N1414,FIND("/",N1414)-1)</f>
        <v>publishing</v>
      </c>
      <c r="R1414" s="7" t="str">
        <f>RIGHT($N1414,FIND("/",$N1414)+1)</f>
        <v>translations</v>
      </c>
      <c r="S1414" s="12">
        <f>(((J1414/60)/60)/24)+DATE(1970,1,1)+(-6/24)</f>
        <v>41946.813645833332</v>
      </c>
      <c r="T1414" s="12">
        <f>(((I1414/60)/60)/24)+DATE(1970,1,1)+(-6/24)</f>
        <v>41976.813645833332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((E1415/D1415))</f>
        <v>0.05</v>
      </c>
      <c r="P1415" s="7">
        <f>(E1415/L1415)</f>
        <v>100</v>
      </c>
      <c r="Q1415" s="7" t="str">
        <f>LEFT($N1415,FIND("/",N1415)-1)</f>
        <v>publishing</v>
      </c>
      <c r="R1415" s="7" t="str">
        <f>RIGHT($N1415,FIND("/",$N1415)+1)</f>
        <v>translations</v>
      </c>
      <c r="S1415" s="12">
        <f>(((J1415/60)/60)/24)+DATE(1970,1,1)+(-6/24)</f>
        <v>42360.187152777777</v>
      </c>
      <c r="T1415" s="12">
        <f>(((I1415/60)/60)/24)+DATE(1970,1,1)+(-6/24)</f>
        <v>42420.187152777777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((E1416/D1416))</f>
        <v>2E-3</v>
      </c>
      <c r="P1416" s="7">
        <f>(E1416/L1416)</f>
        <v>1</v>
      </c>
      <c r="Q1416" s="7" t="str">
        <f>LEFT($N1416,FIND("/",N1416)-1)</f>
        <v>publishing</v>
      </c>
      <c r="R1416" s="7" t="str">
        <f>RIGHT($N1416,FIND("/",$N1416)+1)</f>
        <v>translations</v>
      </c>
      <c r="S1416" s="12">
        <f>(((J1416/60)/60)/24)+DATE(1970,1,1)+(-6/24)</f>
        <v>42708.00309027778</v>
      </c>
      <c r="T1416" s="12">
        <f>(((I1416/60)/60)/24)+DATE(1970,1,1)+(-6/24)</f>
        <v>42738.00309027778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((E1417/D1417))</f>
        <v>0.18181818181818182</v>
      </c>
      <c r="P1417" s="7">
        <f>(E1417/L1417)</f>
        <v>88.888888888888886</v>
      </c>
      <c r="Q1417" s="7" t="str">
        <f>LEFT($N1417,FIND("/",N1417)-1)</f>
        <v>publishing</v>
      </c>
      <c r="R1417" s="7" t="str">
        <f>RIGHT($N1417,FIND("/",$N1417)+1)</f>
        <v>translations</v>
      </c>
      <c r="S1417" s="12">
        <f>(((J1417/60)/60)/24)+DATE(1970,1,1)+(-6/24)</f>
        <v>42192.425821759258</v>
      </c>
      <c r="T1417" s="12">
        <f>(((I1417/60)/60)/24)+DATE(1970,1,1)+(-6/24)</f>
        <v>42232.425821759258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((E1418/D1418))</f>
        <v>0</v>
      </c>
      <c r="P1418" s="7">
        <v>0</v>
      </c>
      <c r="Q1418" s="7" t="str">
        <f>LEFT($N1418,FIND("/",N1418)-1)</f>
        <v>publishing</v>
      </c>
      <c r="R1418" s="7" t="str">
        <f>RIGHT($N1418,FIND("/",$N1418)+1)</f>
        <v>translations</v>
      </c>
      <c r="S1418" s="12">
        <f>(((J1418/60)/60)/24)+DATE(1970,1,1)+(-6/24)</f>
        <v>42299.676145833335</v>
      </c>
      <c r="T1418" s="12">
        <f>(((I1418/60)/60)/24)+DATE(1970,1,1)+(-6/24)</f>
        <v>42329.717812499999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((E1419/D1419))</f>
        <v>1.2222222222222223E-2</v>
      </c>
      <c r="P1419" s="7">
        <f>(E1419/L1419)</f>
        <v>27.5</v>
      </c>
      <c r="Q1419" s="7" t="str">
        <f>LEFT($N1419,FIND("/",N1419)-1)</f>
        <v>publishing</v>
      </c>
      <c r="R1419" s="7" t="str">
        <f>RIGHT($N1419,FIND("/",$N1419)+1)</f>
        <v>translations</v>
      </c>
      <c r="S1419" s="12">
        <f>(((J1419/60)/60)/24)+DATE(1970,1,1)+(-6/24)</f>
        <v>42231.90016203704</v>
      </c>
      <c r="T1419" s="12">
        <f>(((I1419/60)/60)/24)+DATE(1970,1,1)+(-6/24)</f>
        <v>42262.215972222228</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((E1420/D1420))</f>
        <v>2E-3</v>
      </c>
      <c r="P1420" s="7">
        <f>(E1420/L1420)</f>
        <v>6</v>
      </c>
      <c r="Q1420" s="7" t="str">
        <f>LEFT($N1420,FIND("/",N1420)-1)</f>
        <v>publishing</v>
      </c>
      <c r="R1420" s="7" t="str">
        <f>RIGHT($N1420,FIND("/",$N1420)+1)</f>
        <v>translations</v>
      </c>
      <c r="S1420" s="12">
        <f>(((J1420/60)/60)/24)+DATE(1970,1,1)+(-6/24)</f>
        <v>42395.206412037034</v>
      </c>
      <c r="T1420" s="12">
        <f>(((I1420/60)/60)/24)+DATE(1970,1,1)+(-6/24)</f>
        <v>42425.206412037034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((E1421/D1421))</f>
        <v>7.0634920634920634E-2</v>
      </c>
      <c r="P1421" s="7">
        <f>(E1421/L1421)</f>
        <v>44.5</v>
      </c>
      <c r="Q1421" s="7" t="str">
        <f>LEFT($N1421,FIND("/",N1421)-1)</f>
        <v>publishing</v>
      </c>
      <c r="R1421" s="7" t="str">
        <f>RIGHT($N1421,FIND("/",$N1421)+1)</f>
        <v>translations</v>
      </c>
      <c r="S1421" s="12">
        <f>(((J1421/60)/60)/24)+DATE(1970,1,1)+(-6/24)</f>
        <v>42622.206238425926</v>
      </c>
      <c r="T1421" s="12">
        <f>(((I1421/60)/60)/24)+DATE(1970,1,1)+(-6/24)</f>
        <v>42652.206238425926</v>
      </c>
    </row>
    <row r="1422" spans="1:20" ht="17">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((E1422/D1422))</f>
        <v>2.7272727272727271E-2</v>
      </c>
      <c r="P1422" s="7">
        <f>(E1422/L1422)</f>
        <v>1</v>
      </c>
      <c r="Q1422" s="7" t="str">
        <f>LEFT($N1422,FIND("/",N1422)-1)</f>
        <v>publishing</v>
      </c>
      <c r="R1422" s="7" t="str">
        <f>RIGHT($N1422,FIND("/",$N1422)+1)</f>
        <v>translations</v>
      </c>
      <c r="S1422" s="12">
        <f>(((J1422/60)/60)/24)+DATE(1970,1,1)+(-6/24)</f>
        <v>42524.417662037042</v>
      </c>
      <c r="T1422" s="12">
        <f>(((I1422/60)/60)/24)+DATE(1970,1,1)+(-6/24)</f>
        <v>42549.417662037042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((E1423/D1423))</f>
        <v>1E-3</v>
      </c>
      <c r="P1423" s="7">
        <f>(E1423/L1423)</f>
        <v>100</v>
      </c>
      <c r="Q1423" s="7" t="str">
        <f>LEFT($N1423,FIND("/",N1423)-1)</f>
        <v>publishing</v>
      </c>
      <c r="R1423" s="7" t="str">
        <f>RIGHT($N1423,FIND("/",$N1423)+1)</f>
        <v>translations</v>
      </c>
      <c r="S1423" s="12">
        <f>(((J1423/60)/60)/24)+DATE(1970,1,1)+(-6/24)</f>
        <v>42013.665613425925</v>
      </c>
      <c r="T1423" s="12">
        <f>(((I1423/60)/60)/24)+DATE(1970,1,1)+(-6/24)</f>
        <v>42043.665613425925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((E1424/D1424))</f>
        <v>1.0399999999999999E-3</v>
      </c>
      <c r="P1424" s="7">
        <f>(E1424/L1424)</f>
        <v>13</v>
      </c>
      <c r="Q1424" s="7" t="str">
        <f>LEFT($N1424,FIND("/",N1424)-1)</f>
        <v>publishing</v>
      </c>
      <c r="R1424" s="7" t="str">
        <f>RIGHT($N1424,FIND("/",$N1424)+1)</f>
        <v>translations</v>
      </c>
      <c r="S1424" s="12">
        <f>(((J1424/60)/60)/24)+DATE(1970,1,1)+(-6/24)</f>
        <v>42603.989629629628</v>
      </c>
      <c r="T1424" s="12">
        <f>(((I1424/60)/60)/24)+DATE(1970,1,1)+(-6/24)</f>
        <v>42633.989629629628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((E1425/D1425))</f>
        <v>3.3333333333333335E-3</v>
      </c>
      <c r="P1425" s="7">
        <f>(E1425/L1425)</f>
        <v>100</v>
      </c>
      <c r="Q1425" s="7" t="str">
        <f>LEFT($N1425,FIND("/",N1425)-1)</f>
        <v>publishing</v>
      </c>
      <c r="R1425" s="7" t="str">
        <f>RIGHT($N1425,FIND("/",$N1425)+1)</f>
        <v>translations</v>
      </c>
      <c r="S1425" s="12">
        <f>(((J1425/60)/60)/24)+DATE(1970,1,1)+(-6/24)</f>
        <v>42340.110312500001</v>
      </c>
      <c r="T1425" s="12">
        <f>(((I1425/60)/60)/24)+DATE(1970,1,1)+(-6/24)</f>
        <v>42370.110312500001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((E1426/D1426))</f>
        <v>0.2036</v>
      </c>
      <c r="P1426" s="7">
        <f>(E1426/L1426)</f>
        <v>109.07142857142857</v>
      </c>
      <c r="Q1426" s="7" t="str">
        <f>LEFT($N1426,FIND("/",N1426)-1)</f>
        <v>publishing</v>
      </c>
      <c r="R1426" s="7" t="str">
        <f>RIGHT($N1426,FIND("/",$N1426)+1)</f>
        <v>translations</v>
      </c>
      <c r="S1426" s="12">
        <f>(((J1426/60)/60)/24)+DATE(1970,1,1)+(-6/24)</f>
        <v>42676.467615740738</v>
      </c>
      <c r="T1426" s="12">
        <f>(((I1426/60)/60)/24)+DATE(1970,1,1)+(-6/24)</f>
        <v>42689.509282407409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((E1427/D1427))</f>
        <v>0</v>
      </c>
      <c r="P1427" s="7">
        <v>0</v>
      </c>
      <c r="Q1427" s="7" t="str">
        <f>LEFT($N1427,FIND("/",N1427)-1)</f>
        <v>publishing</v>
      </c>
      <c r="R1427" s="7" t="str">
        <f>RIGHT($N1427,FIND("/",$N1427)+1)</f>
        <v>translations</v>
      </c>
      <c r="S1427" s="12">
        <f>(((J1427/60)/60)/24)+DATE(1970,1,1)+(-6/24)</f>
        <v>42092.881469907406</v>
      </c>
      <c r="T1427" s="12">
        <f>(((I1427/60)/60)/24)+DATE(1970,1,1)+(-6/24)</f>
        <v>42122.881469907406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((E1428/D1428))</f>
        <v>0</v>
      </c>
      <c r="P1428" s="7">
        <v>0</v>
      </c>
      <c r="Q1428" s="7" t="str">
        <f>LEFT($N1428,FIND("/",N1428)-1)</f>
        <v>publishing</v>
      </c>
      <c r="R1428" s="7" t="str">
        <f>RIGHT($N1428,FIND("/",$N1428)+1)</f>
        <v>translations</v>
      </c>
      <c r="S1428" s="12">
        <f>(((J1428/60)/60)/24)+DATE(1970,1,1)+(-6/24)</f>
        <v>42180.140277777777</v>
      </c>
      <c r="T1428" s="12">
        <f>(((I1428/60)/60)/24)+DATE(1970,1,1)+(-6/24)</f>
        <v>42240.140277777777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((E1429/D1429))</f>
        <v>8.3799999999999999E-2</v>
      </c>
      <c r="P1429" s="7">
        <f>(E1429/L1429)</f>
        <v>104.75</v>
      </c>
      <c r="Q1429" s="7" t="str">
        <f>LEFT($N1429,FIND("/",N1429)-1)</f>
        <v>publishing</v>
      </c>
      <c r="R1429" s="7" t="str">
        <f>RIGHT($N1429,FIND("/",$N1429)+1)</f>
        <v>translations</v>
      </c>
      <c r="S1429" s="12">
        <f>(((J1429/60)/60)/24)+DATE(1970,1,1)+(-6/24)</f>
        <v>42601.601678240739</v>
      </c>
      <c r="T1429" s="12">
        <f>(((I1429/60)/60)/24)+DATE(1970,1,1)+(-6/24)</f>
        <v>42631.601678240739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((E1430/D1430))</f>
        <v>4.4999999999999998E-2</v>
      </c>
      <c r="P1430" s="7">
        <f>(E1430/L1430)</f>
        <v>15</v>
      </c>
      <c r="Q1430" s="7" t="str">
        <f>LEFT($N1430,FIND("/",N1430)-1)</f>
        <v>publishing</v>
      </c>
      <c r="R1430" s="7" t="str">
        <f>RIGHT($N1430,FIND("/",$N1430)+1)</f>
        <v>translations</v>
      </c>
      <c r="S1430" s="12">
        <f>(((J1430/60)/60)/24)+DATE(1970,1,1)+(-6/24)</f>
        <v>42432.129826388889</v>
      </c>
      <c r="T1430" s="12">
        <f>(((I1430/60)/60)/24)+DATE(1970,1,1)+(-6/24)</f>
        <v>42462.088159722218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((E1431/D1431))</f>
        <v>0</v>
      </c>
      <c r="P1431" s="7">
        <v>0</v>
      </c>
      <c r="Q1431" s="7" t="str">
        <f>LEFT($N1431,FIND("/",N1431)-1)</f>
        <v>publishing</v>
      </c>
      <c r="R1431" s="7" t="str">
        <f>RIGHT($N1431,FIND("/",$N1431)+1)</f>
        <v>translations</v>
      </c>
      <c r="S1431" s="12">
        <f>(((J1431/60)/60)/24)+DATE(1970,1,1)+(-6/24)</f>
        <v>42073.810671296291</v>
      </c>
      <c r="T1431" s="12">
        <f>(((I1431/60)/60)/24)+DATE(1970,1,1)+(-6/24)</f>
        <v>42103.810671296291</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((E1432/D1432))</f>
        <v>8.0600000000000005E-2</v>
      </c>
      <c r="P1432" s="7">
        <f>(E1432/L1432)</f>
        <v>80.599999999999994</v>
      </c>
      <c r="Q1432" s="7" t="str">
        <f>LEFT($N1432,FIND("/",N1432)-1)</f>
        <v>publishing</v>
      </c>
      <c r="R1432" s="7" t="str">
        <f>RIGHT($N1432,FIND("/",$N1432)+1)</f>
        <v>translations</v>
      </c>
      <c r="S1432" s="12">
        <f>(((J1432/60)/60)/24)+DATE(1970,1,1)+(-6/24)</f>
        <v>41961.563518518517</v>
      </c>
      <c r="T1432" s="12">
        <f>(((I1432/60)/60)/24)+DATE(1970,1,1)+(-6/24)</f>
        <v>41992.563518518517</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((E1433/D1433))</f>
        <v>0.31947058823529412</v>
      </c>
      <c r="P1433" s="7">
        <f>(E1433/L1433)</f>
        <v>115.55319148936171</v>
      </c>
      <c r="Q1433" s="7" t="str">
        <f>LEFT($N1433,FIND("/",N1433)-1)</f>
        <v>publishing</v>
      </c>
      <c r="R1433" s="7" t="str">
        <f>RIGHT($N1433,FIND("/",$N1433)+1)</f>
        <v>translations</v>
      </c>
      <c r="S1433" s="12">
        <f>(((J1433/60)/60)/24)+DATE(1970,1,1)+(-6/24)</f>
        <v>42303.960833333331</v>
      </c>
      <c r="T1433" s="12">
        <f>(((I1433/60)/60)/24)+DATE(1970,1,1)+(-6/24)</f>
        <v>42334.002500000002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((E1434/D1434))</f>
        <v>0</v>
      </c>
      <c r="P1434" s="7">
        <v>0</v>
      </c>
      <c r="Q1434" s="7" t="str">
        <f>LEFT($N1434,FIND("/",N1434)-1)</f>
        <v>publishing</v>
      </c>
      <c r="R1434" s="7" t="str">
        <f>RIGHT($N1434,FIND("/",$N1434)+1)</f>
        <v>translations</v>
      </c>
      <c r="S1434" s="12">
        <f>(((J1434/60)/60)/24)+DATE(1970,1,1)+(-6/24)</f>
        <v>42175.530416666668</v>
      </c>
      <c r="T1434" s="12">
        <f>(((I1434/60)/60)/24)+DATE(1970,1,1)+(-6/24)</f>
        <v>42205.530416666668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((E1435/D1435))</f>
        <v>6.7083333333333328E-2</v>
      </c>
      <c r="P1435" s="7">
        <f>(E1435/L1435)</f>
        <v>80.5</v>
      </c>
      <c r="Q1435" s="7" t="str">
        <f>LEFT($N1435,FIND("/",N1435)-1)</f>
        <v>publishing</v>
      </c>
      <c r="R1435" s="7" t="str">
        <f>RIGHT($N1435,FIND("/",$N1435)+1)</f>
        <v>translations</v>
      </c>
      <c r="S1435" s="12">
        <f>(((J1435/60)/60)/24)+DATE(1970,1,1)+(-6/24)</f>
        <v>42673.375868055555</v>
      </c>
      <c r="T1435" s="12">
        <f>(((I1435/60)/60)/24)+DATE(1970,1,1)+(-6/24)</f>
        <v>42714.208333333328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((E1436/D1436))</f>
        <v>9.987804878048781E-2</v>
      </c>
      <c r="P1436" s="7">
        <f>(E1436/L1436)</f>
        <v>744.5454545454545</v>
      </c>
      <c r="Q1436" s="7" t="str">
        <f>LEFT($N1436,FIND("/",N1436)-1)</f>
        <v>publishing</v>
      </c>
      <c r="R1436" s="7" t="str">
        <f>RIGHT($N1436,FIND("/",$N1436)+1)</f>
        <v>translations</v>
      </c>
      <c r="S1436" s="12">
        <f>(((J1436/60)/60)/24)+DATE(1970,1,1)+(-6/24)</f>
        <v>42142.517106481479</v>
      </c>
      <c r="T1436" s="12">
        <f>(((I1436/60)/60)/24)+DATE(1970,1,1)+(-6/24)</f>
        <v>42163.375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((E1437/D1437))</f>
        <v>1E-3</v>
      </c>
      <c r="P1437" s="7">
        <f>(E1437/L1437)</f>
        <v>7.5</v>
      </c>
      <c r="Q1437" s="7" t="str">
        <f>LEFT($N1437,FIND("/",N1437)-1)</f>
        <v>publishing</v>
      </c>
      <c r="R1437" s="7" t="str">
        <f>RIGHT($N1437,FIND("/",$N1437)+1)</f>
        <v>translations</v>
      </c>
      <c r="S1437" s="12">
        <f>(((J1437/60)/60)/24)+DATE(1970,1,1)+(-6/24)</f>
        <v>42258.530324074076</v>
      </c>
      <c r="T1437" s="12">
        <f>(((I1437/60)/60)/24)+DATE(1970,1,1)+(-6/24)</f>
        <v>42288.530324074076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((E1438/D1438))</f>
        <v>7.7000000000000002E-3</v>
      </c>
      <c r="P1438" s="7">
        <f>(E1438/L1438)</f>
        <v>38.5</v>
      </c>
      <c r="Q1438" s="7" t="str">
        <f>LEFT($N1438,FIND("/",N1438)-1)</f>
        <v>publishing</v>
      </c>
      <c r="R1438" s="7" t="str">
        <f>RIGHT($N1438,FIND("/",$N1438)+1)</f>
        <v>translations</v>
      </c>
      <c r="S1438" s="12">
        <f>(((J1438/60)/60)/24)+DATE(1970,1,1)+(-6/24)</f>
        <v>42391.10019675926</v>
      </c>
      <c r="T1438" s="12">
        <f>(((I1438/60)/60)/24)+DATE(1970,1,1)+(-6/24)</f>
        <v>42421.10019675926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((E1439/D1439))</f>
        <v>0.26900000000000002</v>
      </c>
      <c r="P1439" s="7">
        <f>(E1439/L1439)</f>
        <v>36.68181818181818</v>
      </c>
      <c r="Q1439" s="7" t="str">
        <f>LEFT($N1439,FIND("/",N1439)-1)</f>
        <v>publishing</v>
      </c>
      <c r="R1439" s="7" t="str">
        <f>RIGHT($N1439,FIND("/",$N1439)+1)</f>
        <v>translations</v>
      </c>
      <c r="S1439" s="12">
        <f>(((J1439/60)/60)/24)+DATE(1970,1,1)+(-6/24)</f>
        <v>41796.281701388885</v>
      </c>
      <c r="T1439" s="12">
        <f>(((I1439/60)/60)/24)+DATE(1970,1,1)+(-6/24)</f>
        <v>41832.957638888889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((E1440/D1440))</f>
        <v>0.03</v>
      </c>
      <c r="P1440" s="7">
        <f>(E1440/L1440)</f>
        <v>75</v>
      </c>
      <c r="Q1440" s="7" t="str">
        <f>LEFT($N1440,FIND("/",N1440)-1)</f>
        <v>publishing</v>
      </c>
      <c r="R1440" s="7" t="str">
        <f>RIGHT($N1440,FIND("/",$N1440)+1)</f>
        <v>translations</v>
      </c>
      <c r="S1440" s="12">
        <f>(((J1440/60)/60)/24)+DATE(1970,1,1)+(-6/24)</f>
        <v>42457.621516203704</v>
      </c>
      <c r="T1440" s="12">
        <f>(((I1440/60)/60)/24)+DATE(1970,1,1)+(-6/24)</f>
        <v>42487.329861111109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((E1441/D1441))</f>
        <v>6.6055045871559637E-2</v>
      </c>
      <c r="P1441" s="7">
        <f>(E1441/L1441)</f>
        <v>30</v>
      </c>
      <c r="Q1441" s="7" t="str">
        <f>LEFT($N1441,FIND("/",N1441)-1)</f>
        <v>publishing</v>
      </c>
      <c r="R1441" s="7" t="str">
        <f>RIGHT($N1441,FIND("/",$N1441)+1)</f>
        <v>translations</v>
      </c>
      <c r="S1441" s="12">
        <f>(((J1441/60)/60)/24)+DATE(1970,1,1)+(-6/24)</f>
        <v>42040.579872685179</v>
      </c>
      <c r="T1441" s="12">
        <f>(((I1441/60)/60)/24)+DATE(1970,1,1)+(-6/24)</f>
        <v>42070.579872685179</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((E1442/D1442))</f>
        <v>7.6923076923076926E-5</v>
      </c>
      <c r="P1442" s="7">
        <f>(E1442/L1442)</f>
        <v>1</v>
      </c>
      <c r="Q1442" s="7" t="str">
        <f>LEFT($N1442,FIND("/",N1442)-1)</f>
        <v>publishing</v>
      </c>
      <c r="R1442" s="7" t="str">
        <f>RIGHT($N1442,FIND("/",$N1442)+1)</f>
        <v>translations</v>
      </c>
      <c r="S1442" s="12">
        <f>(((J1442/60)/60)/24)+DATE(1970,1,1)+(-6/24)</f>
        <v>42486.498414351852</v>
      </c>
      <c r="T1442" s="12">
        <f>(((I1442/60)/60)/24)+DATE(1970,1,1)+(-6/24)</f>
        <v>42516.498414351852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((E1443/D1443))</f>
        <v>1.1222222222222222E-2</v>
      </c>
      <c r="P1443" s="7">
        <f>(E1443/L1443)</f>
        <v>673.33333333333337</v>
      </c>
      <c r="Q1443" s="7" t="str">
        <f>LEFT($N1443,FIND("/",N1443)-1)</f>
        <v>publishing</v>
      </c>
      <c r="R1443" s="7" t="str">
        <f>RIGHT($N1443,FIND("/",$N1443)+1)</f>
        <v>translations</v>
      </c>
      <c r="S1443" s="12">
        <f>(((J1443/60)/60)/24)+DATE(1970,1,1)+(-6/24)</f>
        <v>42198.515844907408</v>
      </c>
      <c r="T1443" s="12">
        <f>(((I1443/60)/60)/24)+DATE(1970,1,1)+(-6/24)</f>
        <v>42258.515844907408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((E1444/D1444))</f>
        <v>0</v>
      </c>
      <c r="P1444" s="7">
        <v>0</v>
      </c>
      <c r="Q1444" s="7" t="str">
        <f>LEFT($N1444,FIND("/",N1444)-1)</f>
        <v>publishing</v>
      </c>
      <c r="R1444" s="7" t="str">
        <f>RIGHT($N1444,FIND("/",$N1444)+1)</f>
        <v>translations</v>
      </c>
      <c r="S1444" s="12">
        <f>(((J1444/60)/60)/24)+DATE(1970,1,1)+(-6/24)</f>
        <v>42485.39534722222</v>
      </c>
      <c r="T1444" s="12">
        <f>(((I1444/60)/60)/24)+DATE(1970,1,1)+(-6/24)</f>
        <v>42515.39534722222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((E1445/D1445))</f>
        <v>0</v>
      </c>
      <c r="P1445" s="7">
        <v>0</v>
      </c>
      <c r="Q1445" s="7" t="str">
        <f>LEFT($N1445,FIND("/",N1445)-1)</f>
        <v>publishing</v>
      </c>
      <c r="R1445" s="7" t="str">
        <f>RIGHT($N1445,FIND("/",$N1445)+1)</f>
        <v>translations</v>
      </c>
      <c r="S1445" s="12">
        <f>(((J1445/60)/60)/24)+DATE(1970,1,1)+(-6/24)</f>
        <v>42707.676030092596</v>
      </c>
      <c r="T1445" s="12">
        <f>(((I1445/60)/60)/24)+DATE(1970,1,1)+(-6/24)</f>
        <v>42737.676030092596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((E1446/D1446))</f>
        <v>0</v>
      </c>
      <c r="P1446" s="7">
        <v>0</v>
      </c>
      <c r="Q1446" s="7" t="str">
        <f>LEFT($N1446,FIND("/",N1446)-1)</f>
        <v>publishing</v>
      </c>
      <c r="R1446" s="7" t="str">
        <f>RIGHT($N1446,FIND("/",$N1446)+1)</f>
        <v>translations</v>
      </c>
      <c r="S1446" s="12">
        <f>(((J1446/60)/60)/24)+DATE(1970,1,1)+(-6/24)</f>
        <v>42199.623402777783</v>
      </c>
      <c r="T1446" s="12">
        <f>(((I1446/60)/60)/24)+DATE(1970,1,1)+(-6/24)</f>
        <v>42259.623402777783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((E1447/D1447))</f>
        <v>0</v>
      </c>
      <c r="P1447" s="7">
        <v>0</v>
      </c>
      <c r="Q1447" s="7" t="str">
        <f>LEFT($N1447,FIND("/",N1447)-1)</f>
        <v>publishing</v>
      </c>
      <c r="R1447" s="7" t="str">
        <f>RIGHT($N1447,FIND("/",$N1447)+1)</f>
        <v>translations</v>
      </c>
      <c r="S1447" s="12">
        <f>(((J1447/60)/60)/24)+DATE(1970,1,1)+(-6/24)</f>
        <v>42139.292303240742</v>
      </c>
      <c r="T1447" s="12">
        <f>(((I1447/60)/60)/24)+DATE(1970,1,1)+(-6/24)</f>
        <v>42169.292303240742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((E1448/D1448))</f>
        <v>0</v>
      </c>
      <c r="P1448" s="7">
        <v>0</v>
      </c>
      <c r="Q1448" s="7" t="str">
        <f>LEFT($N1448,FIND("/",N1448)-1)</f>
        <v>publishing</v>
      </c>
      <c r="R1448" s="7" t="str">
        <f>RIGHT($N1448,FIND("/",$N1448)+1)</f>
        <v>translations</v>
      </c>
      <c r="S1448" s="12">
        <f>(((J1448/60)/60)/24)+DATE(1970,1,1)+(-6/24)</f>
        <v>42461.197662037041</v>
      </c>
      <c r="T1448" s="12">
        <f>(((I1448/60)/60)/24)+DATE(1970,1,1)+(-6/24)</f>
        <v>42481.197662037041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((E1449/D1449))</f>
        <v>1.4999999999999999E-4</v>
      </c>
      <c r="P1449" s="7">
        <f>(E1449/L1449)</f>
        <v>25</v>
      </c>
      <c r="Q1449" s="7" t="str">
        <f>LEFT($N1449,FIND("/",N1449)-1)</f>
        <v>publishing</v>
      </c>
      <c r="R1449" s="7" t="str">
        <f>RIGHT($N1449,FIND("/",$N1449)+1)</f>
        <v>translations</v>
      </c>
      <c r="S1449" s="12">
        <f>(((J1449/60)/60)/24)+DATE(1970,1,1)+(-6/24)</f>
        <v>42529.480717592596</v>
      </c>
      <c r="T1449" s="12">
        <f>(((I1449/60)/60)/24)+DATE(1970,1,1)+(-6/24)</f>
        <v>42559.480717592596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((E1450/D1450))</f>
        <v>0</v>
      </c>
      <c r="P1450" s="7">
        <v>0</v>
      </c>
      <c r="Q1450" s="7" t="str">
        <f>LEFT($N1450,FIND("/",N1450)-1)</f>
        <v>publishing</v>
      </c>
      <c r="R1450" s="7" t="str">
        <f>RIGHT($N1450,FIND("/",$N1450)+1)</f>
        <v>translations</v>
      </c>
      <c r="S1450" s="12">
        <f>(((J1450/60)/60)/24)+DATE(1970,1,1)+(-6/24)</f>
        <v>42115.686550925922</v>
      </c>
      <c r="T1450" s="12">
        <f>(((I1450/60)/60)/24)+DATE(1970,1,1)+(-6/24)</f>
        <v>42145.975694444445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((E1451/D1451))</f>
        <v>0</v>
      </c>
      <c r="P1451" s="7">
        <v>0</v>
      </c>
      <c r="Q1451" s="7" t="str">
        <f>LEFT($N1451,FIND("/",N1451)-1)</f>
        <v>publishing</v>
      </c>
      <c r="R1451" s="7" t="str">
        <f>RIGHT($N1451,FIND("/",$N1451)+1)</f>
        <v>translations</v>
      </c>
      <c r="S1451" s="12">
        <f>(((J1451/60)/60)/24)+DATE(1970,1,1)+(-6/24)</f>
        <v>42086.561400462961</v>
      </c>
      <c r="T1451" s="12">
        <f>(((I1451/60)/60)/24)+DATE(1970,1,1)+(-6/24)</f>
        <v>42134.561400462961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((E1452/D1452))</f>
        <v>1.0000000000000001E-5</v>
      </c>
      <c r="P1452" s="7">
        <f>(E1452/L1452)</f>
        <v>1</v>
      </c>
      <c r="Q1452" s="7" t="str">
        <f>LEFT($N1452,FIND("/",N1452)-1)</f>
        <v>publishing</v>
      </c>
      <c r="R1452" s="7" t="str">
        <f>RIGHT($N1452,FIND("/",$N1452)+1)</f>
        <v>translations</v>
      </c>
      <c r="S1452" s="12">
        <f>(((J1452/60)/60)/24)+DATE(1970,1,1)+(-6/24)</f>
        <v>42389.921261574069</v>
      </c>
      <c r="T1452" s="12">
        <f>(((I1452/60)/60)/24)+DATE(1970,1,1)+(-6/24)</f>
        <v>42419.921261574069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((E1453/D1453))</f>
        <v>1.0554089709762533E-4</v>
      </c>
      <c r="P1453" s="7">
        <f>(E1453/L1453)</f>
        <v>1</v>
      </c>
      <c r="Q1453" s="7" t="str">
        <f>LEFT($N1453,FIND("/",N1453)-1)</f>
        <v>publishing</v>
      </c>
      <c r="R1453" s="7" t="str">
        <f>RIGHT($N1453,FIND("/",$N1453)+1)</f>
        <v>translations</v>
      </c>
      <c r="S1453" s="12">
        <f>(((J1453/60)/60)/24)+DATE(1970,1,1)+(-6/24)</f>
        <v>41931.709016203706</v>
      </c>
      <c r="T1453" s="12">
        <f>(((I1453/60)/60)/24)+DATE(1970,1,1)+(-6/24)</f>
        <v>41961.75068287037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((E1454/D1454))</f>
        <v>0</v>
      </c>
      <c r="P1454" s="7">
        <v>0</v>
      </c>
      <c r="Q1454" s="7" t="str">
        <f>LEFT($N1454,FIND("/",N1454)-1)</f>
        <v>publishing</v>
      </c>
      <c r="R1454" s="7" t="str">
        <f>RIGHT($N1454,FIND("/",$N1454)+1)</f>
        <v>translations</v>
      </c>
      <c r="S1454" s="12">
        <f>(((J1454/60)/60)/24)+DATE(1970,1,1)+(-6/24)</f>
        <v>41818.453275462962</v>
      </c>
      <c r="T1454" s="12">
        <f>(((I1454/60)/60)/24)+DATE(1970,1,1)+(-6/24)</f>
        <v>41848.453275462962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((E1455/D1455))</f>
        <v>0</v>
      </c>
      <c r="P1455" s="7">
        <v>0</v>
      </c>
      <c r="Q1455" s="7" t="str">
        <f>LEFT($N1455,FIND("/",N1455)-1)</f>
        <v>publishing</v>
      </c>
      <c r="R1455" s="7" t="str">
        <f>RIGHT($N1455,FIND("/",$N1455)+1)</f>
        <v>translations</v>
      </c>
      <c r="S1455" s="12">
        <f>(((J1455/60)/60)/24)+DATE(1970,1,1)+(-6/24)</f>
        <v>42795.446145833332</v>
      </c>
      <c r="T1455" s="12">
        <f>(((I1455/60)/60)/24)+DATE(1970,1,1)+(-6/24)</f>
        <v>42840.404479166667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((E1456/D1456))</f>
        <v>8.5714285714285719E-3</v>
      </c>
      <c r="P1456" s="7">
        <f>(E1456/L1456)</f>
        <v>15</v>
      </c>
      <c r="Q1456" s="7" t="str">
        <f>LEFT($N1456,FIND("/",N1456)-1)</f>
        <v>publishing</v>
      </c>
      <c r="R1456" s="7" t="str">
        <f>RIGHT($N1456,FIND("/",$N1456)+1)</f>
        <v>translations</v>
      </c>
      <c r="S1456" s="12">
        <f>(((J1456/60)/60)/24)+DATE(1970,1,1)+(-6/24)</f>
        <v>42463.616666666669</v>
      </c>
      <c r="T1456" s="12">
        <f>(((I1456/60)/60)/24)+DATE(1970,1,1)+(-6/24)</f>
        <v>42484.665972222225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((E1457/D1457))</f>
        <v>0.105</v>
      </c>
      <c r="P1457" s="7">
        <f>(E1457/L1457)</f>
        <v>225</v>
      </c>
      <c r="Q1457" s="7" t="str">
        <f>LEFT($N1457,FIND("/",N1457)-1)</f>
        <v>publishing</v>
      </c>
      <c r="R1457" s="7" t="str">
        <f>RIGHT($N1457,FIND("/",$N1457)+1)</f>
        <v>translations</v>
      </c>
      <c r="S1457" s="12">
        <f>(((J1457/60)/60)/24)+DATE(1970,1,1)+(-6/24)</f>
        <v>41832.422685185185</v>
      </c>
      <c r="T1457" s="12">
        <f>(((I1457/60)/60)/24)+DATE(1970,1,1)+(-6/24)</f>
        <v>41887.318749999999</v>
      </c>
    </row>
    <row r="1458" spans="1:20" ht="17">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((E1458/D1458))</f>
        <v>2.9000000000000001E-2</v>
      </c>
      <c r="P1458" s="7">
        <f>(E1458/L1458)</f>
        <v>48.333333333333336</v>
      </c>
      <c r="Q1458" s="7" t="str">
        <f>LEFT($N1458,FIND("/",N1458)-1)</f>
        <v>publishing</v>
      </c>
      <c r="R1458" s="7" t="str">
        <f>RIGHT($N1458,FIND("/",$N1458)+1)</f>
        <v>translations</v>
      </c>
      <c r="S1458" s="12">
        <f>(((J1458/60)/60)/24)+DATE(1970,1,1)+(-6/24)</f>
        <v>42708.418576388889</v>
      </c>
      <c r="T1458" s="12">
        <f>(((I1458/60)/60)/24)+DATE(1970,1,1)+(-6/24)</f>
        <v>42738.418576388889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((E1459/D1459))</f>
        <v>0</v>
      </c>
      <c r="P1459" s="7">
        <v>0</v>
      </c>
      <c r="Q1459" s="7" t="str">
        <f>LEFT($N1459,FIND("/",N1459)-1)</f>
        <v>publishing</v>
      </c>
      <c r="R1459" s="7" t="str">
        <f>RIGHT($N1459,FIND("/",$N1459)+1)</f>
        <v>translations</v>
      </c>
      <c r="S1459" s="12">
        <f>(((J1459/60)/60)/24)+DATE(1970,1,1)+(-6/24)</f>
        <v>42289.64634259259</v>
      </c>
      <c r="T1459" s="12">
        <f>(((I1459/60)/60)/24)+DATE(1970,1,1)+(-6/24)</f>
        <v>42319.688009259262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((E1460/D1460))</f>
        <v>0</v>
      </c>
      <c r="P1460" s="7">
        <v>0</v>
      </c>
      <c r="Q1460" s="7" t="str">
        <f>LEFT($N1460,FIND("/",N1460)-1)</f>
        <v>publishing</v>
      </c>
      <c r="R1460" s="7" t="str">
        <f>RIGHT($N1460,FIND("/",$N1460)+1)</f>
        <v>translations</v>
      </c>
      <c r="S1460" s="12">
        <f>(((J1460/60)/60)/24)+DATE(1970,1,1)+(-6/24)</f>
        <v>41831.455555555556</v>
      </c>
      <c r="T1460" s="12">
        <f>(((I1460/60)/60)/24)+DATE(1970,1,1)+(-6/24)</f>
        <v>41861.916666666664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((E1461/D1461))</f>
        <v>0</v>
      </c>
      <c r="P1461" s="7">
        <v>0</v>
      </c>
      <c r="Q1461" s="7" t="str">
        <f>LEFT($N1461,FIND("/",N1461)-1)</f>
        <v>publishing</v>
      </c>
      <c r="R1461" s="7" t="str">
        <f>RIGHT($N1461,FIND("/",$N1461)+1)</f>
        <v>translations</v>
      </c>
      <c r="S1461" s="12">
        <f>(((J1461/60)/60)/24)+DATE(1970,1,1)+(-6/24)</f>
        <v>42311.954814814817</v>
      </c>
      <c r="T1461" s="12">
        <f>(((I1461/60)/60)/24)+DATE(1970,1,1)+(-6/24)</f>
        <v>42340.475694444445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((E1462/D1462))</f>
        <v>0</v>
      </c>
      <c r="P1462" s="7">
        <v>0</v>
      </c>
      <c r="Q1462" s="7" t="str">
        <f>LEFT($N1462,FIND("/",N1462)-1)</f>
        <v>publishing</v>
      </c>
      <c r="R1462" s="7" t="str">
        <f>RIGHT($N1462,FIND("/",$N1462)+1)</f>
        <v>translations</v>
      </c>
      <c r="S1462" s="12">
        <f>(((J1462/60)/60)/24)+DATE(1970,1,1)+(-6/24)</f>
        <v>41915.646967592591</v>
      </c>
      <c r="T1462" s="12">
        <f>(((I1462/60)/60)/24)+DATE(1970,1,1)+(-6/24)</f>
        <v>41973.739583333328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((E1463/D1463))</f>
        <v>1.012446</v>
      </c>
      <c r="P1463" s="7">
        <f>(E1463/L1463)</f>
        <v>44.66673529411765</v>
      </c>
      <c r="Q1463" s="7" t="str">
        <f>LEFT($N1463,FIND("/",N1463)-1)</f>
        <v>publishing</v>
      </c>
      <c r="R1463" s="7" t="str">
        <f>RIGHT($N1463,FIND("/",$N1463)+5)</f>
        <v>radio &amp; podcasts</v>
      </c>
      <c r="S1463" s="12">
        <f>(((J1463/60)/60)/24)+DATE(1970,1,1)+(-6/24)</f>
        <v>41899.395300925928</v>
      </c>
      <c r="T1463" s="12">
        <f>(((I1463/60)/60)/24)+DATE(1970,1,1)+(-6/24)</f>
        <v>41932.75</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((E1464/D1464))</f>
        <v>1.085175</v>
      </c>
      <c r="P1464" s="7">
        <f>(E1464/L1464)</f>
        <v>28.937999999999999</v>
      </c>
      <c r="Q1464" s="7" t="str">
        <f>LEFT($N1464,FIND("/",N1464)-1)</f>
        <v>publishing</v>
      </c>
      <c r="R1464" s="7" t="str">
        <f>RIGHT($N1464,FIND("/",$N1464)+5)</f>
        <v>radio &amp; podcasts</v>
      </c>
      <c r="S1464" s="12">
        <f>(((J1464/60)/60)/24)+DATE(1970,1,1)+(-6/24)</f>
        <v>41344.412858796299</v>
      </c>
      <c r="T1464" s="12">
        <f>(((I1464/60)/60)/24)+DATE(1970,1,1)+(-6/24)</f>
        <v>41374.412858796299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((E1465/D1465))</f>
        <v>1.4766666666666666</v>
      </c>
      <c r="P1465" s="7">
        <f>(E1465/L1465)</f>
        <v>35.44</v>
      </c>
      <c r="Q1465" s="7" t="str">
        <f>LEFT($N1465,FIND("/",N1465)-1)</f>
        <v>publishing</v>
      </c>
      <c r="R1465" s="7" t="str">
        <f>RIGHT($N1465,FIND("/",$N1465)+5)</f>
        <v>radio &amp; podcasts</v>
      </c>
      <c r="S1465" s="12">
        <f>(((J1465/60)/60)/24)+DATE(1970,1,1)+(-6/24)</f>
        <v>41326.661319444444</v>
      </c>
      <c r="T1465" s="12">
        <f>(((I1465/60)/60)/24)+DATE(1970,1,1)+(-6/24)</f>
        <v>41371.619652777779</v>
      </c>
    </row>
    <row r="1466" spans="1:20" ht="17">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((E1466/D1466))</f>
        <v>1.6319999999999999</v>
      </c>
      <c r="P1466" s="7">
        <f>(E1466/L1466)</f>
        <v>34.871794871794869</v>
      </c>
      <c r="Q1466" s="7" t="str">
        <f>LEFT($N1466,FIND("/",N1466)-1)</f>
        <v>publishing</v>
      </c>
      <c r="R1466" s="7" t="str">
        <f>RIGHT($N1466,FIND("/",$N1466)+5)</f>
        <v>radio &amp; podcasts</v>
      </c>
      <c r="S1466" s="12">
        <f>(((J1466/60)/60)/24)+DATE(1970,1,1)+(-6/24)</f>
        <v>41291.411550925928</v>
      </c>
      <c r="T1466" s="12">
        <f>(((I1466/60)/60)/24)+DATE(1970,1,1)+(-6/24)</f>
        <v>41321.411550925928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((E1467/D1467))</f>
        <v>4.5641449999999999</v>
      </c>
      <c r="P1467" s="7">
        <f>(E1467/L1467)</f>
        <v>52.622732513451197</v>
      </c>
      <c r="Q1467" s="7" t="str">
        <f>LEFT($N1467,FIND("/",N1467)-1)</f>
        <v>publishing</v>
      </c>
      <c r="R1467" s="7" t="str">
        <f>RIGHT($N1467,FIND("/",$N1467)+5)</f>
        <v>radio &amp; podcasts</v>
      </c>
      <c r="S1467" s="12">
        <f>(((J1467/60)/60)/24)+DATE(1970,1,1)+(-6/24)</f>
        <v>40959.484398148146</v>
      </c>
      <c r="T1467" s="12">
        <f>(((I1467/60)/60)/24)+DATE(1970,1,1)+(-6/24)</f>
        <v>40989.875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((E1468/D1468))</f>
        <v>1.0787731249999999</v>
      </c>
      <c r="P1468" s="7">
        <f>(E1468/L1468)</f>
        <v>69.598266129032254</v>
      </c>
      <c r="Q1468" s="7" t="str">
        <f>LEFT($N1468,FIND("/",N1468)-1)</f>
        <v>publishing</v>
      </c>
      <c r="R1468" s="7" t="str">
        <f>RIGHT($N1468,FIND("/",$N1468)+5)</f>
        <v>radio &amp; podcasts</v>
      </c>
      <c r="S1468" s="12">
        <f>(((J1468/60)/60)/24)+DATE(1970,1,1)+(-6/24)</f>
        <v>42339.922060185185</v>
      </c>
      <c r="T1468" s="12">
        <f>(((I1468/60)/60)/24)+DATE(1970,1,1)+(-6/24)</f>
        <v>42380.958333333328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((E1469/D1469))</f>
        <v>1.1508</v>
      </c>
      <c r="P1469" s="7">
        <f>(E1469/L1469)</f>
        <v>76.72</v>
      </c>
      <c r="Q1469" s="7" t="str">
        <f>LEFT($N1469,FIND("/",N1469)-1)</f>
        <v>publishing</v>
      </c>
      <c r="R1469" s="7" t="str">
        <f>RIGHT($N1469,FIND("/",$N1469)+5)</f>
        <v>radio &amp; podcasts</v>
      </c>
      <c r="S1469" s="12">
        <f>(((J1469/60)/60)/24)+DATE(1970,1,1)+(-6/24)</f>
        <v>40933.55190972222</v>
      </c>
      <c r="T1469" s="12">
        <f>(((I1469/60)/60)/24)+DATE(1970,1,1)+(-6/24)</f>
        <v>40993.510243055556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((E1470/D1470))</f>
        <v>1.0236842105263158</v>
      </c>
      <c r="P1470" s="7">
        <f>(E1470/L1470)</f>
        <v>33.191126279863482</v>
      </c>
      <c r="Q1470" s="7" t="str">
        <f>LEFT($N1470,FIND("/",N1470)-1)</f>
        <v>publishing</v>
      </c>
      <c r="R1470" s="7" t="str">
        <f>RIGHT($N1470,FIND("/",$N1470)+5)</f>
        <v>radio &amp; podcasts</v>
      </c>
      <c r="S1470" s="12">
        <f>(((J1470/60)/60)/24)+DATE(1970,1,1)+(-6/24)</f>
        <v>40645.764456018522</v>
      </c>
      <c r="T1470" s="12">
        <f>(((I1470/60)/60)/24)+DATE(1970,1,1)+(-6/24)</f>
        <v>40705.764456018522</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((E1471/D1471))</f>
        <v>1.0842485875706214</v>
      </c>
      <c r="P1471" s="7">
        <f>(E1471/L1471)</f>
        <v>149.46417445482865</v>
      </c>
      <c r="Q1471" s="7" t="str">
        <f>LEFT($N1471,FIND("/",N1471)-1)</f>
        <v>publishing</v>
      </c>
      <c r="R1471" s="7" t="str">
        <f>RIGHT($N1471,FIND("/",$N1471)+5)</f>
        <v>radio &amp; podcasts</v>
      </c>
      <c r="S1471" s="12">
        <f>(((J1471/60)/60)/24)+DATE(1970,1,1)+(-6/24)</f>
        <v>41290.348483796297</v>
      </c>
      <c r="T1471" s="12">
        <f>(((I1471/60)/60)/24)+DATE(1970,1,1)+(-6/24)</f>
        <v>41320.348483796297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((E1472/D1472))</f>
        <v>1.2513333333333334</v>
      </c>
      <c r="P1472" s="7">
        <f>(E1472/L1472)</f>
        <v>23.172839506172838</v>
      </c>
      <c r="Q1472" s="7" t="str">
        <f>LEFT($N1472,FIND("/",N1472)-1)</f>
        <v>publishing</v>
      </c>
      <c r="R1472" s="7" t="str">
        <f>RIGHT($N1472,FIND("/",$N1472)+5)</f>
        <v>radio &amp; podcasts</v>
      </c>
      <c r="S1472" s="12">
        <f>(((J1472/60)/60)/24)+DATE(1970,1,1)+(-6/24)</f>
        <v>41250.577118055553</v>
      </c>
      <c r="T1472" s="12">
        <f>(((I1472/60)/60)/24)+DATE(1970,1,1)+(-6/24)</f>
        <v>41271.577118055553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((E1473/D1473))</f>
        <v>1.03840625</v>
      </c>
      <c r="P1473" s="7">
        <f>(E1473/L1473)</f>
        <v>96.877551020408163</v>
      </c>
      <c r="Q1473" s="7" t="str">
        <f>LEFT($N1473,FIND("/",N1473)-1)</f>
        <v>publishing</v>
      </c>
      <c r="R1473" s="7" t="str">
        <f>RIGHT($N1473,FIND("/",$N1473)+5)</f>
        <v>radio &amp; podcasts</v>
      </c>
      <c r="S1473" s="12">
        <f>(((J1473/60)/60)/24)+DATE(1970,1,1)+(-6/24)</f>
        <v>42073.707569444443</v>
      </c>
      <c r="T1473" s="12">
        <f>(((I1473/60)/60)/24)+DATE(1970,1,1)+(-6/24)</f>
        <v>42103.707569444443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((E1474/D1474))</f>
        <v>1.3870400000000001</v>
      </c>
      <c r="P1474" s="7">
        <f>(E1474/L1474)</f>
        <v>103.20238095238095</v>
      </c>
      <c r="Q1474" s="7" t="str">
        <f>LEFT($N1474,FIND("/",N1474)-1)</f>
        <v>publishing</v>
      </c>
      <c r="R1474" s="7" t="str">
        <f>RIGHT($N1474,FIND("/",$N1474)+5)</f>
        <v>radio &amp; podcasts</v>
      </c>
      <c r="S1474" s="12">
        <f>(((J1474/60)/60)/24)+DATE(1970,1,1)+(-6/24)</f>
        <v>41533.292858796296</v>
      </c>
      <c r="T1474" s="12">
        <f>(((I1474/60)/60)/24)+DATE(1970,1,1)+(-6/24)</f>
        <v>41563.292858796296</v>
      </c>
    </row>
    <row r="1475" spans="1:20" ht="17">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((E1475/D1475))</f>
        <v>1.20516</v>
      </c>
      <c r="P1475" s="7">
        <f>(E1475/L1475)</f>
        <v>38.462553191489363</v>
      </c>
      <c r="Q1475" s="7" t="str">
        <f>LEFT($N1475,FIND("/",N1475)-1)</f>
        <v>publishing</v>
      </c>
      <c r="R1475" s="7" t="str">
        <f>RIGHT($N1475,FIND("/",$N1475)+5)</f>
        <v>radio &amp; podcasts</v>
      </c>
      <c r="S1475" s="12">
        <f>(((J1475/60)/60)/24)+DATE(1970,1,1)+(-6/24)</f>
        <v>40939.729618055557</v>
      </c>
      <c r="T1475" s="12">
        <f>(((I1475/60)/60)/24)+DATE(1970,1,1)+(-6/24)</f>
        <v>40969.729618055557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((E1476/D1476))</f>
        <v>1.1226666666666667</v>
      </c>
      <c r="P1476" s="7">
        <f>(E1476/L1476)</f>
        <v>44.315789473684212</v>
      </c>
      <c r="Q1476" s="7" t="str">
        <f>LEFT($N1476,FIND("/",N1476)-1)</f>
        <v>publishing</v>
      </c>
      <c r="R1476" s="7" t="str">
        <f>RIGHT($N1476,FIND("/",$N1476)+5)</f>
        <v>radio &amp; podcasts</v>
      </c>
      <c r="S1476" s="12">
        <f>(((J1476/60)/60)/24)+DATE(1970,1,1)+(-6/24)</f>
        <v>41500.477916666663</v>
      </c>
      <c r="T1476" s="12">
        <f>(((I1476/60)/60)/24)+DATE(1970,1,1)+(-6/24)</f>
        <v>41530.477916666663</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((E1477/D1477))</f>
        <v>1.8866966666666667</v>
      </c>
      <c r="P1477" s="7">
        <f>(E1477/L1477)</f>
        <v>64.173356009070289</v>
      </c>
      <c r="Q1477" s="7" t="str">
        <f>LEFT($N1477,FIND("/",N1477)-1)</f>
        <v>publishing</v>
      </c>
      <c r="R1477" s="7" t="str">
        <f>RIGHT($N1477,FIND("/",$N1477)+5)</f>
        <v>radio &amp; podcasts</v>
      </c>
      <c r="S1477" s="12">
        <f>(((J1477/60)/60)/24)+DATE(1970,1,1)+(-6/24)</f>
        <v>41960.472951388889</v>
      </c>
      <c r="T1477" s="12">
        <f>(((I1477/60)/60)/24)+DATE(1970,1,1)+(-6/24)</f>
        <v>41992.957638888889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((E1478/D1478))</f>
        <v>6.6155466666666669</v>
      </c>
      <c r="P1478" s="7">
        <f>(E1478/L1478)</f>
        <v>43.333275109170302</v>
      </c>
      <c r="Q1478" s="7" t="str">
        <f>LEFT($N1478,FIND("/",N1478)-1)</f>
        <v>publishing</v>
      </c>
      <c r="R1478" s="7" t="str">
        <f>RIGHT($N1478,FIND("/",$N1478)+5)</f>
        <v>radio &amp; podcasts</v>
      </c>
      <c r="S1478" s="12">
        <f>(((J1478/60)/60)/24)+DATE(1970,1,1)+(-6/24)</f>
        <v>40765.791921296295</v>
      </c>
      <c r="T1478" s="12">
        <f>(((I1478/60)/60)/24)+DATE(1970,1,1)+(-6/24)</f>
        <v>40795.791921296295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((E1479/D1479))</f>
        <v>1.1131</v>
      </c>
      <c r="P1479" s="7">
        <f>(E1479/L1479)</f>
        <v>90.495934959349597</v>
      </c>
      <c r="Q1479" s="7" t="str">
        <f>LEFT($N1479,FIND("/",N1479)-1)</f>
        <v>publishing</v>
      </c>
      <c r="R1479" s="7" t="str">
        <f>RIGHT($N1479,FIND("/",$N1479)+5)</f>
        <v>radio &amp; podcasts</v>
      </c>
      <c r="S1479" s="12">
        <f>(((J1479/60)/60)/24)+DATE(1970,1,1)+(-6/24)</f>
        <v>40840.365787037037</v>
      </c>
      <c r="T1479" s="12">
        <f>(((I1479/60)/60)/24)+DATE(1970,1,1)+(-6/24)</f>
        <v>40899.875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((E1480/D1480))</f>
        <v>11.8161422</v>
      </c>
      <c r="P1480" s="7">
        <f>(E1480/L1480)</f>
        <v>29.187190495010373</v>
      </c>
      <c r="Q1480" s="7" t="str">
        <f>LEFT($N1480,FIND("/",N1480)-1)</f>
        <v>publishing</v>
      </c>
      <c r="R1480" s="7" t="str">
        <f>RIGHT($N1480,FIND("/",$N1480)+5)</f>
        <v>radio &amp; podcasts</v>
      </c>
      <c r="S1480" s="12">
        <f>(((J1480/60)/60)/24)+DATE(1970,1,1)+(-6/24)</f>
        <v>41394.621678240743</v>
      </c>
      <c r="T1480" s="12">
        <f>(((I1480/60)/60)/24)+DATE(1970,1,1)+(-6/24)</f>
        <v>41408.621678240743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((E1481/D1481))</f>
        <v>1.37375</v>
      </c>
      <c r="P1481" s="7">
        <f>(E1481/L1481)</f>
        <v>30.95774647887324</v>
      </c>
      <c r="Q1481" s="7" t="str">
        <f>LEFT($N1481,FIND("/",N1481)-1)</f>
        <v>publishing</v>
      </c>
      <c r="R1481" s="7" t="str">
        <f>RIGHT($N1481,FIND("/",$N1481)+5)</f>
        <v>radio &amp; podcasts</v>
      </c>
      <c r="S1481" s="12">
        <f>(((J1481/60)/60)/24)+DATE(1970,1,1)+(-6/24)</f>
        <v>41754.495243055557</v>
      </c>
      <c r="T1481" s="12">
        <f>(((I1481/60)/60)/24)+DATE(1970,1,1)+(-6/24)</f>
        <v>41768.915972222225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((E1482/D1482))</f>
        <v>1.170404</v>
      </c>
      <c r="P1482" s="7">
        <f>(E1482/L1482)</f>
        <v>92.157795275590544</v>
      </c>
      <c r="Q1482" s="7" t="str">
        <f>LEFT($N1482,FIND("/",N1482)-1)</f>
        <v>publishing</v>
      </c>
      <c r="R1482" s="7" t="str">
        <f>RIGHT($N1482,FIND("/",$N1482)+5)</f>
        <v>radio &amp; podcasts</v>
      </c>
      <c r="S1482" s="12">
        <f>(((J1482/60)/60)/24)+DATE(1970,1,1)+(-6/24)</f>
        <v>41464.684016203704</v>
      </c>
      <c r="T1482" s="12">
        <f>(((I1482/60)/60)/24)+DATE(1970,1,1)+(-6/24)</f>
        <v>41481.458333333336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((E1483/D1483))</f>
        <v>2.1000000000000001E-2</v>
      </c>
      <c r="P1483" s="7">
        <f>(E1483/L1483)</f>
        <v>17.5</v>
      </c>
      <c r="Q1483" s="7" t="str">
        <f>LEFT($N1483,FIND("/",N1483)-1)</f>
        <v>publishing</v>
      </c>
      <c r="R1483" s="7" t="str">
        <f>RIGHT($N1483,FIND("/",$N1483)-4)</f>
        <v>fiction</v>
      </c>
      <c r="S1483" s="12">
        <f>(((J1483/60)/60)/24)+DATE(1970,1,1)+(-6/24)</f>
        <v>41550.672974537039</v>
      </c>
      <c r="T1483" s="12">
        <f>(((I1483/60)/60)/24)+DATE(1970,1,1)+(-6/24)</f>
        <v>41580.672974537039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((E1484/D1484))</f>
        <v>1E-3</v>
      </c>
      <c r="P1484" s="7">
        <f>(E1484/L1484)</f>
        <v>5</v>
      </c>
      <c r="Q1484" s="7" t="str">
        <f>LEFT($N1484,FIND("/",N1484)-1)</f>
        <v>publishing</v>
      </c>
      <c r="R1484" s="7" t="str">
        <f>RIGHT($N1484,FIND("/",$N1484)-4)</f>
        <v>fiction</v>
      </c>
      <c r="S1484" s="12">
        <f>(((J1484/60)/60)/24)+DATE(1970,1,1)+(-6/24)</f>
        <v>41136.60805555556</v>
      </c>
      <c r="T1484" s="12">
        <f>(((I1484/60)/60)/24)+DATE(1970,1,1)+(-6/24)</f>
        <v>41159.07708333333</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((E1485/D1485))</f>
        <v>7.1428571428571426E-3</v>
      </c>
      <c r="P1485" s="7">
        <f>(E1485/L1485)</f>
        <v>25</v>
      </c>
      <c r="Q1485" s="7" t="str">
        <f>LEFT($N1485,FIND("/",N1485)-1)</f>
        <v>publishing</v>
      </c>
      <c r="R1485" s="7" t="str">
        <f>RIGHT($N1485,FIND("/",$N1485)-4)</f>
        <v>fiction</v>
      </c>
      <c r="S1485" s="12">
        <f>(((J1485/60)/60)/24)+DATE(1970,1,1)+(-6/24)</f>
        <v>42547.942997685182</v>
      </c>
      <c r="T1485" s="12">
        <f>(((I1485/60)/60)/24)+DATE(1970,1,1)+(-6/24)</f>
        <v>42572.942997685182</v>
      </c>
    </row>
    <row r="1486" spans="1:20" ht="17">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((E1486/D1486))</f>
        <v>0</v>
      </c>
      <c r="P1486" s="7">
        <v>0</v>
      </c>
      <c r="Q1486" s="7" t="str">
        <f>LEFT($N1486,FIND("/",N1486)-1)</f>
        <v>publishing</v>
      </c>
      <c r="R1486" s="7" t="str">
        <f>RIGHT($N1486,FIND("/",$N1486)-4)</f>
        <v>fiction</v>
      </c>
      <c r="S1486" s="12">
        <f>(((J1486/60)/60)/24)+DATE(1970,1,1)+(-6/24)</f>
        <v>41052.950960648144</v>
      </c>
      <c r="T1486" s="12">
        <f>(((I1486/60)/60)/24)+DATE(1970,1,1)+(-6/24)</f>
        <v>41111.368750000001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((E1487/D1487))</f>
        <v>2.2388059701492536E-2</v>
      </c>
      <c r="P1487" s="7">
        <f>(E1487/L1487)</f>
        <v>50</v>
      </c>
      <c r="Q1487" s="7" t="str">
        <f>LEFT($N1487,FIND("/",N1487)-1)</f>
        <v>publishing</v>
      </c>
      <c r="R1487" s="7" t="str">
        <f>RIGHT($N1487,FIND("/",$N1487)-4)</f>
        <v>fiction</v>
      </c>
      <c r="S1487" s="12">
        <f>(((J1487/60)/60)/24)+DATE(1970,1,1)+(-6/24)</f>
        <v>42130.545983796299</v>
      </c>
      <c r="T1487" s="12">
        <f>(((I1487/60)/60)/24)+DATE(1970,1,1)+(-6/24)</f>
        <v>42175.545983796299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((E1488/D1488))</f>
        <v>2.3999999999999998E-3</v>
      </c>
      <c r="P1488" s="7">
        <f>(E1488/L1488)</f>
        <v>16</v>
      </c>
      <c r="Q1488" s="7" t="str">
        <f>LEFT($N1488,FIND("/",N1488)-1)</f>
        <v>publishing</v>
      </c>
      <c r="R1488" s="7" t="str">
        <f>RIGHT($N1488,FIND("/",$N1488)-4)</f>
        <v>fiction</v>
      </c>
      <c r="S1488" s="12">
        <f>(((J1488/60)/60)/24)+DATE(1970,1,1)+(-6/24)</f>
        <v>42031.918530092589</v>
      </c>
      <c r="T1488" s="12">
        <f>(((I1488/60)/60)/24)+DATE(1970,1,1)+(-6/24)</f>
        <v>42061.918530092589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((E1489/D1489))</f>
        <v>0</v>
      </c>
      <c r="P1489" s="7">
        <v>0</v>
      </c>
      <c r="Q1489" s="7" t="str">
        <f>LEFT($N1489,FIND("/",N1489)-1)</f>
        <v>publishing</v>
      </c>
      <c r="R1489" s="7" t="str">
        <f>RIGHT($N1489,FIND("/",$N1489)-4)</f>
        <v>fiction</v>
      </c>
      <c r="S1489" s="12">
        <f>(((J1489/60)/60)/24)+DATE(1970,1,1)+(-6/24)</f>
        <v>42554.667488425926</v>
      </c>
      <c r="T1489" s="12">
        <f>(((I1489/60)/60)/24)+DATE(1970,1,1)+(-6/24)</f>
        <v>42584.667488425926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((E1490/D1490))</f>
        <v>2.4E-2</v>
      </c>
      <c r="P1490" s="7">
        <f>(E1490/L1490)</f>
        <v>60</v>
      </c>
      <c r="Q1490" s="7" t="str">
        <f>LEFT($N1490,FIND("/",N1490)-1)</f>
        <v>publishing</v>
      </c>
      <c r="R1490" s="7" t="str">
        <f>RIGHT($N1490,FIND("/",$N1490)-4)</f>
        <v>fiction</v>
      </c>
      <c r="S1490" s="12">
        <f>(((J1490/60)/60)/24)+DATE(1970,1,1)+(-6/24)</f>
        <v>41614.313194444447</v>
      </c>
      <c r="T1490" s="12">
        <f>(((I1490/60)/60)/24)+DATE(1970,1,1)+(-6/24)</f>
        <v>41644.313194444447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((E1491/D1491))</f>
        <v>0</v>
      </c>
      <c r="P1491" s="7">
        <v>0</v>
      </c>
      <c r="Q1491" s="7" t="str">
        <f>LEFT($N1491,FIND("/",N1491)-1)</f>
        <v>publishing</v>
      </c>
      <c r="R1491" s="7" t="str">
        <f>RIGHT($N1491,FIND("/",$N1491)-4)</f>
        <v>fiction</v>
      </c>
      <c r="S1491" s="12">
        <f>(((J1491/60)/60)/24)+DATE(1970,1,1)+(-6/24)</f>
        <v>41198.361712962964</v>
      </c>
      <c r="T1491" s="12">
        <f>(((I1491/60)/60)/24)+DATE(1970,1,1)+(-6/24)</f>
        <v>41228.403379629628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((E1492/D1492))</f>
        <v>0.30862068965517242</v>
      </c>
      <c r="P1492" s="7">
        <f>(E1492/L1492)</f>
        <v>47.10526315789474</v>
      </c>
      <c r="Q1492" s="7" t="str">
        <f>LEFT($N1492,FIND("/",N1492)-1)</f>
        <v>publishing</v>
      </c>
      <c r="R1492" s="7" t="str">
        <f>RIGHT($N1492,FIND("/",$N1492)-4)</f>
        <v>fiction</v>
      </c>
      <c r="S1492" s="12">
        <f>(((J1492/60)/60)/24)+DATE(1970,1,1)+(-6/24)</f>
        <v>41520.311041666668</v>
      </c>
      <c r="T1492" s="12">
        <f>(((I1492/60)/60)/24)+DATE(1970,1,1)+(-6/24)</f>
        <v>41549.311041666668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((E1493/D1493))</f>
        <v>8.3333333333333329E-2</v>
      </c>
      <c r="P1493" s="7">
        <f>(E1493/L1493)</f>
        <v>100</v>
      </c>
      <c r="Q1493" s="7" t="str">
        <f>LEFT($N1493,FIND("/",N1493)-1)</f>
        <v>publishing</v>
      </c>
      <c r="R1493" s="7" t="str">
        <f>RIGHT($N1493,FIND("/",$N1493)-4)</f>
        <v>fiction</v>
      </c>
      <c r="S1493" s="12">
        <f>(((J1493/60)/60)/24)+DATE(1970,1,1)+(-6/24)</f>
        <v>41991.463460648149</v>
      </c>
      <c r="T1493" s="12">
        <f>(((I1493/60)/60)/24)+DATE(1970,1,1)+(-6/24)</f>
        <v>42050.401388888888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((E1494/D1494))</f>
        <v>7.4999999999999997E-3</v>
      </c>
      <c r="P1494" s="7">
        <f>(E1494/L1494)</f>
        <v>15</v>
      </c>
      <c r="Q1494" s="7" t="str">
        <f>LEFT($N1494,FIND("/",N1494)-1)</f>
        <v>publishing</v>
      </c>
      <c r="R1494" s="7" t="str">
        <f>RIGHT($N1494,FIND("/",$N1494)-4)</f>
        <v>fiction</v>
      </c>
      <c r="S1494" s="12">
        <f>(((J1494/60)/60)/24)+DATE(1970,1,1)+(-6/24)</f>
        <v>40682.634791666671</v>
      </c>
      <c r="T1494" s="12">
        <f>(((I1494/60)/60)/24)+DATE(1970,1,1)+(-6/24)</f>
        <v>40712.634791666671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((E1495/D1495))</f>
        <v>0</v>
      </c>
      <c r="P1495" s="7">
        <v>0</v>
      </c>
      <c r="Q1495" s="7" t="str">
        <f>LEFT($N1495,FIND("/",N1495)-1)</f>
        <v>publishing</v>
      </c>
      <c r="R1495" s="7" t="str">
        <f>RIGHT($N1495,FIND("/",$N1495)-4)</f>
        <v>fiction</v>
      </c>
      <c r="S1495" s="12">
        <f>(((J1495/60)/60)/24)+DATE(1970,1,1)+(-6/24)</f>
        <v>41411.616608796299</v>
      </c>
      <c r="T1495" s="12">
        <f>(((I1495/60)/60)/24)+DATE(1970,1,1)+(-6/24)</f>
        <v>41441.616608796299</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((E1496/D1496))</f>
        <v>8.8999999999999996E-2</v>
      </c>
      <c r="P1496" s="7">
        <f>(E1496/L1496)</f>
        <v>40.454545454545453</v>
      </c>
      <c r="Q1496" s="7" t="str">
        <f>LEFT($N1496,FIND("/",N1496)-1)</f>
        <v>publishing</v>
      </c>
      <c r="R1496" s="7" t="str">
        <f>RIGHT($N1496,FIND("/",$N1496)-4)</f>
        <v>fiction</v>
      </c>
      <c r="S1496" s="12">
        <f>(((J1496/60)/60)/24)+DATE(1970,1,1)+(-6/24)</f>
        <v>42067.472372685181</v>
      </c>
      <c r="T1496" s="12">
        <f>(((I1496/60)/60)/24)+DATE(1970,1,1)+(-6/24)</f>
        <v>42097.401388888888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((E1497/D1497))</f>
        <v>0</v>
      </c>
      <c r="P1497" s="7">
        <v>0</v>
      </c>
      <c r="Q1497" s="7" t="str">
        <f>LEFT($N1497,FIND("/",N1497)-1)</f>
        <v>publishing</v>
      </c>
      <c r="R1497" s="7" t="str">
        <f>RIGHT($N1497,FIND("/",$N1497)-4)</f>
        <v>fiction</v>
      </c>
      <c r="S1497" s="12">
        <f>(((J1497/60)/60)/24)+DATE(1970,1,1)+(-6/24)</f>
        <v>40752.539710648147</v>
      </c>
      <c r="T1497" s="12">
        <f>(((I1497/60)/60)/24)+DATE(1970,1,1)+(-6/24)</f>
        <v>40782.539710648147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((E1498/D1498))</f>
        <v>0</v>
      </c>
      <c r="P1498" s="7">
        <v>0</v>
      </c>
      <c r="Q1498" s="7" t="str">
        <f>LEFT($N1498,FIND("/",N1498)-1)</f>
        <v>publishing</v>
      </c>
      <c r="R1498" s="7" t="str">
        <f>RIGHT($N1498,FIND("/",$N1498)-4)</f>
        <v>fiction</v>
      </c>
      <c r="S1498" s="12">
        <f>(((J1498/60)/60)/24)+DATE(1970,1,1)+(-6/24)</f>
        <v>41838.225219907406</v>
      </c>
      <c r="T1498" s="12">
        <f>(((I1498/60)/60)/24)+DATE(1970,1,1)+(-6/24)</f>
        <v>41898.225219907406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((E1499/D1499))</f>
        <v>6.666666666666667E-5</v>
      </c>
      <c r="P1499" s="7">
        <f>(E1499/L1499)</f>
        <v>1</v>
      </c>
      <c r="Q1499" s="7" t="str">
        <f>LEFT($N1499,FIND("/",N1499)-1)</f>
        <v>publishing</v>
      </c>
      <c r="R1499" s="7" t="str">
        <f>RIGHT($N1499,FIND("/",$N1499)-4)</f>
        <v>fiction</v>
      </c>
      <c r="S1499" s="12">
        <f>(((J1499/60)/60)/24)+DATE(1970,1,1)+(-6/24)</f>
        <v>41444.39261574074</v>
      </c>
      <c r="T1499" s="12">
        <f>(((I1499/60)/60)/24)+DATE(1970,1,1)+(-6/24)</f>
        <v>41486.571527777778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((E1500/D1500))</f>
        <v>1.9E-2</v>
      </c>
      <c r="P1500" s="7">
        <f>(E1500/L1500)</f>
        <v>19</v>
      </c>
      <c r="Q1500" s="7" t="str">
        <f>LEFT($N1500,FIND("/",N1500)-1)</f>
        <v>publishing</v>
      </c>
      <c r="R1500" s="7" t="str">
        <f>RIGHT($N1500,FIND("/",$N1500)-4)</f>
        <v>fiction</v>
      </c>
      <c r="S1500" s="12">
        <f>(((J1500/60)/60)/24)+DATE(1970,1,1)+(-6/24)</f>
        <v>41840.733541666668</v>
      </c>
      <c r="T1500" s="12">
        <f>(((I1500/60)/60)/24)+DATE(1970,1,1)+(-6/24)</f>
        <v>41885.733541666668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((E1501/D1501))</f>
        <v>2.5000000000000001E-3</v>
      </c>
      <c r="P1501" s="7">
        <f>(E1501/L1501)</f>
        <v>5</v>
      </c>
      <c r="Q1501" s="7" t="str">
        <f>LEFT($N1501,FIND("/",N1501)-1)</f>
        <v>publishing</v>
      </c>
      <c r="R1501" s="7" t="str">
        <f>RIGHT($N1501,FIND("/",$N1501)-4)</f>
        <v>fiction</v>
      </c>
      <c r="S1501" s="12">
        <f>(((J1501/60)/60)/24)+DATE(1970,1,1)+(-6/24)</f>
        <v>42526.757326388892</v>
      </c>
      <c r="T1501" s="12">
        <f>(((I1501/60)/60)/24)+DATE(1970,1,1)+(-6/24)</f>
        <v>42586.757326388892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((E1502/D1502))</f>
        <v>0.25035714285714283</v>
      </c>
      <c r="P1502" s="7">
        <f>(E1502/L1502)</f>
        <v>46.733333333333334</v>
      </c>
      <c r="Q1502" s="7" t="str">
        <f>LEFT($N1502,FIND("/",N1502)-1)</f>
        <v>publishing</v>
      </c>
      <c r="R1502" s="7" t="str">
        <f>RIGHT($N1502,FIND("/",$N1502)-4)</f>
        <v>fiction</v>
      </c>
      <c r="S1502" s="12">
        <f>(((J1502/60)/60)/24)+DATE(1970,1,1)+(-6/24)</f>
        <v>41365.654594907406</v>
      </c>
      <c r="T1502" s="12">
        <f>(((I1502/60)/60)/24)+DATE(1970,1,1)+(-6/24)</f>
        <v>41395.654594907406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((E1503/D1503))</f>
        <v>1.6633076923076924</v>
      </c>
      <c r="P1503" s="7">
        <f>(E1503/L1503)</f>
        <v>97.731073446327684</v>
      </c>
      <c r="Q1503" s="7" t="str">
        <f>LEFT($N1503,FIND("/",N1503)-1)</f>
        <v>photography</v>
      </c>
      <c r="R1503" s="7" t="str">
        <f>RIGHT($N1503,FIND("/",$N1503)-2)</f>
        <v>photobooks</v>
      </c>
      <c r="S1503" s="12">
        <f>(((J1503/60)/60)/24)+DATE(1970,1,1)+(-6/24)</f>
        <v>42163.333599537036</v>
      </c>
      <c r="T1503" s="12">
        <f>(((I1503/60)/60)/24)+DATE(1970,1,1)+(-6/24)</f>
        <v>42193.333599537036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((E1504/D1504))</f>
        <v>1.0144545454545455</v>
      </c>
      <c r="P1504" s="7">
        <f>(E1504/L1504)</f>
        <v>67.835866261398181</v>
      </c>
      <c r="Q1504" s="7" t="str">
        <f>LEFT($N1504,FIND("/",N1504)-1)</f>
        <v>photography</v>
      </c>
      <c r="R1504" s="7" t="str">
        <f>RIGHT($N1504,FIND("/",$N1504)-2)</f>
        <v>photobooks</v>
      </c>
      <c r="S1504" s="12">
        <f>(((J1504/60)/60)/24)+DATE(1970,1,1)+(-6/24)</f>
        <v>42426.292592592596</v>
      </c>
      <c r="T1504" s="12">
        <f>(((I1504/60)/60)/24)+DATE(1970,1,1)+(-6/24)</f>
        <v>42454.666666666672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((E1505/D1505))</f>
        <v>1.0789146666666667</v>
      </c>
      <c r="P1505" s="7">
        <f>(E1505/L1505)</f>
        <v>56.98492957746479</v>
      </c>
      <c r="Q1505" s="7" t="str">
        <f>LEFT($N1505,FIND("/",N1505)-1)</f>
        <v>photography</v>
      </c>
      <c r="R1505" s="7" t="str">
        <f>RIGHT($N1505,FIND("/",$N1505)-2)</f>
        <v>photobooks</v>
      </c>
      <c r="S1505" s="12">
        <f>(((J1505/60)/60)/24)+DATE(1970,1,1)+(-6/24)</f>
        <v>42606.097233796296</v>
      </c>
      <c r="T1505" s="12">
        <f>(((I1505/60)/60)/24)+DATE(1970,1,1)+(-6/24)</f>
        <v>42666.097233796296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((E1506/D1506))</f>
        <v>2.7793846153846156</v>
      </c>
      <c r="P1506" s="7">
        <f>(E1506/L1506)</f>
        <v>67.159851301115239</v>
      </c>
      <c r="Q1506" s="7" t="str">
        <f>LEFT($N1506,FIND("/",N1506)-1)</f>
        <v>photography</v>
      </c>
      <c r="R1506" s="7" t="str">
        <f>RIGHT($N1506,FIND("/",$N1506)-2)</f>
        <v>photobooks</v>
      </c>
      <c r="S1506" s="12">
        <f>(((J1506/60)/60)/24)+DATE(1970,1,1)+(-6/24)</f>
        <v>41772.407685185186</v>
      </c>
      <c r="T1506" s="12">
        <f>(((I1506/60)/60)/24)+DATE(1970,1,1)+(-6/24)</f>
        <v>41800.106249999997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((E1507/D1507))</f>
        <v>1.0358125</v>
      </c>
      <c r="P1507" s="7">
        <f>(E1507/L1507)</f>
        <v>48.037681159420288</v>
      </c>
      <c r="Q1507" s="7" t="str">
        <f>LEFT($N1507,FIND("/",N1507)-1)</f>
        <v>photography</v>
      </c>
      <c r="R1507" s="7" t="str">
        <f>RIGHT($N1507,FIND("/",$N1507)-2)</f>
        <v>photobooks</v>
      </c>
      <c r="S1507" s="12">
        <f>(((J1507/60)/60)/24)+DATE(1970,1,1)+(-6/24)</f>
        <v>42414.19332175926</v>
      </c>
      <c r="T1507" s="12">
        <f>(((I1507/60)/60)/24)+DATE(1970,1,1)+(-6/24)</f>
        <v>42451.584027777775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((E1508/D1508))</f>
        <v>1.1140000000000001</v>
      </c>
      <c r="P1508" s="7">
        <f>(E1508/L1508)</f>
        <v>38.860465116279073</v>
      </c>
      <c r="Q1508" s="7" t="str">
        <f>LEFT($N1508,FIND("/",N1508)-1)</f>
        <v>photography</v>
      </c>
      <c r="R1508" s="7" t="str">
        <f>RIGHT($N1508,FIND("/",$N1508)-2)</f>
        <v>photobooks</v>
      </c>
      <c r="S1508" s="12">
        <f>(((J1508/60)/60)/24)+DATE(1970,1,1)+(-6/24)</f>
        <v>41814.535925925928</v>
      </c>
      <c r="T1508" s="12">
        <f>(((I1508/60)/60)/24)+DATE(1970,1,1)+(-6/24)</f>
        <v>41844.535925925928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((E1509/D1509))</f>
        <v>2.15</v>
      </c>
      <c r="P1509" s="7">
        <f>(E1509/L1509)</f>
        <v>78.181818181818187</v>
      </c>
      <c r="Q1509" s="7" t="str">
        <f>LEFT($N1509,FIND("/",N1509)-1)</f>
        <v>photography</v>
      </c>
      <c r="R1509" s="7" t="str">
        <f>RIGHT($N1509,FIND("/",$N1509)-2)</f>
        <v>photobooks</v>
      </c>
      <c r="S1509" s="12">
        <f>(((J1509/60)/60)/24)+DATE(1970,1,1)+(-6/24)</f>
        <v>40254.200335648151</v>
      </c>
      <c r="T1509" s="12">
        <f>(((I1509/60)/60)/24)+DATE(1970,1,1)+(-6/24)</f>
        <v>40313.090277777781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((E1510/D1510))</f>
        <v>1.1076216216216217</v>
      </c>
      <c r="P1510" s="7">
        <f>(E1510/L1510)</f>
        <v>97.113744075829388</v>
      </c>
      <c r="Q1510" s="7" t="str">
        <f>LEFT($N1510,FIND("/",N1510)-1)</f>
        <v>photography</v>
      </c>
      <c r="R1510" s="7" t="str">
        <f>RIGHT($N1510,FIND("/",$N1510)-2)</f>
        <v>photobooks</v>
      </c>
      <c r="S1510" s="12">
        <f>(((J1510/60)/60)/24)+DATE(1970,1,1)+(-6/24)</f>
        <v>41786.364363425928</v>
      </c>
      <c r="T1510" s="12">
        <f>(((I1510/60)/60)/24)+DATE(1970,1,1)+(-6/24)</f>
        <v>41817.364363425928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((E1511/D1511))</f>
        <v>1.2364125714285714</v>
      </c>
      <c r="P1511" s="7">
        <f>(E1511/L1511)</f>
        <v>110.39397959183674</v>
      </c>
      <c r="Q1511" s="7" t="str">
        <f>LEFT($N1511,FIND("/",N1511)-1)</f>
        <v>photography</v>
      </c>
      <c r="R1511" s="7" t="str">
        <f>RIGHT($N1511,FIND("/",$N1511)-2)</f>
        <v>photobooks</v>
      </c>
      <c r="S1511" s="12">
        <f>(((J1511/60)/60)/24)+DATE(1970,1,1)+(-6/24)</f>
        <v>42751.283391203702</v>
      </c>
      <c r="T1511" s="12">
        <f>(((I1511/60)/60)/24)+DATE(1970,1,1)+(-6/24)</f>
        <v>42780.707638888889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((E1512/D1512))</f>
        <v>1.0103500000000001</v>
      </c>
      <c r="P1512" s="7">
        <f>(E1512/L1512)</f>
        <v>39.91506172839506</v>
      </c>
      <c r="Q1512" s="7" t="str">
        <f>LEFT($N1512,FIND("/",N1512)-1)</f>
        <v>photography</v>
      </c>
      <c r="R1512" s="7" t="str">
        <f>RIGHT($N1512,FIND("/",$N1512)-2)</f>
        <v>photobooks</v>
      </c>
      <c r="S1512" s="12">
        <f>(((J1512/60)/60)/24)+DATE(1970,1,1)+(-6/24)</f>
        <v>41809.135162037033</v>
      </c>
      <c r="T1512" s="12">
        <f>(((I1512/60)/60)/24)+DATE(1970,1,1)+(-6/24)</f>
        <v>41839.135162037033</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((E1513/D1513))</f>
        <v>1.1179285714285714</v>
      </c>
      <c r="P1513" s="7">
        <f>(E1513/L1513)</f>
        <v>75.975728155339809</v>
      </c>
      <c r="Q1513" s="7" t="str">
        <f>LEFT($N1513,FIND("/",N1513)-1)</f>
        <v>photography</v>
      </c>
      <c r="R1513" s="7" t="str">
        <f>RIGHT($N1513,FIND("/",$N1513)-2)</f>
        <v>photobooks</v>
      </c>
      <c r="S1513" s="12">
        <f>(((J1513/60)/60)/24)+DATE(1970,1,1)+(-6/24)</f>
        <v>42296.333379629628</v>
      </c>
      <c r="T1513" s="12">
        <f>(((I1513/60)/60)/24)+DATE(1970,1,1)+(-6/24)</f>
        <v>42326.375046296293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((E1514/D1514))</f>
        <v>5.5877142857142861</v>
      </c>
      <c r="P1514" s="7">
        <f>(E1514/L1514)</f>
        <v>58.379104477611939</v>
      </c>
      <c r="Q1514" s="7" t="str">
        <f>LEFT($N1514,FIND("/",N1514)-1)</f>
        <v>photography</v>
      </c>
      <c r="R1514" s="7" t="str">
        <f>RIGHT($N1514,FIND("/",$N1514)-2)</f>
        <v>photobooks</v>
      </c>
      <c r="S1514" s="12">
        <f>(((J1514/60)/60)/24)+DATE(1970,1,1)+(-6/24)</f>
        <v>42741.434479166666</v>
      </c>
      <c r="T1514" s="12">
        <f>(((I1514/60)/60)/24)+DATE(1970,1,1)+(-6/24)</f>
        <v>42771.434479166666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((E1515/D1515))</f>
        <v>1.5001875</v>
      </c>
      <c r="P1515" s="7">
        <f>(E1515/L1515)</f>
        <v>55.82093023255814</v>
      </c>
      <c r="Q1515" s="7" t="str">
        <f>LEFT($N1515,FIND("/",N1515)-1)</f>
        <v>photography</v>
      </c>
      <c r="R1515" s="7" t="str">
        <f>RIGHT($N1515,FIND("/",$N1515)-2)</f>
        <v>photobooks</v>
      </c>
      <c r="S1515" s="12">
        <f>(((J1515/60)/60)/24)+DATE(1970,1,1)+(-6/24)</f>
        <v>41806.387337962966</v>
      </c>
      <c r="T1515" s="12">
        <f>(((I1515/60)/60)/24)+DATE(1970,1,1)+(-6/24)</f>
        <v>41836.387337962966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((E1516/D1516))</f>
        <v>1.0647599999999999</v>
      </c>
      <c r="P1516" s="7">
        <f>(E1516/L1516)</f>
        <v>151.24431818181819</v>
      </c>
      <c r="Q1516" s="7" t="str">
        <f>LEFT($N1516,FIND("/",N1516)-1)</f>
        <v>photography</v>
      </c>
      <c r="R1516" s="7" t="str">
        <f>RIGHT($N1516,FIND("/",$N1516)-2)</f>
        <v>photobooks</v>
      </c>
      <c r="S1516" s="12">
        <f>(((J1516/60)/60)/24)+DATE(1970,1,1)+(-6/24)</f>
        <v>42234.347685185188</v>
      </c>
      <c r="T1516" s="12">
        <f>(((I1516/60)/60)/24)+DATE(1970,1,1)+(-6/24)</f>
        <v>42274.347685185188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((E1517/D1517))</f>
        <v>1.57189</v>
      </c>
      <c r="P1517" s="7">
        <f>(E1517/L1517)</f>
        <v>849.67027027027029</v>
      </c>
      <c r="Q1517" s="7" t="str">
        <f>LEFT($N1517,FIND("/",N1517)-1)</f>
        <v>photography</v>
      </c>
      <c r="R1517" s="7" t="str">
        <f>RIGHT($N1517,FIND("/",$N1517)-2)</f>
        <v>photobooks</v>
      </c>
      <c r="S1517" s="12">
        <f>(((J1517/60)/60)/24)+DATE(1970,1,1)+(-6/24)</f>
        <v>42415.003437499996</v>
      </c>
      <c r="T1517" s="12">
        <f>(((I1517/60)/60)/24)+DATE(1970,1,1)+(-6/24)</f>
        <v>42444.961770833332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((E1518/D1518))</f>
        <v>1.0865882352941176</v>
      </c>
      <c r="P1518" s="7">
        <f>(E1518/L1518)</f>
        <v>159.24137931034483</v>
      </c>
      <c r="Q1518" s="7" t="str">
        <f>LEFT($N1518,FIND("/",N1518)-1)</f>
        <v>photography</v>
      </c>
      <c r="R1518" s="7" t="str">
        <f>RIGHT($N1518,FIND("/",$N1518)-2)</f>
        <v>photobooks</v>
      </c>
      <c r="S1518" s="12">
        <f>(((J1518/60)/60)/24)+DATE(1970,1,1)+(-6/24)</f>
        <v>42619.216342592597</v>
      </c>
      <c r="T1518" s="12">
        <f>(((I1518/60)/60)/24)+DATE(1970,1,1)+(-6/24)</f>
        <v>42649.333333333328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((E1519/D1519))</f>
        <v>1.6197999999999999</v>
      </c>
      <c r="P1519" s="7">
        <f>(E1519/L1519)</f>
        <v>39.507317073170732</v>
      </c>
      <c r="Q1519" s="7" t="str">
        <f>LEFT($N1519,FIND("/",N1519)-1)</f>
        <v>photography</v>
      </c>
      <c r="R1519" s="7" t="str">
        <f>RIGHT($N1519,FIND("/",$N1519)-2)</f>
        <v>photobooks</v>
      </c>
      <c r="S1519" s="12">
        <f>(((J1519/60)/60)/24)+DATE(1970,1,1)+(-6/24)</f>
        <v>41948.31658564815</v>
      </c>
      <c r="T1519" s="12">
        <f>(((I1519/60)/60)/24)+DATE(1970,1,1)+(-6/24)</f>
        <v>41979</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((E1520/D1520))</f>
        <v>2.0536666666666665</v>
      </c>
      <c r="P1520" s="7">
        <f>(E1520/L1520)</f>
        <v>130.52966101694915</v>
      </c>
      <c r="Q1520" s="7" t="str">
        <f>LEFT($N1520,FIND("/",N1520)-1)</f>
        <v>photography</v>
      </c>
      <c r="R1520" s="7" t="str">
        <f>RIGHT($N1520,FIND("/",$N1520)-2)</f>
        <v>photobooks</v>
      </c>
      <c r="S1520" s="12">
        <f>(((J1520/60)/60)/24)+DATE(1970,1,1)+(-6/24)</f>
        <v>41760.5700462963</v>
      </c>
      <c r="T1520" s="12">
        <f>(((I1520/60)/60)/24)+DATE(1970,1,1)+(-6/24)</f>
        <v>41790.5700462963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((E1521/D1521))</f>
        <v>1.033638888888889</v>
      </c>
      <c r="P1521" s="7">
        <f>(E1521/L1521)</f>
        <v>64.156896551724131</v>
      </c>
      <c r="Q1521" s="7" t="str">
        <f>LEFT($N1521,FIND("/",N1521)-1)</f>
        <v>photography</v>
      </c>
      <c r="R1521" s="7" t="str">
        <f>RIGHT($N1521,FIND("/",$N1521)-2)</f>
        <v>photobooks</v>
      </c>
      <c r="S1521" s="12">
        <f>(((J1521/60)/60)/24)+DATE(1970,1,1)+(-6/24)</f>
        <v>41782.491701388892</v>
      </c>
      <c r="T1521" s="12">
        <f>(((I1521/60)/60)/24)+DATE(1970,1,1)+(-6/24)</f>
        <v>41810.665972222225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((E1522/D1522))</f>
        <v>1.0347222222222223</v>
      </c>
      <c r="P1522" s="7">
        <f>(E1522/L1522)</f>
        <v>111.52694610778443</v>
      </c>
      <c r="Q1522" s="7" t="str">
        <f>LEFT($N1522,FIND("/",N1522)-1)</f>
        <v>photography</v>
      </c>
      <c r="R1522" s="7" t="str">
        <f>RIGHT($N1522,FIND("/",$N1522)-2)</f>
        <v>photobooks</v>
      </c>
      <c r="S1522" s="12">
        <f>(((J1522/60)/60)/24)+DATE(1970,1,1)+(-6/24)</f>
        <v>41955.607789351852</v>
      </c>
      <c r="T1522" s="12">
        <f>(((I1522/60)/60)/24)+DATE(1970,1,1)+(-6/24)</f>
        <v>41991.916666666672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((E1523/D1523))</f>
        <v>1.0681333333333334</v>
      </c>
      <c r="P1523" s="7">
        <f>(E1523/L1523)</f>
        <v>170.44680851063831</v>
      </c>
      <c r="Q1523" s="7" t="str">
        <f>LEFT($N1523,FIND("/",N1523)-1)</f>
        <v>photography</v>
      </c>
      <c r="R1523" s="7" t="str">
        <f>RIGHT($N1523,FIND("/",$N1523)-2)</f>
        <v>photobooks</v>
      </c>
      <c r="S1523" s="12">
        <f>(((J1523/60)/60)/24)+DATE(1970,1,1)+(-6/24)</f>
        <v>42492.917719907404</v>
      </c>
      <c r="T1523" s="12">
        <f>(((I1523/60)/60)/24)+DATE(1970,1,1)+(-6/24)</f>
        <v>42527.917719907404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((E1524/D1524))</f>
        <v>1.3896574712643677</v>
      </c>
      <c r="P1524" s="7">
        <f>(E1524/L1524)</f>
        <v>133.7391592920354</v>
      </c>
      <c r="Q1524" s="7" t="str">
        <f>LEFT($N1524,FIND("/",N1524)-1)</f>
        <v>photography</v>
      </c>
      <c r="R1524" s="7" t="str">
        <f>RIGHT($N1524,FIND("/",$N1524)-2)</f>
        <v>photobooks</v>
      </c>
      <c r="S1524" s="12">
        <f>(((J1524/60)/60)/24)+DATE(1970,1,1)+(-6/24)</f>
        <v>41899.580312500002</v>
      </c>
      <c r="T1524" s="12">
        <f>(((I1524/60)/60)/24)+DATE(1970,1,1)+(-6/24)</f>
        <v>41929.580312500002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((E1525/D1525))</f>
        <v>1.2484324324324325</v>
      </c>
      <c r="P1525" s="7">
        <f>(E1525/L1525)</f>
        <v>95.834024896265561</v>
      </c>
      <c r="Q1525" s="7" t="str">
        <f>LEFT($N1525,FIND("/",N1525)-1)</f>
        <v>photography</v>
      </c>
      <c r="R1525" s="7" t="str">
        <f>RIGHT($N1525,FIND("/",$N1525)-2)</f>
        <v>photobooks</v>
      </c>
      <c r="S1525" s="12">
        <f>(((J1525/60)/60)/24)+DATE(1970,1,1)+(-6/24)</f>
        <v>41964.501342592594</v>
      </c>
      <c r="T1525" s="12">
        <f>(((I1525/60)/60)/24)+DATE(1970,1,1)+(-6/24)</f>
        <v>41995.75</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((E1526/D1526))</f>
        <v>2.0699999999999998</v>
      </c>
      <c r="P1526" s="7">
        <f>(E1526/L1526)</f>
        <v>221.78571428571428</v>
      </c>
      <c r="Q1526" s="7" t="str">
        <f>LEFT($N1526,FIND("/",N1526)-1)</f>
        <v>photography</v>
      </c>
      <c r="R1526" s="7" t="str">
        <f>RIGHT($N1526,FIND("/",$N1526)-2)</f>
        <v>photobooks</v>
      </c>
      <c r="S1526" s="12">
        <f>(((J1526/60)/60)/24)+DATE(1970,1,1)+(-6/24)</f>
        <v>42756.251041666663</v>
      </c>
      <c r="T1526" s="12">
        <f>(((I1526/60)/60)/24)+DATE(1970,1,1)+(-6/24)</f>
        <v>42786.251041666663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((E1527/D1527))</f>
        <v>1.7400576923076922</v>
      </c>
      <c r="P1527" s="7">
        <f>(E1527/L1527)</f>
        <v>32.315357142857138</v>
      </c>
      <c r="Q1527" s="7" t="str">
        <f>LEFT($N1527,FIND("/",N1527)-1)</f>
        <v>photography</v>
      </c>
      <c r="R1527" s="7" t="str">
        <f>RIGHT($N1527,FIND("/",$N1527)-2)</f>
        <v>photobooks</v>
      </c>
      <c r="S1527" s="12">
        <f>(((J1527/60)/60)/24)+DATE(1970,1,1)+(-6/24)</f>
        <v>42570.452986111108</v>
      </c>
      <c r="T1527" s="12">
        <f>(((I1527/60)/60)/24)+DATE(1970,1,1)+(-6/24)</f>
        <v>42600.452986111108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((E1528/D1528))</f>
        <v>1.2032608695652174</v>
      </c>
      <c r="P1528" s="7">
        <f>(E1528/L1528)</f>
        <v>98.839285714285708</v>
      </c>
      <c r="Q1528" s="7" t="str">
        <f>LEFT($N1528,FIND("/",N1528)-1)</f>
        <v>photography</v>
      </c>
      <c r="R1528" s="7" t="str">
        <f>RIGHT($N1528,FIND("/",$N1528)-2)</f>
        <v>photobooks</v>
      </c>
      <c r="S1528" s="12">
        <f>(((J1528/60)/60)/24)+DATE(1970,1,1)+(-6/24)</f>
        <v>42339.026006944448</v>
      </c>
      <c r="T1528" s="12">
        <f>(((I1528/60)/60)/24)+DATE(1970,1,1)+(-6/24)</f>
        <v>42388.026006944448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((E1529/D1529))</f>
        <v>1.1044428571428573</v>
      </c>
      <c r="P1529" s="7">
        <f>(E1529/L1529)</f>
        <v>55.222142857142863</v>
      </c>
      <c r="Q1529" s="7" t="str">
        <f>LEFT($N1529,FIND("/",N1529)-1)</f>
        <v>photography</v>
      </c>
      <c r="R1529" s="7" t="str">
        <f>RIGHT($N1529,FIND("/",$N1529)-2)</f>
        <v>photobooks</v>
      </c>
      <c r="S1529" s="12">
        <f>(((J1529/60)/60)/24)+DATE(1970,1,1)+(-6/24)</f>
        <v>42780.350532407407</v>
      </c>
      <c r="T1529" s="12">
        <f>(((I1529/60)/60)/24)+DATE(1970,1,1)+(-6/24)</f>
        <v>42808.308865740735</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((E1530/D1530))</f>
        <v>2.8156666666666665</v>
      </c>
      <c r="P1530" s="7">
        <f>(E1530/L1530)</f>
        <v>52.793750000000003</v>
      </c>
      <c r="Q1530" s="7" t="str">
        <f>LEFT($N1530,FIND("/",N1530)-1)</f>
        <v>photography</v>
      </c>
      <c r="R1530" s="7" t="str">
        <f>RIGHT($N1530,FIND("/",$N1530)-2)</f>
        <v>photobooks</v>
      </c>
      <c r="S1530" s="12">
        <f>(((J1530/60)/60)/24)+DATE(1970,1,1)+(-6/24)</f>
        <v>42736.482893518521</v>
      </c>
      <c r="T1530" s="12">
        <f>(((I1530/60)/60)/24)+DATE(1970,1,1)+(-6/24)</f>
        <v>42766.75</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((E1531/D1531))</f>
        <v>1.0067894736842105</v>
      </c>
      <c r="P1531" s="7">
        <f>(E1531/L1531)</f>
        <v>135.66666666666666</v>
      </c>
      <c r="Q1531" s="7" t="str">
        <f>LEFT($N1531,FIND("/",N1531)-1)</f>
        <v>photography</v>
      </c>
      <c r="R1531" s="7" t="str">
        <f>RIGHT($N1531,FIND("/",$N1531)-2)</f>
        <v>photobooks</v>
      </c>
      <c r="S1531" s="12">
        <f>(((J1531/60)/60)/24)+DATE(1970,1,1)+(-6/24)</f>
        <v>42052.378703703704</v>
      </c>
      <c r="T1531" s="12">
        <f>(((I1531/60)/60)/24)+DATE(1970,1,1)+(-6/24)</f>
        <v>42082.337037037039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((E1532/D1532))</f>
        <v>1.3482571428571428</v>
      </c>
      <c r="P1532" s="7">
        <f>(E1532/L1532)</f>
        <v>53.991990846681922</v>
      </c>
      <c r="Q1532" s="7" t="str">
        <f>LEFT($N1532,FIND("/",N1532)-1)</f>
        <v>photography</v>
      </c>
      <c r="R1532" s="7" t="str">
        <f>RIGHT($N1532,FIND("/",$N1532)-2)</f>
        <v>photobooks</v>
      </c>
      <c r="S1532" s="12">
        <f>(((J1532/60)/60)/24)+DATE(1970,1,1)+(-6/24)</f>
        <v>42275.517303240747</v>
      </c>
      <c r="T1532" s="12">
        <f>(((I1532/60)/60)/24)+DATE(1970,1,1)+(-6/24)</f>
        <v>42300.517303240747</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((E1533/D1533))</f>
        <v>1.7595744680851064</v>
      </c>
      <c r="P1533" s="7">
        <f>(E1533/L1533)</f>
        <v>56.643835616438359</v>
      </c>
      <c r="Q1533" s="7" t="str">
        <f>LEFT($N1533,FIND("/",N1533)-1)</f>
        <v>photography</v>
      </c>
      <c r="R1533" s="7" t="str">
        <f>RIGHT($N1533,FIND("/",$N1533)-2)</f>
        <v>photobooks</v>
      </c>
      <c r="S1533" s="12">
        <f>(((J1533/60)/60)/24)+DATE(1970,1,1)+(-6/24)</f>
        <v>41941.552384259259</v>
      </c>
      <c r="T1533" s="12">
        <f>(((I1533/60)/60)/24)+DATE(1970,1,1)+(-6/24)</f>
        <v>41973.875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((E1534/D1534))</f>
        <v>4.8402000000000003</v>
      </c>
      <c r="P1534" s="7">
        <f>(E1534/L1534)</f>
        <v>82.316326530612244</v>
      </c>
      <c r="Q1534" s="7" t="str">
        <f>LEFT($N1534,FIND("/",N1534)-1)</f>
        <v>photography</v>
      </c>
      <c r="R1534" s="7" t="str">
        <f>RIGHT($N1534,FIND("/",$N1534)-2)</f>
        <v>photobooks</v>
      </c>
      <c r="S1534" s="12">
        <f>(((J1534/60)/60)/24)+DATE(1970,1,1)+(-6/24)</f>
        <v>42391.225289351853</v>
      </c>
      <c r="T1534" s="12">
        <f>(((I1534/60)/60)/24)+DATE(1970,1,1)+(-6/24)</f>
        <v>42415.375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((E1535/D1535))</f>
        <v>1.4514</v>
      </c>
      <c r="P1535" s="7">
        <f>(E1535/L1535)</f>
        <v>88.26081081081081</v>
      </c>
      <c r="Q1535" s="7" t="str">
        <f>LEFT($N1535,FIND("/",N1535)-1)</f>
        <v>photography</v>
      </c>
      <c r="R1535" s="7" t="str">
        <f>RIGHT($N1535,FIND("/",$N1535)-2)</f>
        <v>photobooks</v>
      </c>
      <c r="S1535" s="12">
        <f>(((J1535/60)/60)/24)+DATE(1970,1,1)+(-6/24)</f>
        <v>42442.75204861111</v>
      </c>
      <c r="T1535" s="12">
        <f>(((I1535/60)/60)/24)+DATE(1970,1,1)+(-6/24)</f>
        <v>42491.915972222225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((E1536/D1536))</f>
        <v>4.1773333333333333</v>
      </c>
      <c r="P1536" s="7">
        <f>(E1536/L1536)</f>
        <v>84.905149051490511</v>
      </c>
      <c r="Q1536" s="7" t="str">
        <f>LEFT($N1536,FIND("/",N1536)-1)</f>
        <v>photography</v>
      </c>
      <c r="R1536" s="7" t="str">
        <f>RIGHT($N1536,FIND("/",$N1536)-2)</f>
        <v>photobooks</v>
      </c>
      <c r="S1536" s="12">
        <f>(((J1536/60)/60)/24)+DATE(1970,1,1)+(-6/24)</f>
        <v>42221.42432870371</v>
      </c>
      <c r="T1536" s="12">
        <f>(((I1536/60)/60)/24)+DATE(1970,1,1)+(-6/24)</f>
        <v>42251.42432870371</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((E1537/D1537))</f>
        <v>1.3242499999999999</v>
      </c>
      <c r="P1537" s="7">
        <f>(E1537/L1537)</f>
        <v>48.154545454545456</v>
      </c>
      <c r="Q1537" s="7" t="str">
        <f>LEFT($N1537,FIND("/",N1537)-1)</f>
        <v>photography</v>
      </c>
      <c r="R1537" s="7" t="str">
        <f>RIGHT($N1537,FIND("/",$N1537)-2)</f>
        <v>photobooks</v>
      </c>
      <c r="S1537" s="12">
        <f>(((J1537/60)/60)/24)+DATE(1970,1,1)+(-6/24)</f>
        <v>42484.579062500001</v>
      </c>
      <c r="T1537" s="12">
        <f>(((I1537/60)/60)/24)+DATE(1970,1,1)+(-6/24)</f>
        <v>42513.666666666672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((E1538/D1538))</f>
        <v>2.5030841666666666</v>
      </c>
      <c r="P1538" s="7">
        <f>(E1538/L1538)</f>
        <v>66.015406593406595</v>
      </c>
      <c r="Q1538" s="7" t="str">
        <f>LEFT($N1538,FIND("/",N1538)-1)</f>
        <v>photography</v>
      </c>
      <c r="R1538" s="7" t="str">
        <f>RIGHT($N1538,FIND("/",$N1538)-2)</f>
        <v>photobooks</v>
      </c>
      <c r="S1538" s="12">
        <f>(((J1538/60)/60)/24)+DATE(1970,1,1)+(-6/24)</f>
        <v>42213.552199074074</v>
      </c>
      <c r="T1538" s="12">
        <f>(((I1538/60)/60)/24)+DATE(1970,1,1)+(-6/24)</f>
        <v>42243.552199074074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((E1539/D1539))</f>
        <v>1.7989999999999999</v>
      </c>
      <c r="P1539" s="7">
        <f>(E1539/L1539)</f>
        <v>96.375</v>
      </c>
      <c r="Q1539" s="7" t="str">
        <f>LEFT($N1539,FIND("/",N1539)-1)</f>
        <v>photography</v>
      </c>
      <c r="R1539" s="7" t="str">
        <f>RIGHT($N1539,FIND("/",$N1539)-2)</f>
        <v>photobooks</v>
      </c>
      <c r="S1539" s="12">
        <f>(((J1539/60)/60)/24)+DATE(1970,1,1)+(-6/24)</f>
        <v>42552.065127314811</v>
      </c>
      <c r="T1539" s="12">
        <f>(((I1539/60)/60)/24)+DATE(1970,1,1)+(-6/24)</f>
        <v>42588.5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((E1540/D1540))</f>
        <v>1.0262857142857142</v>
      </c>
      <c r="P1540" s="7">
        <f>(E1540/L1540)</f>
        <v>156.17391304347825</v>
      </c>
      <c r="Q1540" s="7" t="str">
        <f>LEFT($N1540,FIND("/",N1540)-1)</f>
        <v>photography</v>
      </c>
      <c r="R1540" s="7" t="str">
        <f>RIGHT($N1540,FIND("/",$N1540)-2)</f>
        <v>photobooks</v>
      </c>
      <c r="S1540" s="12">
        <f>(((J1540/60)/60)/24)+DATE(1970,1,1)+(-6/24)</f>
        <v>41981.532060185185</v>
      </c>
      <c r="T1540" s="12">
        <f>(((I1540/60)/60)/24)+DATE(1970,1,1)+(-6/24)</f>
        <v>42026.532060185185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((E1541/D1541))</f>
        <v>1.359861</v>
      </c>
      <c r="P1541" s="7">
        <f>(E1541/L1541)</f>
        <v>95.764859154929582</v>
      </c>
      <c r="Q1541" s="7" t="str">
        <f>LEFT($N1541,FIND("/",N1541)-1)</f>
        <v>photography</v>
      </c>
      <c r="R1541" s="7" t="str">
        <f>RIGHT($N1541,FIND("/",$N1541)-2)</f>
        <v>photobooks</v>
      </c>
      <c r="S1541" s="12">
        <f>(((J1541/60)/60)/24)+DATE(1970,1,1)+(-6/24)</f>
        <v>42705.669201388882</v>
      </c>
      <c r="T1541" s="12">
        <f>(((I1541/60)/60)/24)+DATE(1970,1,1)+(-6/24)</f>
        <v>42738.669201388882</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((E1542/D1542))</f>
        <v>1.1786666666666668</v>
      </c>
      <c r="P1542" s="7">
        <f>(E1542/L1542)</f>
        <v>180.40816326530611</v>
      </c>
      <c r="Q1542" s="7" t="str">
        <f>LEFT($N1542,FIND("/",N1542)-1)</f>
        <v>photography</v>
      </c>
      <c r="R1542" s="7" t="str">
        <f>RIGHT($N1542,FIND("/",$N1542)-2)</f>
        <v>photobooks</v>
      </c>
      <c r="S1542" s="12">
        <f>(((J1542/60)/60)/24)+DATE(1970,1,1)+(-6/24)</f>
        <v>41938.75712962963</v>
      </c>
      <c r="T1542" s="12">
        <f>(((I1542/60)/60)/24)+DATE(1970,1,1)+(-6/24)</f>
        <v>41968.802083333328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((E1543/D1543))</f>
        <v>3.3333333333333332E-4</v>
      </c>
      <c r="P1543" s="7">
        <f>(E1543/L1543)</f>
        <v>3</v>
      </c>
      <c r="Q1543" s="7" t="str">
        <f>LEFT($N1543,FIND("/",N1543)-1)</f>
        <v>photography</v>
      </c>
      <c r="R1543" s="7" t="str">
        <f>RIGHT($N1543,FIND("/",$N1543)-6)</f>
        <v>nature</v>
      </c>
      <c r="S1543" s="12">
        <f>(((J1543/60)/60)/24)+DATE(1970,1,1)+(-6/24)</f>
        <v>41974.462245370371</v>
      </c>
      <c r="T1543" s="12">
        <f>(((I1543/60)/60)/24)+DATE(1970,1,1)+(-6/24)</f>
        <v>42004.462245370371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((E1544/D1544))</f>
        <v>0.04</v>
      </c>
      <c r="P1544" s="7">
        <f>(E1544/L1544)</f>
        <v>20</v>
      </c>
      <c r="Q1544" s="7" t="str">
        <f>LEFT($N1544,FIND("/",N1544)-1)</f>
        <v>photography</v>
      </c>
      <c r="R1544" s="7" t="str">
        <f>RIGHT($N1544,FIND("/",$N1544)-6)</f>
        <v>nature</v>
      </c>
      <c r="S1544" s="12">
        <f>(((J1544/60)/60)/24)+DATE(1970,1,1)+(-6/24)</f>
        <v>42170.746527777781</v>
      </c>
      <c r="T1544" s="12">
        <f>(((I1544/60)/60)/24)+DATE(1970,1,1)+(-6/24)</f>
        <v>42185.746527777781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((E1545/D1545))</f>
        <v>4.4444444444444444E-3</v>
      </c>
      <c r="P1545" s="7">
        <f>(E1545/L1545)</f>
        <v>10</v>
      </c>
      <c r="Q1545" s="7" t="str">
        <f>LEFT($N1545,FIND("/",N1545)-1)</f>
        <v>photography</v>
      </c>
      <c r="R1545" s="7" t="str">
        <f>RIGHT($N1545,FIND("/",$N1545)-6)</f>
        <v>nature</v>
      </c>
      <c r="S1545" s="12">
        <f>(((J1545/60)/60)/24)+DATE(1970,1,1)+(-6/24)</f>
        <v>41935.259652777779</v>
      </c>
      <c r="T1545" s="12">
        <f>(((I1545/60)/60)/24)+DATE(1970,1,1)+(-6/24)</f>
        <v>41965.301319444443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((E1546/D1546))</f>
        <v>0</v>
      </c>
      <c r="P1546" s="7">
        <v>0</v>
      </c>
      <c r="Q1546" s="7" t="str">
        <f>LEFT($N1546,FIND("/",N1546)-1)</f>
        <v>photography</v>
      </c>
      <c r="R1546" s="7" t="str">
        <f>RIGHT($N1546,FIND("/",$N1546)-6)</f>
        <v>nature</v>
      </c>
      <c r="S1546" s="12">
        <f>(((J1546/60)/60)/24)+DATE(1970,1,1)+(-6/24)</f>
        <v>42052.801203703704</v>
      </c>
      <c r="T1546" s="12">
        <f>(((I1546/60)/60)/24)+DATE(1970,1,1)+(-6/24)</f>
        <v>42094.762499999997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((E1547/D1547))</f>
        <v>3.3333333333333332E-4</v>
      </c>
      <c r="P1547" s="7">
        <f>(E1547/L1547)</f>
        <v>1</v>
      </c>
      <c r="Q1547" s="7" t="str">
        <f>LEFT($N1547,FIND("/",N1547)-1)</f>
        <v>photography</v>
      </c>
      <c r="R1547" s="7" t="str">
        <f>RIGHT($N1547,FIND("/",$N1547)-6)</f>
        <v>nature</v>
      </c>
      <c r="S1547" s="12">
        <f>(((J1547/60)/60)/24)+DATE(1970,1,1)+(-6/24)</f>
        <v>42031.634652777779</v>
      </c>
      <c r="T1547" s="12">
        <f>(((I1547/60)/60)/24)+DATE(1970,1,1)+(-6/24)</f>
        <v>42065.636111111111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((E1548/D1548))</f>
        <v>0.28899999999999998</v>
      </c>
      <c r="P1548" s="7">
        <f>(E1548/L1548)</f>
        <v>26.272727272727273</v>
      </c>
      <c r="Q1548" s="7" t="str">
        <f>LEFT($N1548,FIND("/",N1548)-1)</f>
        <v>photography</v>
      </c>
      <c r="R1548" s="7" t="str">
        <f>RIGHT($N1548,FIND("/",$N1548)-6)</f>
        <v>nature</v>
      </c>
      <c r="S1548" s="12">
        <f>(((J1548/60)/60)/24)+DATE(1970,1,1)+(-6/24)</f>
        <v>41838.962951388887</v>
      </c>
      <c r="T1548" s="12">
        <f>(((I1548/60)/60)/24)+DATE(1970,1,1)+(-6/24)</f>
        <v>41898.962951388887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((E1549/D1549))</f>
        <v>0</v>
      </c>
      <c r="P1549" s="7">
        <v>0</v>
      </c>
      <c r="Q1549" s="7" t="str">
        <f>LEFT($N1549,FIND("/",N1549)-1)</f>
        <v>photography</v>
      </c>
      <c r="R1549" s="7" t="str">
        <f>RIGHT($N1549,FIND("/",$N1549)-6)</f>
        <v>nature</v>
      </c>
      <c r="S1549" s="12">
        <f>(((J1549/60)/60)/24)+DATE(1970,1,1)+(-6/24)</f>
        <v>42782.176875000005</v>
      </c>
      <c r="T1549" s="12">
        <f>(((I1549/60)/60)/24)+DATE(1970,1,1)+(-6/24)</f>
        <v>42789.176875000005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((E1550/D1550))</f>
        <v>8.5714285714285715E-2</v>
      </c>
      <c r="P1550" s="7">
        <f>(E1550/L1550)</f>
        <v>60</v>
      </c>
      <c r="Q1550" s="7" t="str">
        <f>LEFT($N1550,FIND("/",N1550)-1)</f>
        <v>photography</v>
      </c>
      <c r="R1550" s="7" t="str">
        <f>RIGHT($N1550,FIND("/",$N1550)-6)</f>
        <v>nature</v>
      </c>
      <c r="S1550" s="12">
        <f>(((J1550/60)/60)/24)+DATE(1970,1,1)+(-6/24)</f>
        <v>42286.63217592593</v>
      </c>
      <c r="T1550" s="12">
        <f>(((I1550/60)/60)/24)+DATE(1970,1,1)+(-6/24)</f>
        <v>42316.673842592587</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((E1551/D1551))</f>
        <v>0.34</v>
      </c>
      <c r="P1551" s="7">
        <f>(E1551/L1551)</f>
        <v>28.333333333333332</v>
      </c>
      <c r="Q1551" s="7" t="str">
        <f>LEFT($N1551,FIND("/",N1551)-1)</f>
        <v>photography</v>
      </c>
      <c r="R1551" s="7" t="str">
        <f>RIGHT($N1551,FIND("/",$N1551)-6)</f>
        <v>nature</v>
      </c>
      <c r="S1551" s="12">
        <f>(((J1551/60)/60)/24)+DATE(1970,1,1)+(-6/24)</f>
        <v>42280.886099537034</v>
      </c>
      <c r="T1551" s="12">
        <f>(((I1551/60)/60)/24)+DATE(1970,1,1)+(-6/24)</f>
        <v>42310.927766203706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((E1552/D1552))</f>
        <v>0.13466666666666666</v>
      </c>
      <c r="P1552" s="7">
        <f>(E1552/L1552)</f>
        <v>14.428571428571429</v>
      </c>
      <c r="Q1552" s="7" t="str">
        <f>LEFT($N1552,FIND("/",N1552)-1)</f>
        <v>photography</v>
      </c>
      <c r="R1552" s="7" t="str">
        <f>RIGHT($N1552,FIND("/",$N1552)-6)</f>
        <v>nature</v>
      </c>
      <c r="S1552" s="12">
        <f>(((J1552/60)/60)/24)+DATE(1970,1,1)+(-6/24)</f>
        <v>42472.199467592596</v>
      </c>
      <c r="T1552" s="12">
        <f>(((I1552/60)/60)/24)+DATE(1970,1,1)+(-6/24)</f>
        <v>42502.199467592596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((E1553/D1553))</f>
        <v>0</v>
      </c>
      <c r="P1553" s="7">
        <v>0</v>
      </c>
      <c r="Q1553" s="7" t="str">
        <f>LEFT($N1553,FIND("/",N1553)-1)</f>
        <v>photography</v>
      </c>
      <c r="R1553" s="7" t="str">
        <f>RIGHT($N1553,FIND("/",$N1553)-6)</f>
        <v>nature</v>
      </c>
      <c r="S1553" s="12">
        <f>(((J1553/60)/60)/24)+DATE(1970,1,1)+(-6/24)</f>
        <v>42121.574525462958</v>
      </c>
      <c r="T1553" s="12">
        <f>(((I1553/60)/60)/24)+DATE(1970,1,1)+(-6/24)</f>
        <v>42151.574525462958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((E1554/D1554))</f>
        <v>0.49186046511627907</v>
      </c>
      <c r="P1554" s="7">
        <f>(E1554/L1554)</f>
        <v>132.1875</v>
      </c>
      <c r="Q1554" s="7" t="str">
        <f>LEFT($N1554,FIND("/",N1554)-1)</f>
        <v>photography</v>
      </c>
      <c r="R1554" s="7" t="str">
        <f>RIGHT($N1554,FIND("/",$N1554)-6)</f>
        <v>nature</v>
      </c>
      <c r="S1554" s="12">
        <f>(((J1554/60)/60)/24)+DATE(1970,1,1)+(-6/24)</f>
        <v>41892.438750000001</v>
      </c>
      <c r="T1554" s="12">
        <f>(((I1554/60)/60)/24)+DATE(1970,1,1)+(-6/24)</f>
        <v>41912.915972222225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((E1555/D1555))</f>
        <v>0</v>
      </c>
      <c r="P1555" s="7">
        <v>0</v>
      </c>
      <c r="Q1555" s="7" t="str">
        <f>LEFT($N1555,FIND("/",N1555)-1)</f>
        <v>photography</v>
      </c>
      <c r="R1555" s="7" t="str">
        <f>RIGHT($N1555,FIND("/",$N1555)-6)</f>
        <v>nature</v>
      </c>
      <c r="S1555" s="12">
        <f>(((J1555/60)/60)/24)+DATE(1970,1,1)+(-6/24)</f>
        <v>42219.032951388886</v>
      </c>
      <c r="T1555" s="12">
        <f>(((I1555/60)/60)/24)+DATE(1970,1,1)+(-6/24)</f>
        <v>42249.032951388886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((E1556/D1556))</f>
        <v>0</v>
      </c>
      <c r="P1556" s="7">
        <v>0</v>
      </c>
      <c r="Q1556" s="7" t="str">
        <f>LEFT($N1556,FIND("/",N1556)-1)</f>
        <v>photography</v>
      </c>
      <c r="R1556" s="7" t="str">
        <f>RIGHT($N1556,FIND("/",$N1556)-6)</f>
        <v>nature</v>
      </c>
      <c r="S1556" s="12">
        <f>(((J1556/60)/60)/24)+DATE(1970,1,1)+(-6/24)</f>
        <v>42188.002199074079</v>
      </c>
      <c r="T1556" s="12">
        <f>(((I1556/60)/60)/24)+DATE(1970,1,1)+(-6/24)</f>
        <v>42218.002199074079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((E1557/D1557))</f>
        <v>0</v>
      </c>
      <c r="P1557" s="7">
        <v>0</v>
      </c>
      <c r="Q1557" s="7" t="str">
        <f>LEFT($N1557,FIND("/",N1557)-1)</f>
        <v>photography</v>
      </c>
      <c r="R1557" s="7" t="str">
        <f>RIGHT($N1557,FIND("/",$N1557)-6)</f>
        <v>nature</v>
      </c>
      <c r="S1557" s="12">
        <f>(((J1557/60)/60)/24)+DATE(1970,1,1)+(-6/24)</f>
        <v>42241.363796296297</v>
      </c>
      <c r="T1557" s="12">
        <f>(((I1557/60)/60)/24)+DATE(1970,1,1)+(-6/24)</f>
        <v>42264.458333333328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((E1558/D1558))</f>
        <v>0.45133333333333331</v>
      </c>
      <c r="P1558" s="7">
        <f>(E1558/L1558)</f>
        <v>56.416666666666664</v>
      </c>
      <c r="Q1558" s="7" t="str">
        <f>LEFT($N1558,FIND("/",N1558)-1)</f>
        <v>photography</v>
      </c>
      <c r="R1558" s="7" t="str">
        <f>RIGHT($N1558,FIND("/",$N1558)-6)</f>
        <v>nature</v>
      </c>
      <c r="S1558" s="12">
        <f>(((J1558/60)/60)/24)+DATE(1970,1,1)+(-6/24)</f>
        <v>42524.903055555551</v>
      </c>
      <c r="T1558" s="12">
        <f>(((I1558/60)/60)/24)+DATE(1970,1,1)+(-6/24)</f>
        <v>42554.903055555551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((E1559/D1559))</f>
        <v>0.04</v>
      </c>
      <c r="P1559" s="7">
        <f>(E1559/L1559)</f>
        <v>100</v>
      </c>
      <c r="Q1559" s="7" t="str">
        <f>LEFT($N1559,FIND("/",N1559)-1)</f>
        <v>photography</v>
      </c>
      <c r="R1559" s="7" t="str">
        <f>RIGHT($N1559,FIND("/",$N1559)-6)</f>
        <v>nature</v>
      </c>
      <c r="S1559" s="12">
        <f>(((J1559/60)/60)/24)+DATE(1970,1,1)+(-6/24)</f>
        <v>41871.40315972222</v>
      </c>
      <c r="T1559" s="12">
        <f>(((I1559/60)/60)/24)+DATE(1970,1,1)+(-6/24)</f>
        <v>41902.40315972222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((E1560/D1560))</f>
        <v>4.6666666666666669E-2</v>
      </c>
      <c r="P1560" s="7">
        <f>(E1560/L1560)</f>
        <v>11.666666666666666</v>
      </c>
      <c r="Q1560" s="7" t="str">
        <f>LEFT($N1560,FIND("/",N1560)-1)</f>
        <v>photography</v>
      </c>
      <c r="R1560" s="7" t="str">
        <f>RIGHT($N1560,FIND("/",$N1560)-6)</f>
        <v>nature</v>
      </c>
      <c r="S1560" s="12">
        <f>(((J1560/60)/60)/24)+DATE(1970,1,1)+(-6/24)</f>
        <v>42185.147673611107</v>
      </c>
      <c r="T1560" s="12">
        <f>(((I1560/60)/60)/24)+DATE(1970,1,1)+(-6/24)</f>
        <v>42244.258333333331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((E1561/D1561))</f>
        <v>3.3333333333333335E-3</v>
      </c>
      <c r="P1561" s="7">
        <f>(E1561/L1561)</f>
        <v>50</v>
      </c>
      <c r="Q1561" s="7" t="str">
        <f>LEFT($N1561,FIND("/",N1561)-1)</f>
        <v>photography</v>
      </c>
      <c r="R1561" s="7" t="str">
        <f>RIGHT($N1561,FIND("/",$N1561)-6)</f>
        <v>nature</v>
      </c>
      <c r="S1561" s="12">
        <f>(((J1561/60)/60)/24)+DATE(1970,1,1)+(-6/24)</f>
        <v>42107.80322916666</v>
      </c>
      <c r="T1561" s="12">
        <f>(((I1561/60)/60)/24)+DATE(1970,1,1)+(-6/24)</f>
        <v>42122.80322916666</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((E1562/D1562))</f>
        <v>3.7600000000000001E-2</v>
      </c>
      <c r="P1562" s="7">
        <f>(E1562/L1562)</f>
        <v>23.5</v>
      </c>
      <c r="Q1562" s="7" t="str">
        <f>LEFT($N1562,FIND("/",N1562)-1)</f>
        <v>photography</v>
      </c>
      <c r="R1562" s="7" t="str">
        <f>RIGHT($N1562,FIND("/",$N1562)-6)</f>
        <v>nature</v>
      </c>
      <c r="S1562" s="12">
        <f>(((J1562/60)/60)/24)+DATE(1970,1,1)+(-6/24)</f>
        <v>41935.770752314813</v>
      </c>
      <c r="T1562" s="12">
        <f>(((I1562/60)/60)/24)+DATE(1970,1,1)+(-6/24)</f>
        <v>41955.812418981484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((E1563/D1563))</f>
        <v>6.7000000000000002E-3</v>
      </c>
      <c r="P1563" s="7">
        <f>(E1563/L1563)</f>
        <v>67</v>
      </c>
      <c r="Q1563" s="7" t="str">
        <f>LEFT($N1563,FIND("/",N1563)-1)</f>
        <v>publishing</v>
      </c>
      <c r="R1563" s="7" t="str">
        <f>RIGHT($N1563,FIND("/",$N1563)-2)</f>
        <v>art books</v>
      </c>
      <c r="S1563" s="12">
        <f>(((J1563/60)/60)/24)+DATE(1970,1,1)+(-6/24)</f>
        <v>41554.791701388887</v>
      </c>
      <c r="T1563" s="12">
        <f>(((I1563/60)/60)/24)+DATE(1970,1,1)+(-6/24)</f>
        <v>41584.833368055559</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((E1564/D1564))</f>
        <v>0</v>
      </c>
      <c r="P1564" s="7">
        <v>0</v>
      </c>
      <c r="Q1564" s="7" t="str">
        <f>LEFT($N1564,FIND("/",N1564)-1)</f>
        <v>publishing</v>
      </c>
      <c r="R1564" s="7" t="str">
        <f>RIGHT($N1564,FIND("/",$N1564)-2)</f>
        <v>art books</v>
      </c>
      <c r="S1564" s="12">
        <f>(((J1564/60)/60)/24)+DATE(1970,1,1)+(-6/24)</f>
        <v>40079.316157407404</v>
      </c>
      <c r="T1564" s="12">
        <f>(((I1564/60)/60)/24)+DATE(1970,1,1)+(-6/24)</f>
        <v>40148.784722222219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((E1565/D1565))</f>
        <v>1.4166666666666666E-2</v>
      </c>
      <c r="P1565" s="7">
        <f>(E1565/L1565)</f>
        <v>42.5</v>
      </c>
      <c r="Q1565" s="7" t="str">
        <f>LEFT($N1565,FIND("/",N1565)-1)</f>
        <v>publishing</v>
      </c>
      <c r="R1565" s="7" t="str">
        <f>RIGHT($N1565,FIND("/",$N1565)-2)</f>
        <v>art books</v>
      </c>
      <c r="S1565" s="12">
        <f>(((J1565/60)/60)/24)+DATE(1970,1,1)+(-6/24)</f>
        <v>41652.492488425924</v>
      </c>
      <c r="T1565" s="12">
        <f>(((I1565/60)/60)/24)+DATE(1970,1,1)+(-6/24)</f>
        <v>41712.450821759259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((E1566/D1566))</f>
        <v>1E-3</v>
      </c>
      <c r="P1566" s="7">
        <f>(E1566/L1566)</f>
        <v>10</v>
      </c>
      <c r="Q1566" s="7" t="str">
        <f>LEFT($N1566,FIND("/",N1566)-1)</f>
        <v>publishing</v>
      </c>
      <c r="R1566" s="7" t="str">
        <f>RIGHT($N1566,FIND("/",$N1566)-2)</f>
        <v>art books</v>
      </c>
      <c r="S1566" s="12">
        <f>(((J1566/60)/60)/24)+DATE(1970,1,1)+(-6/24)</f>
        <v>42121.117002314815</v>
      </c>
      <c r="T1566" s="12">
        <f>(((I1566/60)/60)/24)+DATE(1970,1,1)+(-6/24)</f>
        <v>42152.586805555555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((E1567/D1567))</f>
        <v>2.5000000000000001E-2</v>
      </c>
      <c r="P1567" s="7">
        <f>(E1567/L1567)</f>
        <v>100</v>
      </c>
      <c r="Q1567" s="7" t="str">
        <f>LEFT($N1567,FIND("/",N1567)-1)</f>
        <v>publishing</v>
      </c>
      <c r="R1567" s="7" t="str">
        <f>RIGHT($N1567,FIND("/",$N1567)-2)</f>
        <v>art books</v>
      </c>
      <c r="S1567" s="12">
        <f>(((J1567/60)/60)/24)+DATE(1970,1,1)+(-6/24)</f>
        <v>40672.479872685188</v>
      </c>
      <c r="T1567" s="12">
        <f>(((I1567/60)/60)/24)+DATE(1970,1,1)+(-6/24)</f>
        <v>40702.479872685188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((E1568/D1568))</f>
        <v>0.21249999999999999</v>
      </c>
      <c r="P1568" s="7">
        <f>(E1568/L1568)</f>
        <v>108.05084745762711</v>
      </c>
      <c r="Q1568" s="7" t="str">
        <f>LEFT($N1568,FIND("/",N1568)-1)</f>
        <v>publishing</v>
      </c>
      <c r="R1568" s="7" t="str">
        <f>RIGHT($N1568,FIND("/",$N1568)-2)</f>
        <v>art books</v>
      </c>
      <c r="S1568" s="12">
        <f>(((J1568/60)/60)/24)+DATE(1970,1,1)+(-6/24)</f>
        <v>42549.666712962964</v>
      </c>
      <c r="T1568" s="12">
        <f>(((I1568/60)/60)/24)+DATE(1970,1,1)+(-6/24)</f>
        <v>42578.666666666672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((E1569/D1569))</f>
        <v>4.1176470588235294E-2</v>
      </c>
      <c r="P1569" s="7">
        <f>(E1569/L1569)</f>
        <v>26.923076923076923</v>
      </c>
      <c r="Q1569" s="7" t="str">
        <f>LEFT($N1569,FIND("/",N1569)-1)</f>
        <v>publishing</v>
      </c>
      <c r="R1569" s="7" t="str">
        <f>RIGHT($N1569,FIND("/",$N1569)-2)</f>
        <v>art books</v>
      </c>
      <c r="S1569" s="12">
        <f>(((J1569/60)/60)/24)+DATE(1970,1,1)+(-6/24)</f>
        <v>41671.686863425923</v>
      </c>
      <c r="T1569" s="12">
        <f>(((I1569/60)/60)/24)+DATE(1970,1,1)+(-6/24)</f>
        <v>41686.75</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((E1570/D1570))</f>
        <v>0.13639999999999999</v>
      </c>
      <c r="P1570" s="7">
        <f>(E1570/L1570)</f>
        <v>155</v>
      </c>
      <c r="Q1570" s="7" t="str">
        <f>LEFT($N1570,FIND("/",N1570)-1)</f>
        <v>publishing</v>
      </c>
      <c r="R1570" s="7" t="str">
        <f>RIGHT($N1570,FIND("/",$N1570)-2)</f>
        <v>art books</v>
      </c>
      <c r="S1570" s="12">
        <f>(((J1570/60)/60)/24)+DATE(1970,1,1)+(-6/24)</f>
        <v>41961.812326388885</v>
      </c>
      <c r="T1570" s="12">
        <f>(((I1570/60)/60)/24)+DATE(1970,1,1)+(-6/24)</f>
        <v>41996.812326388885</v>
      </c>
    </row>
    <row r="1571" spans="1:20" ht="17">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((E1571/D1571))</f>
        <v>0</v>
      </c>
      <c r="P1571" s="7">
        <v>0</v>
      </c>
      <c r="Q1571" s="7" t="str">
        <f>LEFT($N1571,FIND("/",N1571)-1)</f>
        <v>publishing</v>
      </c>
      <c r="R1571" s="7" t="str">
        <f>RIGHT($N1571,FIND("/",$N1571)-2)</f>
        <v>art books</v>
      </c>
      <c r="S1571" s="12">
        <f>(((J1571/60)/60)/24)+DATE(1970,1,1)+(-6/24)</f>
        <v>41389.429560185185</v>
      </c>
      <c r="T1571" s="12">
        <f>(((I1571/60)/60)/24)+DATE(1970,1,1)+(-6/24)</f>
        <v>41419.429560185185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((E1572/D1572))</f>
        <v>0.41399999999999998</v>
      </c>
      <c r="P1572" s="7">
        <f>(E1572/L1572)</f>
        <v>47.769230769230766</v>
      </c>
      <c r="Q1572" s="7" t="str">
        <f>LEFT($N1572,FIND("/",N1572)-1)</f>
        <v>publishing</v>
      </c>
      <c r="R1572" s="7" t="str">
        <f>RIGHT($N1572,FIND("/",$N1572)-2)</f>
        <v>art books</v>
      </c>
      <c r="S1572" s="12">
        <f>(((J1572/60)/60)/24)+DATE(1970,1,1)+(-6/24)</f>
        <v>42438.563449074078</v>
      </c>
      <c r="T1572" s="12">
        <f>(((I1572/60)/60)/24)+DATE(1970,1,1)+(-6/24)</f>
        <v>42468.521782407406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((E1573/D1573))</f>
        <v>6.6115702479338841E-3</v>
      </c>
      <c r="P1573" s="7">
        <f>(E1573/L1573)</f>
        <v>20</v>
      </c>
      <c r="Q1573" s="7" t="str">
        <f>LEFT($N1573,FIND("/",N1573)-1)</f>
        <v>publishing</v>
      </c>
      <c r="R1573" s="7" t="str">
        <f>RIGHT($N1573,FIND("/",$N1573)-2)</f>
        <v>art books</v>
      </c>
      <c r="S1573" s="12">
        <f>(((J1573/60)/60)/24)+DATE(1970,1,1)+(-6/24)</f>
        <v>42144.519479166673</v>
      </c>
      <c r="T1573" s="12">
        <f>(((I1573/60)/60)/24)+DATE(1970,1,1)+(-6/24)</f>
        <v>42174.519479166673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((E1574/D1574))</f>
        <v>0.05</v>
      </c>
      <c r="P1574" s="7">
        <f>(E1574/L1574)</f>
        <v>41.666666666666664</v>
      </c>
      <c r="Q1574" s="7" t="str">
        <f>LEFT($N1574,FIND("/",N1574)-1)</f>
        <v>publishing</v>
      </c>
      <c r="R1574" s="7" t="str">
        <f>RIGHT($N1574,FIND("/",$N1574)-2)</f>
        <v>art books</v>
      </c>
      <c r="S1574" s="12">
        <f>(((J1574/60)/60)/24)+DATE(1970,1,1)+(-6/24)</f>
        <v>42403.783090277779</v>
      </c>
      <c r="T1574" s="12">
        <f>(((I1574/60)/60)/24)+DATE(1970,1,1)+(-6/24)</f>
        <v>42428.749305555553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((E1575/D1575))</f>
        <v>2.4777777777777777E-2</v>
      </c>
      <c r="P1575" s="7">
        <f>(E1575/L1575)</f>
        <v>74.333333333333329</v>
      </c>
      <c r="Q1575" s="7" t="str">
        <f>LEFT($N1575,FIND("/",N1575)-1)</f>
        <v>publishing</v>
      </c>
      <c r="R1575" s="7" t="str">
        <f>RIGHT($N1575,FIND("/",$N1575)-2)</f>
        <v>art books</v>
      </c>
      <c r="S1575" s="12">
        <f>(((J1575/60)/60)/24)+DATE(1970,1,1)+(-6/24)</f>
        <v>42785.750023148154</v>
      </c>
      <c r="T1575" s="12">
        <f>(((I1575/60)/60)/24)+DATE(1970,1,1)+(-6/24)</f>
        <v>42825.915972222225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((E1576/D1576))</f>
        <v>5.0599999999999999E-2</v>
      </c>
      <c r="P1576" s="7">
        <f>(E1576/L1576)</f>
        <v>84.333333333333329</v>
      </c>
      <c r="Q1576" s="7" t="str">
        <f>LEFT($N1576,FIND("/",N1576)-1)</f>
        <v>publishing</v>
      </c>
      <c r="R1576" s="7" t="str">
        <f>RIGHT($N1576,FIND("/",$N1576)-2)</f>
        <v>art books</v>
      </c>
      <c r="S1576" s="12">
        <f>(((J1576/60)/60)/24)+DATE(1970,1,1)+(-6/24)</f>
        <v>42017.677418981482</v>
      </c>
      <c r="T1576" s="12">
        <f>(((I1576/60)/60)/24)+DATE(1970,1,1)+(-6/24)</f>
        <v>42052.677418981482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((E1577/D1577))</f>
        <v>0.2291</v>
      </c>
      <c r="P1577" s="7">
        <f>(E1577/L1577)</f>
        <v>65.457142857142856</v>
      </c>
      <c r="Q1577" s="7" t="str">
        <f>LEFT($N1577,FIND("/",N1577)-1)</f>
        <v>publishing</v>
      </c>
      <c r="R1577" s="7" t="str">
        <f>RIGHT($N1577,FIND("/",$N1577)-2)</f>
        <v>art books</v>
      </c>
      <c r="S1577" s="12">
        <f>(((J1577/60)/60)/24)+DATE(1970,1,1)+(-6/24)</f>
        <v>41799.274259259262</v>
      </c>
      <c r="T1577" s="12">
        <f>(((I1577/60)/60)/24)+DATE(1970,1,1)+(-6/24)</f>
        <v>41829.274259259262</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((E1578/D1578))</f>
        <v>0.13</v>
      </c>
      <c r="P1578" s="7">
        <f>(E1578/L1578)</f>
        <v>65</v>
      </c>
      <c r="Q1578" s="7" t="str">
        <f>LEFT($N1578,FIND("/",N1578)-1)</f>
        <v>publishing</v>
      </c>
      <c r="R1578" s="7" t="str">
        <f>RIGHT($N1578,FIND("/",$N1578)-2)</f>
        <v>art books</v>
      </c>
      <c r="S1578" s="12">
        <f>(((J1578/60)/60)/24)+DATE(1970,1,1)+(-6/24)</f>
        <v>42140.629259259258</v>
      </c>
      <c r="T1578" s="12">
        <f>(((I1578/60)/60)/24)+DATE(1970,1,1)+(-6/24)</f>
        <v>42185.629259259258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((E1579/D1579))</f>
        <v>5.4999999999999997E-3</v>
      </c>
      <c r="P1579" s="7">
        <f>(E1579/L1579)</f>
        <v>27.5</v>
      </c>
      <c r="Q1579" s="7" t="str">
        <f>LEFT($N1579,FIND("/",N1579)-1)</f>
        <v>publishing</v>
      </c>
      <c r="R1579" s="7" t="str">
        <f>RIGHT($N1579,FIND("/",$N1579)-2)</f>
        <v>art books</v>
      </c>
      <c r="S1579" s="12">
        <f>(((J1579/60)/60)/24)+DATE(1970,1,1)+(-6/24)</f>
        <v>41054.597777777781</v>
      </c>
      <c r="T1579" s="12">
        <f>(((I1579/60)/60)/24)+DATE(1970,1,1)+(-6/24)</f>
        <v>41114.597777777781</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((E1580/D1580))</f>
        <v>0.10806536636794939</v>
      </c>
      <c r="P1580" s="7">
        <f>(E1580/L1580)</f>
        <v>51.25</v>
      </c>
      <c r="Q1580" s="7" t="str">
        <f>LEFT($N1580,FIND("/",N1580)-1)</f>
        <v>publishing</v>
      </c>
      <c r="R1580" s="7" t="str">
        <f>RIGHT($N1580,FIND("/",$N1580)-2)</f>
        <v>art books</v>
      </c>
      <c r="S1580" s="12">
        <f>(((J1580/60)/60)/24)+DATE(1970,1,1)+(-6/24)</f>
        <v>40398.815868055557</v>
      </c>
      <c r="T1580" s="12">
        <f>(((I1580/60)/60)/24)+DATE(1970,1,1)+(-6/24)</f>
        <v>40422.833333333336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((E1581/D1581))</f>
        <v>8.4008400840084006E-3</v>
      </c>
      <c r="P1581" s="7">
        <f>(E1581/L1581)</f>
        <v>14</v>
      </c>
      <c r="Q1581" s="7" t="str">
        <f>LEFT($N1581,FIND("/",N1581)-1)</f>
        <v>publishing</v>
      </c>
      <c r="R1581" s="7" t="str">
        <f>RIGHT($N1581,FIND("/",$N1581)-2)</f>
        <v>art books</v>
      </c>
      <c r="S1581" s="12">
        <f>(((J1581/60)/60)/24)+DATE(1970,1,1)+(-6/24)</f>
        <v>41481.746423611112</v>
      </c>
      <c r="T1581" s="12">
        <f>(((I1581/60)/60)/24)+DATE(1970,1,1)+(-6/24)</f>
        <v>41514.746423611112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((E1582/D1582))</f>
        <v>0</v>
      </c>
      <c r="P1582" s="7">
        <v>0</v>
      </c>
      <c r="Q1582" s="7" t="str">
        <f>LEFT($N1582,FIND("/",N1582)-1)</f>
        <v>publishing</v>
      </c>
      <c r="R1582" s="7" t="str">
        <f>RIGHT($N1582,FIND("/",$N1582)-2)</f>
        <v>art books</v>
      </c>
      <c r="S1582" s="12">
        <f>(((J1582/60)/60)/24)+DATE(1970,1,1)+(-6/24)</f>
        <v>40989.800069444449</v>
      </c>
      <c r="T1582" s="12">
        <f>(((I1582/60)/60)/24)+DATE(1970,1,1)+(-6/24)</f>
        <v>41049.800069444449</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((E1583/D1583))</f>
        <v>5.0000000000000001E-3</v>
      </c>
      <c r="P1583" s="7">
        <f>(E1583/L1583)</f>
        <v>5</v>
      </c>
      <c r="Q1583" s="7" t="str">
        <f>LEFT($N1583,FIND("/",N1583)-1)</f>
        <v>photography</v>
      </c>
      <c r="R1583" s="7" t="str">
        <f>RIGHT($N1583,FIND("/",$N1583)-6)</f>
        <v>places</v>
      </c>
      <c r="S1583" s="12">
        <f>(((J1583/60)/60)/24)+DATE(1970,1,1)+(-6/24)</f>
        <v>42325.198958333334</v>
      </c>
      <c r="T1583" s="12">
        <f>(((I1583/60)/60)/24)+DATE(1970,1,1)+(-6/24)</f>
        <v>42357.198958333334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((E1584/D1584))</f>
        <v>9.2999999999999999E-2</v>
      </c>
      <c r="P1584" s="7">
        <f>(E1584/L1584)</f>
        <v>31</v>
      </c>
      <c r="Q1584" s="7" t="str">
        <f>LEFT($N1584,FIND("/",N1584)-1)</f>
        <v>photography</v>
      </c>
      <c r="R1584" s="7" t="str">
        <f>RIGHT($N1584,FIND("/",$N1584)-6)</f>
        <v>places</v>
      </c>
      <c r="S1584" s="12">
        <f>(((J1584/60)/60)/24)+DATE(1970,1,1)+(-6/24)</f>
        <v>42246.539965277778</v>
      </c>
      <c r="T1584" s="12">
        <f>(((I1584/60)/60)/24)+DATE(1970,1,1)+(-6/24)</f>
        <v>42303.638888888891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((E1585/D1585))</f>
        <v>7.5000000000000002E-4</v>
      </c>
      <c r="P1585" s="7">
        <f>(E1585/L1585)</f>
        <v>15</v>
      </c>
      <c r="Q1585" s="7" t="str">
        <f>LEFT($N1585,FIND("/",N1585)-1)</f>
        <v>photography</v>
      </c>
      <c r="R1585" s="7" t="str">
        <f>RIGHT($N1585,FIND("/",$N1585)-6)</f>
        <v>places</v>
      </c>
      <c r="S1585" s="12">
        <f>(((J1585/60)/60)/24)+DATE(1970,1,1)+(-6/24)</f>
        <v>41877.654988425929</v>
      </c>
      <c r="T1585" s="12">
        <f>(((I1585/60)/60)/24)+DATE(1970,1,1)+(-6/24)</f>
        <v>41907.654988425929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((E1586/D1586))</f>
        <v>0</v>
      </c>
      <c r="P1586" s="7">
        <v>0</v>
      </c>
      <c r="Q1586" s="7" t="str">
        <f>LEFT($N1586,FIND("/",N1586)-1)</f>
        <v>photography</v>
      </c>
      <c r="R1586" s="7" t="str">
        <f>RIGHT($N1586,FIND("/",$N1586)-6)</f>
        <v>places</v>
      </c>
      <c r="S1586" s="12">
        <f>(((J1586/60)/60)/24)+DATE(1970,1,1)+(-6/24)</f>
        <v>41779.399317129632</v>
      </c>
      <c r="T1586" s="12">
        <f>(((I1586/60)/60)/24)+DATE(1970,1,1)+(-6/24)</f>
        <v>41789.399317129632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((E1587/D1587))</f>
        <v>0.79</v>
      </c>
      <c r="P1587" s="7">
        <f>(E1587/L1587)</f>
        <v>131.66666666666666</v>
      </c>
      <c r="Q1587" s="7" t="str">
        <f>LEFT($N1587,FIND("/",N1587)-1)</f>
        <v>photography</v>
      </c>
      <c r="R1587" s="7" t="str">
        <f>RIGHT($N1587,FIND("/",$N1587)-6)</f>
        <v>places</v>
      </c>
      <c r="S1587" s="12">
        <f>(((J1587/60)/60)/24)+DATE(1970,1,1)+(-6/24)</f>
        <v>42707.645462962959</v>
      </c>
      <c r="T1587" s="12">
        <f>(((I1587/60)/60)/24)+DATE(1970,1,1)+(-6/24)</f>
        <v>42729.208333333328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((E1588/D1588))</f>
        <v>0</v>
      </c>
      <c r="P1588" s="7">
        <v>0</v>
      </c>
      <c r="Q1588" s="7" t="str">
        <f>LEFT($N1588,FIND("/",N1588)-1)</f>
        <v>photography</v>
      </c>
      <c r="R1588" s="7" t="str">
        <f>RIGHT($N1588,FIND("/",$N1588)-6)</f>
        <v>places</v>
      </c>
      <c r="S1588" s="12">
        <f>(((J1588/60)/60)/24)+DATE(1970,1,1)+(-6/24)</f>
        <v>42068.854421296302</v>
      </c>
      <c r="T1588" s="12">
        <f>(((I1588/60)/60)/24)+DATE(1970,1,1)+(-6/24)</f>
        <v>42098.812754629631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((E1589/D1589))</f>
        <v>1.3333333333333334E-4</v>
      </c>
      <c r="P1589" s="7">
        <f>(E1589/L1589)</f>
        <v>1</v>
      </c>
      <c r="Q1589" s="7" t="str">
        <f>LEFT($N1589,FIND("/",N1589)-1)</f>
        <v>photography</v>
      </c>
      <c r="R1589" s="7" t="str">
        <f>RIGHT($N1589,FIND("/",$N1589)-6)</f>
        <v>places</v>
      </c>
      <c r="S1589" s="12">
        <f>(((J1589/60)/60)/24)+DATE(1970,1,1)+(-6/24)</f>
        <v>41956.700983796298</v>
      </c>
      <c r="T1589" s="12">
        <f>(((I1589/60)/60)/24)+DATE(1970,1,1)+(-6/24)</f>
        <v>41986.700983796298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((E1590/D1590))</f>
        <v>0</v>
      </c>
      <c r="P1590" s="7">
        <v>0</v>
      </c>
      <c r="Q1590" s="7" t="str">
        <f>LEFT($N1590,FIND("/",N1590)-1)</f>
        <v>photography</v>
      </c>
      <c r="R1590" s="7" t="str">
        <f>RIGHT($N1590,FIND("/",$N1590)-6)</f>
        <v>places</v>
      </c>
      <c r="S1590" s="12">
        <f>(((J1590/60)/60)/24)+DATE(1970,1,1)+(-6/24)</f>
        <v>42004.99998842593</v>
      </c>
      <c r="T1590" s="12">
        <f>(((I1590/60)/60)/24)+DATE(1970,1,1)+(-6/24)</f>
        <v>42035.591666666667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((E1591/D1591))</f>
        <v>0</v>
      </c>
      <c r="P1591" s="7">
        <v>0</v>
      </c>
      <c r="Q1591" s="7" t="str">
        <f>LEFT($N1591,FIND("/",N1591)-1)</f>
        <v>photography</v>
      </c>
      <c r="R1591" s="7" t="str">
        <f>RIGHT($N1591,FIND("/",$N1591)-6)</f>
        <v>places</v>
      </c>
      <c r="S1591" s="12">
        <f>(((J1591/60)/60)/24)+DATE(1970,1,1)+(-6/24)</f>
        <v>42256.734791666662</v>
      </c>
      <c r="T1591" s="12">
        <f>(((I1591/60)/60)/24)+DATE(1970,1,1)+(-6/24)</f>
        <v>42286.734791666662</v>
      </c>
    </row>
    <row r="1592" spans="1:20" ht="17">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((E1592/D1592))</f>
        <v>1.7000000000000001E-2</v>
      </c>
      <c r="P1592" s="7">
        <f>(E1592/L1592)</f>
        <v>510</v>
      </c>
      <c r="Q1592" s="7" t="str">
        <f>LEFT($N1592,FIND("/",N1592)-1)</f>
        <v>photography</v>
      </c>
      <c r="R1592" s="7" t="str">
        <f>RIGHT($N1592,FIND("/",$N1592)-6)</f>
        <v>places</v>
      </c>
      <c r="S1592" s="12">
        <f>(((J1592/60)/60)/24)+DATE(1970,1,1)+(-6/24)</f>
        <v>42240.607222222221</v>
      </c>
      <c r="T1592" s="12">
        <f>(((I1592/60)/60)/24)+DATE(1970,1,1)+(-6/24)</f>
        <v>42270.607222222221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((E1593/D1593))</f>
        <v>0.29228571428571426</v>
      </c>
      <c r="P1593" s="7">
        <f>(E1593/L1593)</f>
        <v>44.478260869565219</v>
      </c>
      <c r="Q1593" s="7" t="str">
        <f>LEFT($N1593,FIND("/",N1593)-1)</f>
        <v>photography</v>
      </c>
      <c r="R1593" s="7" t="str">
        <f>RIGHT($N1593,FIND("/",$N1593)-6)</f>
        <v>places</v>
      </c>
      <c r="S1593" s="12">
        <f>(((J1593/60)/60)/24)+DATE(1970,1,1)+(-6/24)</f>
        <v>42433.476168981477</v>
      </c>
      <c r="T1593" s="12">
        <f>(((I1593/60)/60)/24)+DATE(1970,1,1)+(-6/24)</f>
        <v>42463.43450231482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((E1594/D1594))</f>
        <v>0</v>
      </c>
      <c r="P1594" s="7">
        <v>0</v>
      </c>
      <c r="Q1594" s="7" t="str">
        <f>LEFT($N1594,FIND("/",N1594)-1)</f>
        <v>photography</v>
      </c>
      <c r="R1594" s="7" t="str">
        <f>RIGHT($N1594,FIND("/",$N1594)-6)</f>
        <v>places</v>
      </c>
      <c r="S1594" s="12">
        <f>(((J1594/60)/60)/24)+DATE(1970,1,1)+(-6/24)</f>
        <v>42045.822743055556</v>
      </c>
      <c r="T1594" s="12">
        <f>(((I1594/60)/60)/24)+DATE(1970,1,1)+(-6/24)</f>
        <v>42090.781076388885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((E1595/D1595))</f>
        <v>1.3636363636363637E-4</v>
      </c>
      <c r="P1595" s="7">
        <f>(E1595/L1595)</f>
        <v>1</v>
      </c>
      <c r="Q1595" s="7" t="str">
        <f>LEFT($N1595,FIND("/",N1595)-1)</f>
        <v>photography</v>
      </c>
      <c r="R1595" s="7" t="str">
        <f>RIGHT($N1595,FIND("/",$N1595)-6)</f>
        <v>places</v>
      </c>
      <c r="S1595" s="12">
        <f>(((J1595/60)/60)/24)+DATE(1970,1,1)+(-6/24)</f>
        <v>42033.595543981486</v>
      </c>
      <c r="T1595" s="12">
        <f>(((I1595/60)/60)/24)+DATE(1970,1,1)+(-6/24)</f>
        <v>42063.595543981486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((E1596/D1596))</f>
        <v>0.20499999999999999</v>
      </c>
      <c r="P1596" s="7">
        <f>(E1596/L1596)</f>
        <v>20.5</v>
      </c>
      <c r="Q1596" s="7" t="str">
        <f>LEFT($N1596,FIND("/",N1596)-1)</f>
        <v>photography</v>
      </c>
      <c r="R1596" s="7" t="str">
        <f>RIGHT($N1596,FIND("/",$N1596)-6)</f>
        <v>places</v>
      </c>
      <c r="S1596" s="12">
        <f>(((J1596/60)/60)/24)+DATE(1970,1,1)+(-6/24)</f>
        <v>42445.462754629625</v>
      </c>
      <c r="T1596" s="12">
        <f>(((I1596/60)/60)/24)+DATE(1970,1,1)+(-6/24)</f>
        <v>42505.431249999994</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((E1597/D1597))</f>
        <v>2.8E-3</v>
      </c>
      <c r="P1597" s="7">
        <f>(E1597/L1597)</f>
        <v>40</v>
      </c>
      <c r="Q1597" s="7" t="str">
        <f>LEFT($N1597,FIND("/",N1597)-1)</f>
        <v>photography</v>
      </c>
      <c r="R1597" s="7" t="str">
        <f>RIGHT($N1597,FIND("/",$N1597)-6)</f>
        <v>places</v>
      </c>
      <c r="S1597" s="12">
        <f>(((J1597/60)/60)/24)+DATE(1970,1,1)+(-6/24)</f>
        <v>41779.800092592595</v>
      </c>
      <c r="T1597" s="12">
        <f>(((I1597/60)/60)/24)+DATE(1970,1,1)+(-6/24)</f>
        <v>41808.592361111114</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((E1598/D1598))</f>
        <v>2.3076923076923078E-2</v>
      </c>
      <c r="P1598" s="7">
        <f>(E1598/L1598)</f>
        <v>25</v>
      </c>
      <c r="Q1598" s="7" t="str">
        <f>LEFT($N1598,FIND("/",N1598)-1)</f>
        <v>photography</v>
      </c>
      <c r="R1598" s="7" t="str">
        <f>RIGHT($N1598,FIND("/",$N1598)-6)</f>
        <v>places</v>
      </c>
      <c r="S1598" s="12">
        <f>(((J1598/60)/60)/24)+DATE(1970,1,1)+(-6/24)</f>
        <v>41941.180196759262</v>
      </c>
      <c r="T1598" s="12">
        <f>(((I1598/60)/60)/24)+DATE(1970,1,1)+(-6/24)</f>
        <v>41986.221863425926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((E1599/D1599))</f>
        <v>0</v>
      </c>
      <c r="P1599" s="7">
        <v>0</v>
      </c>
      <c r="Q1599" s="7" t="str">
        <f>LEFT($N1599,FIND("/",N1599)-1)</f>
        <v>photography</v>
      </c>
      <c r="R1599" s="7" t="str">
        <f>RIGHT($N1599,FIND("/",$N1599)-6)</f>
        <v>places</v>
      </c>
      <c r="S1599" s="12">
        <f>(((J1599/60)/60)/24)+DATE(1970,1,1)+(-6/24)</f>
        <v>42603.104131944448</v>
      </c>
      <c r="T1599" s="12">
        <f>(((I1599/60)/60)/24)+DATE(1970,1,1)+(-6/24)</f>
        <v>42633.104131944448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((E1600/D1600))</f>
        <v>1.25E-3</v>
      </c>
      <c r="P1600" s="7">
        <f>(E1600/L1600)</f>
        <v>1</v>
      </c>
      <c r="Q1600" s="7" t="str">
        <f>LEFT($N1600,FIND("/",N1600)-1)</f>
        <v>photography</v>
      </c>
      <c r="R1600" s="7" t="str">
        <f>RIGHT($N1600,FIND("/",$N1600)-6)</f>
        <v>places</v>
      </c>
      <c r="S1600" s="12">
        <f>(((J1600/60)/60)/24)+DATE(1970,1,1)+(-6/24)</f>
        <v>42151.417337962965</v>
      </c>
      <c r="T1600" s="12">
        <f>(((I1600/60)/60)/24)+DATE(1970,1,1)+(-6/24)</f>
        <v>42211.417337962965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((E1601/D1601))</f>
        <v>0</v>
      </c>
      <c r="P1601" s="7">
        <v>0</v>
      </c>
      <c r="Q1601" s="7" t="str">
        <f>LEFT($N1601,FIND("/",N1601)-1)</f>
        <v>photography</v>
      </c>
      <c r="R1601" s="7" t="str">
        <f>RIGHT($N1601,FIND("/",$N1601)-6)</f>
        <v>places</v>
      </c>
      <c r="S1601" s="12">
        <f>(((J1601/60)/60)/24)+DATE(1970,1,1)+(-6/24)</f>
        <v>42438.28907407407</v>
      </c>
      <c r="T1601" s="12">
        <f>(((I1601/60)/60)/24)+DATE(1970,1,1)+(-6/24)</f>
        <v>42468.247407407413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((E1602/D1602))</f>
        <v>7.3400000000000007E-2</v>
      </c>
      <c r="P1602" s="7">
        <f>(E1602/L1602)</f>
        <v>40.777777777777779</v>
      </c>
      <c r="Q1602" s="7" t="str">
        <f>LEFT($N1602,FIND("/",N1602)-1)</f>
        <v>photography</v>
      </c>
      <c r="R1602" s="7" t="str">
        <f>RIGHT($N1602,FIND("/",$N1602)-6)</f>
        <v>places</v>
      </c>
      <c r="S1602" s="12">
        <f>(((J1602/60)/60)/24)+DATE(1970,1,1)+(-6/24)</f>
        <v>41790.807314814818</v>
      </c>
      <c r="T1602" s="12">
        <f>(((I1602/60)/60)/24)+DATE(1970,1,1)+(-6/24)</f>
        <v>41834.96597222222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((E1603/D1603))</f>
        <v>1.082492</v>
      </c>
      <c r="P1603" s="7">
        <f>(E1603/L1603)</f>
        <v>48.325535714285714</v>
      </c>
      <c r="Q1603" s="7" t="str">
        <f>LEFT($N1603,FIND("/",N1603)-1)</f>
        <v>music</v>
      </c>
      <c r="R1603" s="7" t="str">
        <f>RIGHT($N1603,FIND("/",$N1603)-2)</f>
        <v>rock</v>
      </c>
      <c r="S1603" s="12">
        <f>(((J1603/60)/60)/24)+DATE(1970,1,1)+(-6/24)</f>
        <v>40637.842974537038</v>
      </c>
      <c r="T1603" s="12">
        <f>(((I1603/60)/60)/24)+DATE(1970,1,1)+(-6/24)</f>
        <v>40667.842974537038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((E1604/D1604))</f>
        <v>1.0016666666666667</v>
      </c>
      <c r="P1604" s="7">
        <f>(E1604/L1604)</f>
        <v>46.953125</v>
      </c>
      <c r="Q1604" s="7" t="str">
        <f>LEFT($N1604,FIND("/",N1604)-1)</f>
        <v>music</v>
      </c>
      <c r="R1604" s="7" t="str">
        <f>RIGHT($N1604,FIND("/",$N1604)-2)</f>
        <v>rock</v>
      </c>
      <c r="S1604" s="12">
        <f>(((J1604/60)/60)/24)+DATE(1970,1,1)+(-6/24)</f>
        <v>40788.047650462962</v>
      </c>
      <c r="T1604" s="12">
        <f>(((I1604/60)/60)/24)+DATE(1970,1,1)+(-6/24)</f>
        <v>40830.708333333336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((E1605/D1605))</f>
        <v>1.0003299999999999</v>
      </c>
      <c r="P1605" s="7">
        <f>(E1605/L1605)</f>
        <v>66.688666666666663</v>
      </c>
      <c r="Q1605" s="7" t="str">
        <f>LEFT($N1605,FIND("/",N1605)-1)</f>
        <v>music</v>
      </c>
      <c r="R1605" s="7" t="str">
        <f>RIGHT($N1605,FIND("/",$N1605)-2)</f>
        <v>rock</v>
      </c>
      <c r="S1605" s="12">
        <f>(((J1605/60)/60)/24)+DATE(1970,1,1)+(-6/24)</f>
        <v>40875.919664351852</v>
      </c>
      <c r="T1605" s="12">
        <f>(((I1605/60)/60)/24)+DATE(1970,1,1)+(-6/24)</f>
        <v>40935.919664351852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((E1606/D1606))</f>
        <v>1.2210714285714286</v>
      </c>
      <c r="P1606" s="7">
        <f>(E1606/L1606)</f>
        <v>48.842857142857142</v>
      </c>
      <c r="Q1606" s="7" t="str">
        <f>LEFT($N1606,FIND("/",N1606)-1)</f>
        <v>music</v>
      </c>
      <c r="R1606" s="7" t="str">
        <f>RIGHT($N1606,FIND("/",$N1606)-2)</f>
        <v>rock</v>
      </c>
      <c r="S1606" s="12">
        <f>(((J1606/60)/60)/24)+DATE(1970,1,1)+(-6/24)</f>
        <v>40945.595312500001</v>
      </c>
      <c r="T1606" s="12">
        <f>(((I1606/60)/60)/24)+DATE(1970,1,1)+(-6/24)</f>
        <v>40985.55364583333</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((E1607/D1607))</f>
        <v>1.0069333333333335</v>
      </c>
      <c r="P1607" s="7">
        <f>(E1607/L1607)</f>
        <v>137.30909090909091</v>
      </c>
      <c r="Q1607" s="7" t="str">
        <f>LEFT($N1607,FIND("/",N1607)-1)</f>
        <v>music</v>
      </c>
      <c r="R1607" s="7" t="str">
        <f>RIGHT($N1607,FIND("/",$N1607)-2)</f>
        <v>rock</v>
      </c>
      <c r="S1607" s="12">
        <f>(((J1607/60)/60)/24)+DATE(1970,1,1)+(-6/24)</f>
        <v>40746.762881944444</v>
      </c>
      <c r="T1607" s="12">
        <f>(((I1607/60)/60)/24)+DATE(1970,1,1)+(-6/24)</f>
        <v>40756.041666666664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((E1608/D1608))</f>
        <v>1.01004125</v>
      </c>
      <c r="P1608" s="7">
        <f>(E1608/L1608)</f>
        <v>87.829673913043479</v>
      </c>
      <c r="Q1608" s="7" t="str">
        <f>LEFT($N1608,FIND("/",N1608)-1)</f>
        <v>music</v>
      </c>
      <c r="R1608" s="7" t="str">
        <f>RIGHT($N1608,FIND("/",$N1608)-2)</f>
        <v>rock</v>
      </c>
      <c r="S1608" s="12">
        <f>(((J1608/60)/60)/24)+DATE(1970,1,1)+(-6/24)</f>
        <v>40535.861550925925</v>
      </c>
      <c r="T1608" s="12">
        <f>(((I1608/60)/60)/24)+DATE(1970,1,1)+(-6/24)</f>
        <v>40625.819884259261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((E1609/D1609))</f>
        <v>1.4511000000000001</v>
      </c>
      <c r="P1609" s="7">
        <f>(E1609/L1609)</f>
        <v>70.785365853658533</v>
      </c>
      <c r="Q1609" s="7" t="str">
        <f>LEFT($N1609,FIND("/",N1609)-1)</f>
        <v>music</v>
      </c>
      <c r="R1609" s="7" t="str">
        <f>RIGHT($N1609,FIND("/",$N1609)-2)</f>
        <v>rock</v>
      </c>
      <c r="S1609" s="12">
        <f>(((J1609/60)/60)/24)+DATE(1970,1,1)+(-6/24)</f>
        <v>41053.55846064815</v>
      </c>
      <c r="T1609" s="12">
        <f>(((I1609/60)/60)/24)+DATE(1970,1,1)+(-6/24)</f>
        <v>41074.55846064815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((E1610/D1610))</f>
        <v>1.0125</v>
      </c>
      <c r="P1610" s="7">
        <f>(E1610/L1610)</f>
        <v>52.826086956521742</v>
      </c>
      <c r="Q1610" s="7" t="str">
        <f>LEFT($N1610,FIND("/",N1610)-1)</f>
        <v>music</v>
      </c>
      <c r="R1610" s="7" t="str">
        <f>RIGHT($N1610,FIND("/",$N1610)-2)</f>
        <v>rock</v>
      </c>
      <c r="S1610" s="12">
        <f>(((J1610/60)/60)/24)+DATE(1970,1,1)+(-6/24)</f>
        <v>41607.58085648148</v>
      </c>
      <c r="T1610" s="12">
        <f>(((I1610/60)/60)/24)+DATE(1970,1,1)+(-6/24)</f>
        <v>41639.976388888892</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((E1611/D1611))</f>
        <v>1.1833333333333333</v>
      </c>
      <c r="P1611" s="7">
        <f>(E1611/L1611)</f>
        <v>443.75</v>
      </c>
      <c r="Q1611" s="7" t="str">
        <f>LEFT($N1611,FIND("/",N1611)-1)</f>
        <v>music</v>
      </c>
      <c r="R1611" s="7" t="str">
        <f>RIGHT($N1611,FIND("/",$N1611)-2)</f>
        <v>rock</v>
      </c>
      <c r="S1611" s="12">
        <f>(((J1611/60)/60)/24)+DATE(1970,1,1)+(-6/24)</f>
        <v>40795.751261574071</v>
      </c>
      <c r="T1611" s="12">
        <f>(((I1611/60)/60)/24)+DATE(1970,1,1)+(-6/24)</f>
        <v>40849.083333333336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((E1612/D1612))</f>
        <v>2.7185000000000001</v>
      </c>
      <c r="P1612" s="7">
        <f>(E1612/L1612)</f>
        <v>48.544642857142854</v>
      </c>
      <c r="Q1612" s="7" t="str">
        <f>LEFT($N1612,FIND("/",N1612)-1)</f>
        <v>music</v>
      </c>
      <c r="R1612" s="7" t="str">
        <f>RIGHT($N1612,FIND("/",$N1612)-2)</f>
        <v>rock</v>
      </c>
      <c r="S1612" s="12">
        <f>(((J1612/60)/60)/24)+DATE(1970,1,1)+(-6/24)</f>
        <v>41228.674884259257</v>
      </c>
      <c r="T1612" s="12">
        <f>(((I1612/60)/60)/24)+DATE(1970,1,1)+(-6/24)</f>
        <v>41258.674884259257</v>
      </c>
    </row>
    <row r="1613" spans="1:20" ht="17">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((E1613/D1613))</f>
        <v>1.25125</v>
      </c>
      <c r="P1613" s="7">
        <f>(E1613/L1613)</f>
        <v>37.074074074074076</v>
      </c>
      <c r="Q1613" s="7" t="str">
        <f>LEFT($N1613,FIND("/",N1613)-1)</f>
        <v>music</v>
      </c>
      <c r="R1613" s="7" t="str">
        <f>RIGHT($N1613,FIND("/",$N1613)-2)</f>
        <v>rock</v>
      </c>
      <c r="S1613" s="12">
        <f>(((J1613/60)/60)/24)+DATE(1970,1,1)+(-6/24)</f>
        <v>41408.75037037037</v>
      </c>
      <c r="T1613" s="12">
        <f>(((I1613/60)/60)/24)+DATE(1970,1,1)+(-6/24)</f>
        <v>41429.75037037037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((E1614/D1614))</f>
        <v>1.1000000000000001</v>
      </c>
      <c r="P1614" s="7">
        <f>(E1614/L1614)</f>
        <v>50</v>
      </c>
      <c r="Q1614" s="7" t="str">
        <f>LEFT($N1614,FIND("/",N1614)-1)</f>
        <v>music</v>
      </c>
      <c r="R1614" s="7" t="str">
        <f>RIGHT($N1614,FIND("/",$N1614)-2)</f>
        <v>rock</v>
      </c>
      <c r="S1614" s="12">
        <f>(((J1614/60)/60)/24)+DATE(1970,1,1)+(-6/24)</f>
        <v>41246.624814814815</v>
      </c>
      <c r="T1614" s="12">
        <f>(((I1614/60)/60)/24)+DATE(1970,1,1)+(-6/24)</f>
        <v>41276.624814814815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((E1615/D1615))</f>
        <v>1.0149999999999999</v>
      </c>
      <c r="P1615" s="7">
        <f>(E1615/L1615)</f>
        <v>39.03846153846154</v>
      </c>
      <c r="Q1615" s="7" t="str">
        <f>LEFT($N1615,FIND("/",N1615)-1)</f>
        <v>music</v>
      </c>
      <c r="R1615" s="7" t="str">
        <f>RIGHT($N1615,FIND("/",$N1615)-2)</f>
        <v>rock</v>
      </c>
      <c r="S1615" s="12">
        <f>(((J1615/60)/60)/24)+DATE(1970,1,1)+(-6/24)</f>
        <v>41081.819467592592</v>
      </c>
      <c r="T1615" s="12">
        <f>(((I1615/60)/60)/24)+DATE(1970,1,1)+(-6/24)</f>
        <v>41111.819467592592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((E1616/D1616))</f>
        <v>1.0269999999999999</v>
      </c>
      <c r="P1616" s="7">
        <f>(E1616/L1616)</f>
        <v>66.688311688311686</v>
      </c>
      <c r="Q1616" s="7" t="str">
        <f>LEFT($N1616,FIND("/",N1616)-1)</f>
        <v>music</v>
      </c>
      <c r="R1616" s="7" t="str">
        <f>RIGHT($N1616,FIND("/",$N1616)-2)</f>
        <v>rock</v>
      </c>
      <c r="S1616" s="12">
        <f>(((J1616/60)/60)/24)+DATE(1970,1,1)+(-6/24)</f>
        <v>41794.731122685182</v>
      </c>
      <c r="T1616" s="12">
        <f>(((I1616/60)/60)/24)+DATE(1970,1,1)+(-6/24)</f>
        <v>41854.458333333336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((E1617/D1617))</f>
        <v>1.1412500000000001</v>
      </c>
      <c r="P1617" s="7">
        <f>(E1617/L1617)</f>
        <v>67.132352941176464</v>
      </c>
      <c r="Q1617" s="7" t="str">
        <f>LEFT($N1617,FIND("/",N1617)-1)</f>
        <v>music</v>
      </c>
      <c r="R1617" s="7" t="str">
        <f>RIGHT($N1617,FIND("/",$N1617)-2)</f>
        <v>rock</v>
      </c>
      <c r="S1617" s="12">
        <f>(((J1617/60)/60)/24)+DATE(1970,1,1)+(-6/24)</f>
        <v>40844.800879629627</v>
      </c>
      <c r="T1617" s="12">
        <f>(((I1617/60)/60)/24)+DATE(1970,1,1)+(-6/24)</f>
        <v>40889.842546296299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((E1618/D1618))</f>
        <v>1.042</v>
      </c>
      <c r="P1618" s="7">
        <f>(E1618/L1618)</f>
        <v>66.369426751592357</v>
      </c>
      <c r="Q1618" s="7" t="str">
        <f>LEFT($N1618,FIND("/",N1618)-1)</f>
        <v>music</v>
      </c>
      <c r="R1618" s="7" t="str">
        <f>RIGHT($N1618,FIND("/",$N1618)-2)</f>
        <v>rock</v>
      </c>
      <c r="S1618" s="12">
        <f>(((J1618/60)/60)/24)+DATE(1970,1,1)+(-6/24)</f>
        <v>41194.465520833335</v>
      </c>
      <c r="T1618" s="12">
        <f>(((I1618/60)/60)/24)+DATE(1970,1,1)+(-6/24)</f>
        <v>41235.666666666664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((E1619/D1619))</f>
        <v>1.4585714285714286</v>
      </c>
      <c r="P1619" s="7">
        <f>(E1619/L1619)</f>
        <v>64.620253164556956</v>
      </c>
      <c r="Q1619" s="7" t="str">
        <f>LEFT($N1619,FIND("/",N1619)-1)</f>
        <v>music</v>
      </c>
      <c r="R1619" s="7" t="str">
        <f>RIGHT($N1619,FIND("/",$N1619)-2)</f>
        <v>rock</v>
      </c>
      <c r="S1619" s="12">
        <f>(((J1619/60)/60)/24)+DATE(1970,1,1)+(-6/24)</f>
        <v>41546.414212962962</v>
      </c>
      <c r="T1619" s="12">
        <f>(((I1619/60)/60)/24)+DATE(1970,1,1)+(-6/24)</f>
        <v>41579.541666666664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((E1620/D1620))</f>
        <v>1.0506666666666666</v>
      </c>
      <c r="P1620" s="7">
        <f>(E1620/L1620)</f>
        <v>58.370370370370374</v>
      </c>
      <c r="Q1620" s="7" t="str">
        <f>LEFT($N1620,FIND("/",N1620)-1)</f>
        <v>music</v>
      </c>
      <c r="R1620" s="7" t="str">
        <f>RIGHT($N1620,FIND("/",$N1620)-2)</f>
        <v>rock</v>
      </c>
      <c r="S1620" s="12">
        <f>(((J1620/60)/60)/24)+DATE(1970,1,1)+(-6/24)</f>
        <v>41301.404340277775</v>
      </c>
      <c r="T1620" s="12">
        <f>(((I1620/60)/60)/24)+DATE(1970,1,1)+(-6/24)</f>
        <v>41341.404340277775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((E1621/D1621))</f>
        <v>1.3333333333333333</v>
      </c>
      <c r="P1621" s="7">
        <f>(E1621/L1621)</f>
        <v>86.956521739130437</v>
      </c>
      <c r="Q1621" s="7" t="str">
        <f>LEFT($N1621,FIND("/",N1621)-1)</f>
        <v>music</v>
      </c>
      <c r="R1621" s="7" t="str">
        <f>RIGHT($N1621,FIND("/",$N1621)-2)</f>
        <v>rock</v>
      </c>
      <c r="S1621" s="12">
        <f>(((J1621/60)/60)/24)+DATE(1970,1,1)+(-6/24)</f>
        <v>41875.93618055556</v>
      </c>
      <c r="T1621" s="12">
        <f>(((I1621/60)/60)/24)+DATE(1970,1,1)+(-6/24)</f>
        <v>41896.93618055556</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((E1622/D1622))</f>
        <v>1.1299999999999999</v>
      </c>
      <c r="P1622" s="7">
        <f>(E1622/L1622)</f>
        <v>66.470588235294116</v>
      </c>
      <c r="Q1622" s="7" t="str">
        <f>LEFT($N1622,FIND("/",N1622)-1)</f>
        <v>music</v>
      </c>
      <c r="R1622" s="7" t="str">
        <f>RIGHT($N1622,FIND("/",$N1622)-2)</f>
        <v>rock</v>
      </c>
      <c r="S1622" s="12">
        <f>(((J1622/60)/60)/24)+DATE(1970,1,1)+(-6/24)</f>
        <v>41321.089583333334</v>
      </c>
      <c r="T1622" s="12">
        <f>(((I1622/60)/60)/24)+DATE(1970,1,1)+(-6/24)</f>
        <v>41328.089583333334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((E1623/D1623))</f>
        <v>1.212</v>
      </c>
      <c r="P1623" s="7">
        <f>(E1623/L1623)</f>
        <v>163.78378378378378</v>
      </c>
      <c r="Q1623" s="7" t="str">
        <f>LEFT($N1623,FIND("/",N1623)-1)</f>
        <v>music</v>
      </c>
      <c r="R1623" s="7" t="str">
        <f>RIGHT($N1623,FIND("/",$N1623)-2)</f>
        <v>rock</v>
      </c>
      <c r="S1623" s="12">
        <f>(((J1623/60)/60)/24)+DATE(1970,1,1)+(-6/24)</f>
        <v>41003.35665509259</v>
      </c>
      <c r="T1623" s="12">
        <f>(((I1623/60)/60)/24)+DATE(1970,1,1)+(-6/24)</f>
        <v>41056.915972222225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((E1624/D1624))</f>
        <v>1.0172463768115942</v>
      </c>
      <c r="P1624" s="7">
        <f>(E1624/L1624)</f>
        <v>107.98461538461538</v>
      </c>
      <c r="Q1624" s="7" t="str">
        <f>LEFT($N1624,FIND("/",N1624)-1)</f>
        <v>music</v>
      </c>
      <c r="R1624" s="7" t="str">
        <f>RIGHT($N1624,FIND("/",$N1624)-2)</f>
        <v>rock</v>
      </c>
      <c r="S1624" s="12">
        <f>(((J1624/60)/60)/24)+DATE(1970,1,1)+(-6/24)</f>
        <v>41950.04483796296</v>
      </c>
      <c r="T1624" s="12">
        <f>(((I1624/60)/60)/24)+DATE(1970,1,1)+(-6/24)</f>
        <v>41990.082638888889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((E1625/D1625))</f>
        <v>1.0106666666666666</v>
      </c>
      <c r="P1625" s="7">
        <f>(E1625/L1625)</f>
        <v>42.111111111111114</v>
      </c>
      <c r="Q1625" s="7" t="str">
        <f>LEFT($N1625,FIND("/",N1625)-1)</f>
        <v>music</v>
      </c>
      <c r="R1625" s="7" t="str">
        <f>RIGHT($N1625,FIND("/",$N1625)-2)</f>
        <v>rock</v>
      </c>
      <c r="S1625" s="12">
        <f>(((J1625/60)/60)/24)+DATE(1970,1,1)+(-6/24)</f>
        <v>41453.438530092593</v>
      </c>
      <c r="T1625" s="12">
        <f>(((I1625/60)/60)/24)+DATE(1970,1,1)+(-6/24)</f>
        <v>41513.438530092593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((E1626/D1626))</f>
        <v>1.18</v>
      </c>
      <c r="P1626" s="7">
        <f>(E1626/L1626)</f>
        <v>47.2</v>
      </c>
      <c r="Q1626" s="7" t="str">
        <f>LEFT($N1626,FIND("/",N1626)-1)</f>
        <v>music</v>
      </c>
      <c r="R1626" s="7" t="str">
        <f>RIGHT($N1626,FIND("/",$N1626)-2)</f>
        <v>rock</v>
      </c>
      <c r="S1626" s="12">
        <f>(((J1626/60)/60)/24)+DATE(1970,1,1)+(-6/24)</f>
        <v>41243.117303240739</v>
      </c>
      <c r="T1626" s="12">
        <f>(((I1626/60)/60)/24)+DATE(1970,1,1)+(-6/24)</f>
        <v>41283.117303240739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((E1627/D1627))</f>
        <v>1.5533333333333332</v>
      </c>
      <c r="P1627" s="7">
        <f>(E1627/L1627)</f>
        <v>112.01923076923077</v>
      </c>
      <c r="Q1627" s="7" t="str">
        <f>LEFT($N1627,FIND("/",N1627)-1)</f>
        <v>music</v>
      </c>
      <c r="R1627" s="7" t="str">
        <f>RIGHT($N1627,FIND("/",$N1627)-2)</f>
        <v>rock</v>
      </c>
      <c r="S1627" s="12">
        <f>(((J1627/60)/60)/24)+DATE(1970,1,1)+(-6/24)</f>
        <v>41135.449687500004</v>
      </c>
      <c r="T1627" s="12">
        <f>(((I1627/60)/60)/24)+DATE(1970,1,1)+(-6/24)</f>
        <v>41163.449687500004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((E1628/D1628))</f>
        <v>1.0118750000000001</v>
      </c>
      <c r="P1628" s="7">
        <f>(E1628/L1628)</f>
        <v>74.953703703703709</v>
      </c>
      <c r="Q1628" s="7" t="str">
        <f>LEFT($N1628,FIND("/",N1628)-1)</f>
        <v>music</v>
      </c>
      <c r="R1628" s="7" t="str">
        <f>RIGHT($N1628,FIND("/",$N1628)-2)</f>
        <v>rock</v>
      </c>
      <c r="S1628" s="12">
        <f>(((J1628/60)/60)/24)+DATE(1970,1,1)+(-6/24)</f>
        <v>41579.597997685189</v>
      </c>
      <c r="T1628" s="12">
        <f>(((I1628/60)/60)/24)+DATE(1970,1,1)+(-6/24)</f>
        <v>41609.639664351853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((E1629/D1629))</f>
        <v>1.17</v>
      </c>
      <c r="P1629" s="7">
        <f>(E1629/L1629)</f>
        <v>61.578947368421055</v>
      </c>
      <c r="Q1629" s="7" t="str">
        <f>LEFT($N1629,FIND("/",N1629)-1)</f>
        <v>music</v>
      </c>
      <c r="R1629" s="7" t="str">
        <f>RIGHT($N1629,FIND("/",$N1629)-2)</f>
        <v>rock</v>
      </c>
      <c r="S1629" s="12">
        <f>(((J1629/60)/60)/24)+DATE(1970,1,1)+(-6/24)</f>
        <v>41205.457048611112</v>
      </c>
      <c r="T1629" s="12">
        <f>(((I1629/60)/60)/24)+DATE(1970,1,1)+(-6/24)</f>
        <v>41238.957638888889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((E1630/D1630))</f>
        <v>1.00925</v>
      </c>
      <c r="P1630" s="7">
        <f>(E1630/L1630)</f>
        <v>45.875</v>
      </c>
      <c r="Q1630" s="7" t="str">
        <f>LEFT($N1630,FIND("/",N1630)-1)</f>
        <v>music</v>
      </c>
      <c r="R1630" s="7" t="str">
        <f>RIGHT($N1630,FIND("/",$N1630)-2)</f>
        <v>rock</v>
      </c>
      <c r="S1630" s="12">
        <f>(((J1630/60)/60)/24)+DATE(1970,1,1)+(-6/24)</f>
        <v>41774.487060185187</v>
      </c>
      <c r="T1630" s="12">
        <f>(((I1630/60)/60)/24)+DATE(1970,1,1)+(-6/24)</f>
        <v>41807.487060185187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((E1631/D1631))</f>
        <v>1.0366666666666666</v>
      </c>
      <c r="P1631" s="7">
        <f>(E1631/L1631)</f>
        <v>75.853658536585371</v>
      </c>
      <c r="Q1631" s="7" t="str">
        <f>LEFT($N1631,FIND("/",N1631)-1)</f>
        <v>music</v>
      </c>
      <c r="R1631" s="7" t="str">
        <f>RIGHT($N1631,FIND("/",$N1631)-2)</f>
        <v>rock</v>
      </c>
      <c r="S1631" s="12">
        <f>(((J1631/60)/60)/24)+DATE(1970,1,1)+(-6/24)</f>
        <v>41645.617280092592</v>
      </c>
      <c r="T1631" s="12">
        <f>(((I1631/60)/60)/24)+DATE(1970,1,1)+(-6/24)</f>
        <v>41690.617280092592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((E1632/D1632))</f>
        <v>2.6524999999999999</v>
      </c>
      <c r="P1632" s="7">
        <f>(E1632/L1632)</f>
        <v>84.206349206349202</v>
      </c>
      <c r="Q1632" s="7" t="str">
        <f>LEFT($N1632,FIND("/",N1632)-1)</f>
        <v>music</v>
      </c>
      <c r="R1632" s="7" t="str">
        <f>RIGHT($N1632,FIND("/",$N1632)-2)</f>
        <v>rock</v>
      </c>
      <c r="S1632" s="12">
        <f>(((J1632/60)/60)/24)+DATE(1970,1,1)+(-6/24)</f>
        <v>40939.587673611109</v>
      </c>
      <c r="T1632" s="12">
        <f>(((I1632/60)/60)/24)+DATE(1970,1,1)+(-6/24)</f>
        <v>40970.040972222225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((E1633/D1633))</f>
        <v>1.5590999999999999</v>
      </c>
      <c r="P1633" s="7">
        <f>(E1633/L1633)</f>
        <v>117.22556390977444</v>
      </c>
      <c r="Q1633" s="7" t="str">
        <f>LEFT($N1633,FIND("/",N1633)-1)</f>
        <v>music</v>
      </c>
      <c r="R1633" s="7" t="str">
        <f>RIGHT($N1633,FIND("/",$N1633)-2)</f>
        <v>rock</v>
      </c>
      <c r="S1633" s="12">
        <f>(((J1633/60)/60)/24)+DATE(1970,1,1)+(-6/24)</f>
        <v>41164.609502314815</v>
      </c>
      <c r="T1633" s="12">
        <f>(((I1633/60)/60)/24)+DATE(1970,1,1)+(-6/24)</f>
        <v>41194.609502314815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((E1634/D1634))</f>
        <v>1.0162500000000001</v>
      </c>
      <c r="P1634" s="7">
        <f>(E1634/L1634)</f>
        <v>86.489361702127653</v>
      </c>
      <c r="Q1634" s="7" t="str">
        <f>LEFT($N1634,FIND("/",N1634)-1)</f>
        <v>music</v>
      </c>
      <c r="R1634" s="7" t="str">
        <f>RIGHT($N1634,FIND("/",$N1634)-2)</f>
        <v>rock</v>
      </c>
      <c r="S1634" s="12">
        <f>(((J1634/60)/60)/24)+DATE(1970,1,1)+(-6/24)</f>
        <v>40750.090902777774</v>
      </c>
      <c r="T1634" s="12">
        <f>(((I1634/60)/60)/24)+DATE(1970,1,1)+(-6/24)</f>
        <v>40810.090902777774</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((E1635/D1635))</f>
        <v>1</v>
      </c>
      <c r="P1635" s="7">
        <f>(E1635/L1635)</f>
        <v>172.41379310344828</v>
      </c>
      <c r="Q1635" s="7" t="str">
        <f>LEFT($N1635,FIND("/",N1635)-1)</f>
        <v>music</v>
      </c>
      <c r="R1635" s="7" t="str">
        <f>RIGHT($N1635,FIND("/",$N1635)-2)</f>
        <v>rock</v>
      </c>
      <c r="S1635" s="12">
        <f>(((J1635/60)/60)/24)+DATE(1970,1,1)+(-6/24)</f>
        <v>40896.633750000001</v>
      </c>
      <c r="T1635" s="12">
        <f>(((I1635/60)/60)/24)+DATE(1970,1,1)+(-6/24)</f>
        <v>40923.958333333336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((E1636/D1636))</f>
        <v>1.0049999999999999</v>
      </c>
      <c r="P1636" s="7">
        <f>(E1636/L1636)</f>
        <v>62.8125</v>
      </c>
      <c r="Q1636" s="7" t="str">
        <f>LEFT($N1636,FIND("/",N1636)-1)</f>
        <v>music</v>
      </c>
      <c r="R1636" s="7" t="str">
        <f>RIGHT($N1636,FIND("/",$N1636)-2)</f>
        <v>rock</v>
      </c>
      <c r="S1636" s="12">
        <f>(((J1636/60)/60)/24)+DATE(1970,1,1)+(-6/24)</f>
        <v>40657.939826388887</v>
      </c>
      <c r="T1636" s="12">
        <f>(((I1636/60)/60)/24)+DATE(1970,1,1)+(-6/24)</f>
        <v>40695.999305555553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((E1637/D1637))</f>
        <v>1.2529999999999999</v>
      </c>
      <c r="P1637" s="7">
        <f>(E1637/L1637)</f>
        <v>67.729729729729726</v>
      </c>
      <c r="Q1637" s="7" t="str">
        <f>LEFT($N1637,FIND("/",N1637)-1)</f>
        <v>music</v>
      </c>
      <c r="R1637" s="7" t="str">
        <f>RIGHT($N1637,FIND("/",$N1637)-2)</f>
        <v>rock</v>
      </c>
      <c r="S1637" s="12">
        <f>(((J1637/60)/60)/24)+DATE(1970,1,1)+(-6/24)</f>
        <v>42502.618761574078</v>
      </c>
      <c r="T1637" s="12">
        <f>(((I1637/60)/60)/24)+DATE(1970,1,1)+(-6/24)</f>
        <v>42562.618761574078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((E1638/D1638))</f>
        <v>1.0355555555555556</v>
      </c>
      <c r="P1638" s="7">
        <f>(E1638/L1638)</f>
        <v>53.5632183908046</v>
      </c>
      <c r="Q1638" s="7" t="str">
        <f>LEFT($N1638,FIND("/",N1638)-1)</f>
        <v>music</v>
      </c>
      <c r="R1638" s="7" t="str">
        <f>RIGHT($N1638,FIND("/",$N1638)-2)</f>
        <v>rock</v>
      </c>
      <c r="S1638" s="12">
        <f>(((J1638/60)/60)/24)+DATE(1970,1,1)+(-6/24)</f>
        <v>40662.83666666667</v>
      </c>
      <c r="T1638" s="12">
        <f>(((I1638/60)/60)/24)+DATE(1970,1,1)+(-6/24)</f>
        <v>40705.916666666664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((E1639/D1639))</f>
        <v>1.038</v>
      </c>
      <c r="P1639" s="7">
        <f>(E1639/L1639)</f>
        <v>34.6</v>
      </c>
      <c r="Q1639" s="7" t="str">
        <f>LEFT($N1639,FIND("/",N1639)-1)</f>
        <v>music</v>
      </c>
      <c r="R1639" s="7" t="str">
        <f>RIGHT($N1639,FIND("/",$N1639)-2)</f>
        <v>rock</v>
      </c>
      <c r="S1639" s="12">
        <f>(((J1639/60)/60)/24)+DATE(1970,1,1)+(-6/24)</f>
        <v>40122.501620370371</v>
      </c>
      <c r="T1639" s="12">
        <f>(((I1639/60)/60)/24)+DATE(1970,1,1)+(-6/24)</f>
        <v>40178.73541666667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((E1640/D1640))</f>
        <v>1.05</v>
      </c>
      <c r="P1640" s="7">
        <f>(E1640/L1640)</f>
        <v>38.888888888888886</v>
      </c>
      <c r="Q1640" s="7" t="str">
        <f>LEFT($N1640,FIND("/",N1640)-1)</f>
        <v>music</v>
      </c>
      <c r="R1640" s="7" t="str">
        <f>RIGHT($N1640,FIND("/",$N1640)-2)</f>
        <v>rock</v>
      </c>
      <c r="S1640" s="12">
        <f>(((J1640/60)/60)/24)+DATE(1970,1,1)+(-6/24)</f>
        <v>41288.43712962963</v>
      </c>
      <c r="T1640" s="12">
        <f>(((I1640/60)/60)/24)+DATE(1970,1,1)+(-6/24)</f>
        <v>41333.642361111109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((E1641/D1641))</f>
        <v>1</v>
      </c>
      <c r="P1641" s="7">
        <f>(E1641/L1641)</f>
        <v>94.736842105263165</v>
      </c>
      <c r="Q1641" s="7" t="str">
        <f>LEFT($N1641,FIND("/",N1641)-1)</f>
        <v>music</v>
      </c>
      <c r="R1641" s="7" t="str">
        <f>RIGHT($N1641,FIND("/",$N1641)-2)</f>
        <v>rock</v>
      </c>
      <c r="S1641" s="12">
        <f>(((J1641/60)/60)/24)+DATE(1970,1,1)+(-6/24)</f>
        <v>40941.402372685188</v>
      </c>
      <c r="T1641" s="12">
        <f>(((I1641/60)/60)/24)+DATE(1970,1,1)+(-6/24)</f>
        <v>40971.402372685188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((E1642/D1642))</f>
        <v>1.6986000000000001</v>
      </c>
      <c r="P1642" s="7">
        <f>(E1642/L1642)</f>
        <v>39.967058823529413</v>
      </c>
      <c r="Q1642" s="7" t="str">
        <f>LEFT($N1642,FIND("/",N1642)-1)</f>
        <v>music</v>
      </c>
      <c r="R1642" s="7" t="str">
        <f>RIGHT($N1642,FIND("/",$N1642)-2)</f>
        <v>rock</v>
      </c>
      <c r="S1642" s="12">
        <f>(((J1642/60)/60)/24)+DATE(1970,1,1)+(-6/24)</f>
        <v>40378.98096064815</v>
      </c>
      <c r="T1642" s="12">
        <f>(((I1642/60)/60)/24)+DATE(1970,1,1)+(-6/24)</f>
        <v>40392.832638888889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((E1643/D1643))</f>
        <v>1.014</v>
      </c>
      <c r="P1643" s="7">
        <f>(E1643/L1643)</f>
        <v>97.5</v>
      </c>
      <c r="Q1643" s="7" t="str">
        <f>LEFT($N1643,FIND("/",N1643)-1)</f>
        <v>music</v>
      </c>
      <c r="R1643" s="7" t="str">
        <f>RIGHT($N1643,FIND("/",$N1643)-3)</f>
        <v>pop</v>
      </c>
      <c r="S1643" s="12">
        <f>(((J1643/60)/60)/24)+DATE(1970,1,1)+(-6/24)</f>
        <v>41962.346574074079</v>
      </c>
      <c r="T1643" s="12">
        <f>(((I1643/60)/60)/24)+DATE(1970,1,1)+(-6/24)</f>
        <v>41992.346574074079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((E1644/D1644))</f>
        <v>1</v>
      </c>
      <c r="P1644" s="7">
        <f>(E1644/L1644)</f>
        <v>42.857142857142854</v>
      </c>
      <c r="Q1644" s="7" t="str">
        <f>LEFT($N1644,FIND("/",N1644)-1)</f>
        <v>music</v>
      </c>
      <c r="R1644" s="7" t="str">
        <f>RIGHT($N1644,FIND("/",$N1644)-3)</f>
        <v>pop</v>
      </c>
      <c r="S1644" s="12">
        <f>(((J1644/60)/60)/24)+DATE(1970,1,1)+(-6/24)</f>
        <v>40687.774618055555</v>
      </c>
      <c r="T1644" s="12">
        <f>(((I1644/60)/60)/24)+DATE(1970,1,1)+(-6/24)</f>
        <v>40707.774618055555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((E1645/D1645))</f>
        <v>1.2470000000000001</v>
      </c>
      <c r="P1645" s="7">
        <f>(E1645/L1645)</f>
        <v>168.51351351351352</v>
      </c>
      <c r="Q1645" s="7" t="str">
        <f>LEFT($N1645,FIND("/",N1645)-1)</f>
        <v>music</v>
      </c>
      <c r="R1645" s="7" t="str">
        <f>RIGHT($N1645,FIND("/",$N1645)-3)</f>
        <v>pop</v>
      </c>
      <c r="S1645" s="12">
        <f>(((J1645/60)/60)/24)+DATE(1970,1,1)+(-6/24)</f>
        <v>41146.574212962965</v>
      </c>
      <c r="T1645" s="12">
        <f>(((I1645/60)/60)/24)+DATE(1970,1,1)+(-6/24)</f>
        <v>41176.574212962965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((E1646/D1646))</f>
        <v>1.095</v>
      </c>
      <c r="P1646" s="7">
        <f>(E1646/L1646)</f>
        <v>85.546875</v>
      </c>
      <c r="Q1646" s="7" t="str">
        <f>LEFT($N1646,FIND("/",N1646)-1)</f>
        <v>music</v>
      </c>
      <c r="R1646" s="7" t="str">
        <f>RIGHT($N1646,FIND("/",$N1646)-3)</f>
        <v>pop</v>
      </c>
      <c r="S1646" s="12">
        <f>(((J1646/60)/60)/24)+DATE(1970,1,1)+(-6/24)</f>
        <v>41174.80972222222</v>
      </c>
      <c r="T1646" s="12">
        <f>(((I1646/60)/60)/24)+DATE(1970,1,1)+(-6/24)</f>
        <v>41234.851388888892</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((E1647/D1647))</f>
        <v>1.1080000000000001</v>
      </c>
      <c r="P1647" s="7">
        <f>(E1647/L1647)</f>
        <v>554</v>
      </c>
      <c r="Q1647" s="7" t="str">
        <f>LEFT($N1647,FIND("/",N1647)-1)</f>
        <v>music</v>
      </c>
      <c r="R1647" s="7" t="str">
        <f>RIGHT($N1647,FIND("/",$N1647)-3)</f>
        <v>pop</v>
      </c>
      <c r="S1647" s="12">
        <f>(((J1647/60)/60)/24)+DATE(1970,1,1)+(-6/24)</f>
        <v>41521.367361111108</v>
      </c>
      <c r="T1647" s="12">
        <f>(((I1647/60)/60)/24)+DATE(1970,1,1)+(-6/24)</f>
        <v>41535.367361111108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((E1648/D1648))</f>
        <v>1.1020000000000001</v>
      </c>
      <c r="P1648" s="7">
        <f>(E1648/L1648)</f>
        <v>26.554216867469879</v>
      </c>
      <c r="Q1648" s="7" t="str">
        <f>LEFT($N1648,FIND("/",N1648)-1)</f>
        <v>music</v>
      </c>
      <c r="R1648" s="7" t="str">
        <f>RIGHT($N1648,FIND("/",$N1648)-3)</f>
        <v>pop</v>
      </c>
      <c r="S1648" s="12">
        <f>(((J1648/60)/60)/24)+DATE(1970,1,1)+(-6/24)</f>
        <v>41833.200266203705</v>
      </c>
      <c r="T1648" s="12">
        <f>(((I1648/60)/60)/24)+DATE(1970,1,1)+(-6/24)</f>
        <v>41865.507638888892</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((E1649/D1649))</f>
        <v>1.0471999999999999</v>
      </c>
      <c r="P1649" s="7">
        <f>(E1649/L1649)</f>
        <v>113.82608695652173</v>
      </c>
      <c r="Q1649" s="7" t="str">
        <f>LEFT($N1649,FIND("/",N1649)-1)</f>
        <v>music</v>
      </c>
      <c r="R1649" s="7" t="str">
        <f>RIGHT($N1649,FIND("/",$N1649)-3)</f>
        <v>pop</v>
      </c>
      <c r="S1649" s="12">
        <f>(((J1649/60)/60)/24)+DATE(1970,1,1)+(-6/24)</f>
        <v>41039.159456018519</v>
      </c>
      <c r="T1649" s="12">
        <f>(((I1649/60)/60)/24)+DATE(1970,1,1)+(-6/24)</f>
        <v>41069.159456018519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((E1650/D1650))</f>
        <v>1.2526086956521738</v>
      </c>
      <c r="P1650" s="7">
        <f>(E1650/L1650)</f>
        <v>32.011111111111113</v>
      </c>
      <c r="Q1650" s="7" t="str">
        <f>LEFT($N1650,FIND("/",N1650)-1)</f>
        <v>music</v>
      </c>
      <c r="R1650" s="7" t="str">
        <f>RIGHT($N1650,FIND("/",$N1650)-3)</f>
        <v>pop</v>
      </c>
      <c r="S1650" s="12">
        <f>(((J1650/60)/60)/24)+DATE(1970,1,1)+(-6/24)</f>
        <v>40592.454652777778</v>
      </c>
      <c r="T1650" s="12">
        <f>(((I1650/60)/60)/24)+DATE(1970,1,1)+(-6/24)</f>
        <v>40622.412986111114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((E1651/D1651))</f>
        <v>1.0058763157894737</v>
      </c>
      <c r="P1651" s="7">
        <f>(E1651/L1651)</f>
        <v>47.189259259259259</v>
      </c>
      <c r="Q1651" s="7" t="str">
        <f>LEFT($N1651,FIND("/",N1651)-1)</f>
        <v>music</v>
      </c>
      <c r="R1651" s="7" t="str">
        <f>RIGHT($N1651,FIND("/",$N1651)-3)</f>
        <v>pop</v>
      </c>
      <c r="S1651" s="12">
        <f>(((J1651/60)/60)/24)+DATE(1970,1,1)+(-6/24)</f>
        <v>41737.434664351851</v>
      </c>
      <c r="T1651" s="12">
        <f>(((I1651/60)/60)/24)+DATE(1970,1,1)+(-6/24)</f>
        <v>41782.434664351851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((E1652/D1652))</f>
        <v>1.4155</v>
      </c>
      <c r="P1652" s="7">
        <f>(E1652/L1652)</f>
        <v>88.46875</v>
      </c>
      <c r="Q1652" s="7" t="str">
        <f>LEFT($N1652,FIND("/",N1652)-1)</f>
        <v>music</v>
      </c>
      <c r="R1652" s="7" t="str">
        <f>RIGHT($N1652,FIND("/",$N1652)-3)</f>
        <v>pop</v>
      </c>
      <c r="S1652" s="12">
        <f>(((J1652/60)/60)/24)+DATE(1970,1,1)+(-6/24)</f>
        <v>41526.185613425929</v>
      </c>
      <c r="T1652" s="12">
        <f>(((I1652/60)/60)/24)+DATE(1970,1,1)+(-6/24)</f>
        <v>41556.185613425929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((E1653/D1653))</f>
        <v>1.0075000000000001</v>
      </c>
      <c r="P1653" s="7">
        <f>(E1653/L1653)</f>
        <v>100.75</v>
      </c>
      <c r="Q1653" s="7" t="str">
        <f>LEFT($N1653,FIND("/",N1653)-1)</f>
        <v>music</v>
      </c>
      <c r="R1653" s="7" t="str">
        <f>RIGHT($N1653,FIND("/",$N1653)-3)</f>
        <v>pop</v>
      </c>
      <c r="S1653" s="12">
        <f>(((J1653/60)/60)/24)+DATE(1970,1,1)+(-6/24)</f>
        <v>40625.650694444441</v>
      </c>
      <c r="T1653" s="12">
        <f>(((I1653/60)/60)/24)+DATE(1970,1,1)+(-6/24)</f>
        <v>40659.040972222225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((E1654/D1654))</f>
        <v>1.0066666666666666</v>
      </c>
      <c r="P1654" s="7">
        <f>(E1654/L1654)</f>
        <v>64.714285714285708</v>
      </c>
      <c r="Q1654" s="7" t="str">
        <f>LEFT($N1654,FIND("/",N1654)-1)</f>
        <v>music</v>
      </c>
      <c r="R1654" s="7" t="str">
        <f>RIGHT($N1654,FIND("/",$N1654)-3)</f>
        <v>pop</v>
      </c>
      <c r="S1654" s="12">
        <f>(((J1654/60)/60)/24)+DATE(1970,1,1)+(-6/24)</f>
        <v>41572.242974537039</v>
      </c>
      <c r="T1654" s="12">
        <f>(((I1654/60)/60)/24)+DATE(1970,1,1)+(-6/24)</f>
        <v>41602.284641203703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((E1655/D1655))</f>
        <v>1.7423040000000001</v>
      </c>
      <c r="P1655" s="7">
        <f>(E1655/L1655)</f>
        <v>51.854285714285716</v>
      </c>
      <c r="Q1655" s="7" t="str">
        <f>LEFT($N1655,FIND("/",N1655)-1)</f>
        <v>music</v>
      </c>
      <c r="R1655" s="7" t="str">
        <f>RIGHT($N1655,FIND("/",$N1655)-3)</f>
        <v>pop</v>
      </c>
      <c r="S1655" s="12">
        <f>(((J1655/60)/60)/24)+DATE(1970,1,1)+(-6/24)</f>
        <v>40626.584444444445</v>
      </c>
      <c r="T1655" s="12">
        <f>(((I1655/60)/60)/24)+DATE(1970,1,1)+(-6/24)</f>
        <v>40657.584444444445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((E1656/D1656))</f>
        <v>1.199090909090909</v>
      </c>
      <c r="P1656" s="7">
        <f>(E1656/L1656)</f>
        <v>38.794117647058826</v>
      </c>
      <c r="Q1656" s="7" t="str">
        <f>LEFT($N1656,FIND("/",N1656)-1)</f>
        <v>music</v>
      </c>
      <c r="R1656" s="7" t="str">
        <f>RIGHT($N1656,FIND("/",$N1656)-3)</f>
        <v>pop</v>
      </c>
      <c r="S1656" s="12">
        <f>(((J1656/60)/60)/24)+DATE(1970,1,1)+(-6/24)</f>
        <v>40987.640740740739</v>
      </c>
      <c r="T1656" s="12">
        <f>(((I1656/60)/60)/24)+DATE(1970,1,1)+(-6/24)</f>
        <v>41017.640740740739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((E1657/D1657))</f>
        <v>1.4286666666666668</v>
      </c>
      <c r="P1657" s="7">
        <f>(E1657/L1657)</f>
        <v>44.645833333333336</v>
      </c>
      <c r="Q1657" s="7" t="str">
        <f>LEFT($N1657,FIND("/",N1657)-1)</f>
        <v>music</v>
      </c>
      <c r="R1657" s="7" t="str">
        <f>RIGHT($N1657,FIND("/",$N1657)-3)</f>
        <v>pop</v>
      </c>
      <c r="S1657" s="12">
        <f>(((J1657/60)/60)/24)+DATE(1970,1,1)+(-6/24)</f>
        <v>40974.541898148149</v>
      </c>
      <c r="T1657" s="12">
        <f>(((I1657/60)/60)/24)+DATE(1970,1,1)+(-6/24)</f>
        <v>41004.500231481477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((E1658/D1658))</f>
        <v>1.0033493333333334</v>
      </c>
      <c r="P1658" s="7">
        <f>(E1658/L1658)</f>
        <v>156.77333333333334</v>
      </c>
      <c r="Q1658" s="7" t="str">
        <f>LEFT($N1658,FIND("/",N1658)-1)</f>
        <v>music</v>
      </c>
      <c r="R1658" s="7" t="str">
        <f>RIGHT($N1658,FIND("/",$N1658)-3)</f>
        <v>pop</v>
      </c>
      <c r="S1658" s="12">
        <f>(((J1658/60)/60)/24)+DATE(1970,1,1)+(-6/24)</f>
        <v>41226.678842592592</v>
      </c>
      <c r="T1658" s="12">
        <f>(((I1658/60)/60)/24)+DATE(1970,1,1)+(-6/24)</f>
        <v>41256.678842592592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((E1659/D1659))</f>
        <v>1.0493380000000001</v>
      </c>
      <c r="P1659" s="7">
        <f>(E1659/L1659)</f>
        <v>118.70339366515837</v>
      </c>
      <c r="Q1659" s="7" t="str">
        <f>LEFT($N1659,FIND("/",N1659)-1)</f>
        <v>music</v>
      </c>
      <c r="R1659" s="7" t="str">
        <f>RIGHT($N1659,FIND("/",$N1659)-3)</f>
        <v>pop</v>
      </c>
      <c r="S1659" s="12">
        <f>(((J1659/60)/60)/24)+DATE(1970,1,1)+(-6/24)</f>
        <v>41023.532037037039</v>
      </c>
      <c r="T1659" s="12">
        <f>(((I1659/60)/60)/24)+DATE(1970,1,1)+(-6/24)</f>
        <v>41053.532037037039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((E1660/D1660))</f>
        <v>1.3223333333333334</v>
      </c>
      <c r="P1660" s="7">
        <f>(E1660/L1660)</f>
        <v>74.149532710280369</v>
      </c>
      <c r="Q1660" s="7" t="str">
        <f>LEFT($N1660,FIND("/",N1660)-1)</f>
        <v>music</v>
      </c>
      <c r="R1660" s="7" t="str">
        <f>RIGHT($N1660,FIND("/",$N1660)-3)</f>
        <v>pop</v>
      </c>
      <c r="S1660" s="12">
        <f>(((J1660/60)/60)/24)+DATE(1970,1,1)+(-6/24)</f>
        <v>41222.97184027778</v>
      </c>
      <c r="T1660" s="12">
        <f>(((I1660/60)/60)/24)+DATE(1970,1,1)+(-6/24)</f>
        <v>41261.347222222219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((E1661/D1661))</f>
        <v>1.1279999999999999</v>
      </c>
      <c r="P1661" s="7">
        <f>(E1661/L1661)</f>
        <v>12.533333333333333</v>
      </c>
      <c r="Q1661" s="7" t="str">
        <f>LEFT($N1661,FIND("/",N1661)-1)</f>
        <v>music</v>
      </c>
      <c r="R1661" s="7" t="str">
        <f>RIGHT($N1661,FIND("/",$N1661)-3)</f>
        <v>pop</v>
      </c>
      <c r="S1661" s="12">
        <f>(((J1661/60)/60)/24)+DATE(1970,1,1)+(-6/24)</f>
        <v>41596.663437499999</v>
      </c>
      <c r="T1661" s="12">
        <f>(((I1661/60)/60)/24)+DATE(1970,1,1)+(-6/24)</f>
        <v>41625.25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((E1662/D1662))</f>
        <v>12.5375</v>
      </c>
      <c r="P1662" s="7">
        <f>(E1662/L1662)</f>
        <v>27.861111111111111</v>
      </c>
      <c r="Q1662" s="7" t="str">
        <f>LEFT($N1662,FIND("/",N1662)-1)</f>
        <v>music</v>
      </c>
      <c r="R1662" s="7" t="str">
        <f>RIGHT($N1662,FIND("/",$N1662)-3)</f>
        <v>pop</v>
      </c>
      <c r="S1662" s="12">
        <f>(((J1662/60)/60)/24)+DATE(1970,1,1)+(-6/24)</f>
        <v>42459.443865740745</v>
      </c>
      <c r="T1662" s="12">
        <f>(((I1662/60)/60)/24)+DATE(1970,1,1)+(-6/24)</f>
        <v>42490.665972222225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((E1663/D1663))</f>
        <v>1.0250632911392406</v>
      </c>
      <c r="P1663" s="7">
        <f>(E1663/L1663)</f>
        <v>80.178217821782184</v>
      </c>
      <c r="Q1663" s="7" t="str">
        <f>LEFT($N1663,FIND("/",N1663)-1)</f>
        <v>music</v>
      </c>
      <c r="R1663" s="7" t="str">
        <f>RIGHT($N1663,FIND("/",$N1663)-3)</f>
        <v>pop</v>
      </c>
      <c r="S1663" s="12">
        <f>(((J1663/60)/60)/24)+DATE(1970,1,1)+(-6/24)</f>
        <v>42343.748043981483</v>
      </c>
      <c r="T1663" s="12">
        <f>(((I1663/60)/60)/24)+DATE(1970,1,1)+(-6/24)</f>
        <v>42386.625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((E1664/D1664))</f>
        <v>1.026375</v>
      </c>
      <c r="P1664" s="7">
        <f>(E1664/L1664)</f>
        <v>132.43548387096774</v>
      </c>
      <c r="Q1664" s="7" t="str">
        <f>LEFT($N1664,FIND("/",N1664)-1)</f>
        <v>music</v>
      </c>
      <c r="R1664" s="7" t="str">
        <f>RIGHT($N1664,FIND("/",$N1664)-3)</f>
        <v>pop</v>
      </c>
      <c r="S1664" s="12">
        <f>(((J1664/60)/60)/24)+DATE(1970,1,1)+(-6/24)</f>
        <v>40847.948333333334</v>
      </c>
      <c r="T1664" s="12">
        <f>(((I1664/60)/60)/24)+DATE(1970,1,1)+(-6/24)</f>
        <v>40907.99</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((E1665/D1665))</f>
        <v>1.08</v>
      </c>
      <c r="P1665" s="7">
        <f>(E1665/L1665)</f>
        <v>33.75</v>
      </c>
      <c r="Q1665" s="7" t="str">
        <f>LEFT($N1665,FIND("/",N1665)-1)</f>
        <v>music</v>
      </c>
      <c r="R1665" s="7" t="str">
        <f>RIGHT($N1665,FIND("/",$N1665)-3)</f>
        <v>pop</v>
      </c>
      <c r="S1665" s="12">
        <f>(((J1665/60)/60)/24)+DATE(1970,1,1)+(-6/24)</f>
        <v>42005.77207175926</v>
      </c>
      <c r="T1665" s="12">
        <f>(((I1665/60)/60)/24)+DATE(1970,1,1)+(-6/24)</f>
        <v>42035.77207175926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((E1666/D1666))</f>
        <v>1.2240879999999998</v>
      </c>
      <c r="P1666" s="7">
        <f>(E1666/L1666)</f>
        <v>34.384494382022467</v>
      </c>
      <c r="Q1666" s="7" t="str">
        <f>LEFT($N1666,FIND("/",N1666)-1)</f>
        <v>music</v>
      </c>
      <c r="R1666" s="7" t="str">
        <f>RIGHT($N1666,FIND("/",$N1666)-3)</f>
        <v>pop</v>
      </c>
      <c r="S1666" s="12">
        <f>(((J1666/60)/60)/24)+DATE(1970,1,1)+(-6/24)</f>
        <v>40939.511782407404</v>
      </c>
      <c r="T1666" s="12">
        <f>(((I1666/60)/60)/24)+DATE(1970,1,1)+(-6/24)</f>
        <v>40983.915972222225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((E1667/D1667))</f>
        <v>1.1945714285714286</v>
      </c>
      <c r="P1667" s="7">
        <f>(E1667/L1667)</f>
        <v>44.956989247311824</v>
      </c>
      <c r="Q1667" s="7" t="str">
        <f>LEFT($N1667,FIND("/",N1667)-1)</f>
        <v>music</v>
      </c>
      <c r="R1667" s="7" t="str">
        <f>RIGHT($N1667,FIND("/",$N1667)-3)</f>
        <v>pop</v>
      </c>
      <c r="S1667" s="12">
        <f>(((J1667/60)/60)/24)+DATE(1970,1,1)+(-6/24)</f>
        <v>40564.399456018517</v>
      </c>
      <c r="T1667" s="12">
        <f>(((I1667/60)/60)/24)+DATE(1970,1,1)+(-6/24)</f>
        <v>40595.875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((E1668/D1668))</f>
        <v>1.6088</v>
      </c>
      <c r="P1668" s="7">
        <f>(E1668/L1668)</f>
        <v>41.04081632653061</v>
      </c>
      <c r="Q1668" s="7" t="str">
        <f>LEFT($N1668,FIND("/",N1668)-1)</f>
        <v>music</v>
      </c>
      <c r="R1668" s="7" t="str">
        <f>RIGHT($N1668,FIND("/",$N1668)-3)</f>
        <v>pop</v>
      </c>
      <c r="S1668" s="12">
        <f>(((J1668/60)/60)/24)+DATE(1970,1,1)+(-6/24)</f>
        <v>41331.003159722226</v>
      </c>
      <c r="T1668" s="12">
        <f>(((I1668/60)/60)/24)+DATE(1970,1,1)+(-6/24)</f>
        <v>41360.961493055554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((E1669/D1669))</f>
        <v>1.2685294117647059</v>
      </c>
      <c r="P1669" s="7">
        <f>(E1669/L1669)</f>
        <v>52.597560975609753</v>
      </c>
      <c r="Q1669" s="7" t="str">
        <f>LEFT($N1669,FIND("/",N1669)-1)</f>
        <v>music</v>
      </c>
      <c r="R1669" s="7" t="str">
        <f>RIGHT($N1669,FIND("/",$N1669)-3)</f>
        <v>pop</v>
      </c>
      <c r="S1669" s="12">
        <f>(((J1669/60)/60)/24)+DATE(1970,1,1)+(-6/24)</f>
        <v>41681.8205787037</v>
      </c>
      <c r="T1669" s="12">
        <f>(((I1669/60)/60)/24)+DATE(1970,1,1)+(-6/24)</f>
        <v>41709.040972222225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((E1670/D1670))</f>
        <v>1.026375</v>
      </c>
      <c r="P1670" s="7">
        <f>(E1670/L1670)</f>
        <v>70.784482758620683</v>
      </c>
      <c r="Q1670" s="7" t="str">
        <f>LEFT($N1670,FIND("/",N1670)-1)</f>
        <v>music</v>
      </c>
      <c r="R1670" s="7" t="str">
        <f>RIGHT($N1670,FIND("/",$N1670)-3)</f>
        <v>pop</v>
      </c>
      <c r="S1670" s="12">
        <f>(((J1670/60)/60)/24)+DATE(1970,1,1)+(-6/24)</f>
        <v>40844.89975694444</v>
      </c>
      <c r="T1670" s="12">
        <f>(((I1670/60)/60)/24)+DATE(1970,1,1)+(-6/24)</f>
        <v>40874.941423611112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((E1671/D1671))</f>
        <v>1.3975</v>
      </c>
      <c r="P1671" s="7">
        <f>(E1671/L1671)</f>
        <v>53.75</v>
      </c>
      <c r="Q1671" s="7" t="str">
        <f>LEFT($N1671,FIND("/",N1671)-1)</f>
        <v>music</v>
      </c>
      <c r="R1671" s="7" t="str">
        <f>RIGHT($N1671,FIND("/",$N1671)-3)</f>
        <v>pop</v>
      </c>
      <c r="S1671" s="12">
        <f>(((J1671/60)/60)/24)+DATE(1970,1,1)+(-6/24)</f>
        <v>42461.635138888887</v>
      </c>
      <c r="T1671" s="12">
        <f>(((I1671/60)/60)/24)+DATE(1970,1,1)+(-6/24)</f>
        <v>42521.635138888887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((E1672/D1672))</f>
        <v>1.026</v>
      </c>
      <c r="P1672" s="7">
        <f>(E1672/L1672)</f>
        <v>44.608695652173914</v>
      </c>
      <c r="Q1672" s="7" t="str">
        <f>LEFT($N1672,FIND("/",N1672)-1)</f>
        <v>music</v>
      </c>
      <c r="R1672" s="7" t="str">
        <f>RIGHT($N1672,FIND("/",$N1672)-3)</f>
        <v>pop</v>
      </c>
      <c r="S1672" s="12">
        <f>(((J1672/60)/60)/24)+DATE(1970,1,1)+(-6/24)</f>
        <v>40313.680543981485</v>
      </c>
      <c r="T1672" s="12">
        <f>(((I1672/60)/60)/24)+DATE(1970,1,1)+(-6/24)</f>
        <v>40363.916666666664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((E1673/D1673))</f>
        <v>1.0067349999999999</v>
      </c>
      <c r="P1673" s="7">
        <f>(E1673/L1673)</f>
        <v>26.148961038961041</v>
      </c>
      <c r="Q1673" s="7" t="str">
        <f>LEFT($N1673,FIND("/",N1673)-1)</f>
        <v>music</v>
      </c>
      <c r="R1673" s="7" t="str">
        <f>RIGHT($N1673,FIND("/",$N1673)-3)</f>
        <v>pop</v>
      </c>
      <c r="S1673" s="12">
        <f>(((J1673/60)/60)/24)+DATE(1970,1,1)+(-6/24)</f>
        <v>42553.29414351852</v>
      </c>
      <c r="T1673" s="12">
        <f>(((I1673/60)/60)/24)+DATE(1970,1,1)+(-6/24)</f>
        <v>42583.29414351852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((E1674/D1674))</f>
        <v>1.1294117647058823</v>
      </c>
      <c r="P1674" s="7">
        <f>(E1674/L1674)</f>
        <v>39.183673469387756</v>
      </c>
      <c r="Q1674" s="7" t="str">
        <f>LEFT($N1674,FIND("/",N1674)-1)</f>
        <v>music</v>
      </c>
      <c r="R1674" s="7" t="str">
        <f>RIGHT($N1674,FIND("/",$N1674)-3)</f>
        <v>pop</v>
      </c>
      <c r="S1674" s="12">
        <f>(((J1674/60)/60)/24)+DATE(1970,1,1)+(-6/24)</f>
        <v>41034.406597222223</v>
      </c>
      <c r="T1674" s="12">
        <f>(((I1674/60)/60)/24)+DATE(1970,1,1)+(-6/24)</f>
        <v>41064.406597222223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((E1675/D1675))</f>
        <v>1.2809523809523808</v>
      </c>
      <c r="P1675" s="7">
        <f>(E1675/L1675)</f>
        <v>45.593220338983052</v>
      </c>
      <c r="Q1675" s="7" t="str">
        <f>LEFT($N1675,FIND("/",N1675)-1)</f>
        <v>music</v>
      </c>
      <c r="R1675" s="7" t="str">
        <f>RIGHT($N1675,FIND("/",$N1675)-3)</f>
        <v>pop</v>
      </c>
      <c r="S1675" s="12">
        <f>(((J1675/60)/60)/24)+DATE(1970,1,1)+(-6/24)</f>
        <v>42039.628379629634</v>
      </c>
      <c r="T1675" s="12">
        <f>(((I1675/60)/60)/24)+DATE(1970,1,1)+(-6/24)</f>
        <v>42069.628379629634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((E1676/D1676))</f>
        <v>2.0169999999999999</v>
      </c>
      <c r="P1676" s="7">
        <f>(E1676/L1676)</f>
        <v>89.247787610619469</v>
      </c>
      <c r="Q1676" s="7" t="str">
        <f>LEFT($N1676,FIND("/",N1676)-1)</f>
        <v>music</v>
      </c>
      <c r="R1676" s="7" t="str">
        <f>RIGHT($N1676,FIND("/",$N1676)-3)</f>
        <v>pop</v>
      </c>
      <c r="S1676" s="12">
        <f>(((J1676/60)/60)/24)+DATE(1970,1,1)+(-6/24)</f>
        <v>42569.355393518519</v>
      </c>
      <c r="T1676" s="12">
        <f>(((I1676/60)/60)/24)+DATE(1970,1,1)+(-6/24)</f>
        <v>42600.040972222225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((E1677/D1677))</f>
        <v>1.37416</v>
      </c>
      <c r="P1677" s="7">
        <f>(E1677/L1677)</f>
        <v>40.416470588235299</v>
      </c>
      <c r="Q1677" s="7" t="str">
        <f>LEFT($N1677,FIND("/",N1677)-1)</f>
        <v>music</v>
      </c>
      <c r="R1677" s="7" t="str">
        <f>RIGHT($N1677,FIND("/",$N1677)-3)</f>
        <v>pop</v>
      </c>
      <c r="S1677" s="12">
        <f>(((J1677/60)/60)/24)+DATE(1970,1,1)+(-6/24)</f>
        <v>40802.483101851853</v>
      </c>
      <c r="T1677" s="12">
        <f>(((I1677/60)/60)/24)+DATE(1970,1,1)+(-6/24)</f>
        <v>40832.668749999997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((E1678/D1678))</f>
        <v>1.1533333333333333</v>
      </c>
      <c r="P1678" s="7">
        <f>(E1678/L1678)</f>
        <v>82.38095238095238</v>
      </c>
      <c r="Q1678" s="7" t="str">
        <f>LEFT($N1678,FIND("/",N1678)-1)</f>
        <v>music</v>
      </c>
      <c r="R1678" s="7" t="str">
        <f>RIGHT($N1678,FIND("/",$N1678)-3)</f>
        <v>pop</v>
      </c>
      <c r="S1678" s="12">
        <f>(((J1678/60)/60)/24)+DATE(1970,1,1)+(-6/24)</f>
        <v>40973.47623842593</v>
      </c>
      <c r="T1678" s="12">
        <f>(((I1678/60)/60)/24)+DATE(1970,1,1)+(-6/24)</f>
        <v>41019.915972222225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((E1679/D1679))</f>
        <v>1.1166666666666667</v>
      </c>
      <c r="P1679" s="7">
        <f>(E1679/L1679)</f>
        <v>159.52380952380952</v>
      </c>
      <c r="Q1679" s="7" t="str">
        <f>LEFT($N1679,FIND("/",N1679)-1)</f>
        <v>music</v>
      </c>
      <c r="R1679" s="7" t="str">
        <f>RIGHT($N1679,FIND("/",$N1679)-3)</f>
        <v>pop</v>
      </c>
      <c r="S1679" s="12">
        <f>(((J1679/60)/60)/24)+DATE(1970,1,1)+(-6/24)</f>
        <v>42416.157129629632</v>
      </c>
      <c r="T1679" s="12">
        <f>(((I1679/60)/60)/24)+DATE(1970,1,1)+(-6/24)</f>
        <v>42475.999305555553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((E1680/D1680))</f>
        <v>1.1839999999999999</v>
      </c>
      <c r="P1680" s="7">
        <f>(E1680/L1680)</f>
        <v>36.244897959183675</v>
      </c>
      <c r="Q1680" s="7" t="str">
        <f>LEFT($N1680,FIND("/",N1680)-1)</f>
        <v>music</v>
      </c>
      <c r="R1680" s="7" t="str">
        <f>RIGHT($N1680,FIND("/",$N1680)-3)</f>
        <v>pop</v>
      </c>
      <c r="S1680" s="12">
        <f>(((J1680/60)/60)/24)+DATE(1970,1,1)+(-6/24)</f>
        <v>41662.604988425926</v>
      </c>
      <c r="T1680" s="12">
        <f>(((I1680/60)/60)/24)+DATE(1970,1,1)+(-6/24)</f>
        <v>41676.604988425926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((E1681/D1681))</f>
        <v>1.75</v>
      </c>
      <c r="P1681" s="7">
        <f>(E1681/L1681)</f>
        <v>62.5</v>
      </c>
      <c r="Q1681" s="7" t="str">
        <f>LEFT($N1681,FIND("/",N1681)-1)</f>
        <v>music</v>
      </c>
      <c r="R1681" s="7" t="str">
        <f>RIGHT($N1681,FIND("/",$N1681)-3)</f>
        <v>pop</v>
      </c>
      <c r="S1681" s="12">
        <f>(((J1681/60)/60)/24)+DATE(1970,1,1)+(-6/24)</f>
        <v>40722.818807870368</v>
      </c>
      <c r="T1681" s="12">
        <f>(((I1681/60)/60)/24)+DATE(1970,1,1)+(-6/24)</f>
        <v>40745.818807870368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((E1682/D1682))</f>
        <v>1.175</v>
      </c>
      <c r="P1682" s="7">
        <f>(E1682/L1682)</f>
        <v>47</v>
      </c>
      <c r="Q1682" s="7" t="str">
        <f>LEFT($N1682,FIND("/",N1682)-1)</f>
        <v>music</v>
      </c>
      <c r="R1682" s="7" t="str">
        <f>RIGHT($N1682,FIND("/",$N1682)-3)</f>
        <v>pop</v>
      </c>
      <c r="S1682" s="12">
        <f>(((J1682/60)/60)/24)+DATE(1970,1,1)+(-6/24)</f>
        <v>41802.507719907408</v>
      </c>
      <c r="T1682" s="12">
        <f>(((I1682/60)/60)/24)+DATE(1970,1,1)+(-6/24)</f>
        <v>41832.507719907408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((E1683/D1683))</f>
        <v>1.0142212307692309</v>
      </c>
      <c r="P1683" s="7">
        <f>(E1683/L1683)</f>
        <v>74.575090497737563</v>
      </c>
      <c r="Q1683" s="7" t="str">
        <f>LEFT($N1683,FIND("/",N1683)-1)</f>
        <v>music</v>
      </c>
      <c r="R1683" s="7" t="str">
        <f>RIGHT($N1683,FIND("/",$N1683)-1)</f>
        <v>faith</v>
      </c>
      <c r="S1683" s="12">
        <f>(((J1683/60)/60)/24)+DATE(1970,1,1)+(-6/24)</f>
        <v>42773.871342592596</v>
      </c>
      <c r="T1683" s="12">
        <f>(((I1683/60)/60)/24)+DATE(1970,1,1)+(-6/24)</f>
        <v>42822.833333333328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((E1684/D1684))</f>
        <v>0</v>
      </c>
      <c r="P1684" s="7">
        <v>0</v>
      </c>
      <c r="Q1684" s="7" t="str">
        <f>LEFT($N1684,FIND("/",N1684)-1)</f>
        <v>music</v>
      </c>
      <c r="R1684" s="7" t="str">
        <f>RIGHT($N1684,FIND("/",$N1684)-1)</f>
        <v>faith</v>
      </c>
      <c r="S1684" s="12">
        <f>(((J1684/60)/60)/24)+DATE(1970,1,1)+(-6/24)</f>
        <v>42778.96365740741</v>
      </c>
      <c r="T1684" s="12">
        <f>(((I1684/60)/60)/24)+DATE(1970,1,1)+(-6/24)</f>
        <v>42838.921990740739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((E1685/D1685))</f>
        <v>0.21714285714285714</v>
      </c>
      <c r="P1685" s="7">
        <f>(E1685/L1685)</f>
        <v>76</v>
      </c>
      <c r="Q1685" s="7" t="str">
        <f>LEFT($N1685,FIND("/",N1685)-1)</f>
        <v>music</v>
      </c>
      <c r="R1685" s="7" t="str">
        <f>RIGHT($N1685,FIND("/",$N1685)-1)</f>
        <v>faith</v>
      </c>
      <c r="S1685" s="12">
        <f>(((J1685/60)/60)/24)+DATE(1970,1,1)+(-6/24)</f>
        <v>42808.531689814816</v>
      </c>
      <c r="T1685" s="12">
        <f>(((I1685/60)/60)/24)+DATE(1970,1,1)+(-6/24)</f>
        <v>42832.531689814816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((E1686/D1686))</f>
        <v>1.0912500000000001</v>
      </c>
      <c r="P1686" s="7">
        <f>(E1686/L1686)</f>
        <v>86.43564356435644</v>
      </c>
      <c r="Q1686" s="7" t="str">
        <f>LEFT($N1686,FIND("/",N1686)-1)</f>
        <v>music</v>
      </c>
      <c r="R1686" s="7" t="str">
        <f>RIGHT($N1686,FIND("/",$N1686)-1)</f>
        <v>faith</v>
      </c>
      <c r="S1686" s="12">
        <f>(((J1686/60)/60)/24)+DATE(1970,1,1)+(-6/24)</f>
        <v>42783.565289351856</v>
      </c>
      <c r="T1686" s="12">
        <f>(((I1686/60)/60)/24)+DATE(1970,1,1)+(-6/24)</f>
        <v>42811.523622685185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((E1687/D1687))</f>
        <v>1.0285714285714285</v>
      </c>
      <c r="P1687" s="7">
        <f>(E1687/L1687)</f>
        <v>24</v>
      </c>
      <c r="Q1687" s="7" t="str">
        <f>LEFT($N1687,FIND("/",N1687)-1)</f>
        <v>music</v>
      </c>
      <c r="R1687" s="7" t="str">
        <f>RIGHT($N1687,FIND("/",$N1687)-1)</f>
        <v>faith</v>
      </c>
      <c r="S1687" s="12">
        <f>(((J1687/60)/60)/24)+DATE(1970,1,1)+(-6/24)</f>
        <v>42788.0002662037</v>
      </c>
      <c r="T1687" s="12">
        <f>(((I1687/60)/60)/24)+DATE(1970,1,1)+(-6/24)</f>
        <v>42817.958599537036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((E1688/D1688))</f>
        <v>3.5999999999999999E-3</v>
      </c>
      <c r="P1688" s="7">
        <f>(E1688/L1688)</f>
        <v>18</v>
      </c>
      <c r="Q1688" s="7" t="str">
        <f>LEFT($N1688,FIND("/",N1688)-1)</f>
        <v>music</v>
      </c>
      <c r="R1688" s="7" t="str">
        <f>RIGHT($N1688,FIND("/",$N1688)-1)</f>
        <v>faith</v>
      </c>
      <c r="S1688" s="12">
        <f>(((J1688/60)/60)/24)+DATE(1970,1,1)+(-6/24)</f>
        <v>42792.593969907408</v>
      </c>
      <c r="T1688" s="12">
        <f>(((I1688/60)/60)/24)+DATE(1970,1,1)+(-6/24)</f>
        <v>42852.552303240736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((E1689/D1689))</f>
        <v>0.3125</v>
      </c>
      <c r="P1689" s="7">
        <f>(E1689/L1689)</f>
        <v>80.128205128205124</v>
      </c>
      <c r="Q1689" s="7" t="str">
        <f>LEFT($N1689,FIND("/",N1689)-1)</f>
        <v>music</v>
      </c>
      <c r="R1689" s="7" t="str">
        <f>RIGHT($N1689,FIND("/",$N1689)-1)</f>
        <v>faith</v>
      </c>
      <c r="S1689" s="12">
        <f>(((J1689/60)/60)/24)+DATE(1970,1,1)+(-6/24)</f>
        <v>42801.796817129631</v>
      </c>
      <c r="T1689" s="12">
        <f>(((I1689/60)/60)/24)+DATE(1970,1,1)+(-6/24)</f>
        <v>42835.59375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((E1690/D1690))</f>
        <v>0.443</v>
      </c>
      <c r="P1690" s="7">
        <f>(E1690/L1690)</f>
        <v>253.14285714285714</v>
      </c>
      <c r="Q1690" s="7" t="str">
        <f>LEFT($N1690,FIND("/",N1690)-1)</f>
        <v>music</v>
      </c>
      <c r="R1690" s="7" t="str">
        <f>RIGHT($N1690,FIND("/",$N1690)-1)</f>
        <v>faith</v>
      </c>
      <c r="S1690" s="12">
        <f>(((J1690/60)/60)/24)+DATE(1970,1,1)+(-6/24)</f>
        <v>42804.284652777773</v>
      </c>
      <c r="T1690" s="12">
        <f>(((I1690/60)/60)/24)+DATE(1970,1,1)+(-6/24)</f>
        <v>42834.242986111116</v>
      </c>
    </row>
    <row r="1691" spans="1:20" ht="17">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((E1691/D1691))</f>
        <v>1</v>
      </c>
      <c r="P1691" s="7">
        <f>(E1691/L1691)</f>
        <v>171.42857142857142</v>
      </c>
      <c r="Q1691" s="7" t="str">
        <f>LEFT($N1691,FIND("/",N1691)-1)</f>
        <v>music</v>
      </c>
      <c r="R1691" s="7" t="str">
        <f>RIGHT($N1691,FIND("/",$N1691)-1)</f>
        <v>faith</v>
      </c>
      <c r="S1691" s="12">
        <f>(((J1691/60)/60)/24)+DATE(1970,1,1)+(-6/24)</f>
        <v>42780.692476851851</v>
      </c>
      <c r="T1691" s="12">
        <f>(((I1691/60)/60)/24)+DATE(1970,1,1)+(-6/24)</f>
        <v>42810.650810185187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((E1692/D1692))</f>
        <v>0.254</v>
      </c>
      <c r="P1692" s="7">
        <f>(E1692/L1692)</f>
        <v>57.727272727272727</v>
      </c>
      <c r="Q1692" s="7" t="str">
        <f>LEFT($N1692,FIND("/",N1692)-1)</f>
        <v>music</v>
      </c>
      <c r="R1692" s="7" t="str">
        <f>RIGHT($N1692,FIND("/",$N1692)-1)</f>
        <v>faith</v>
      </c>
      <c r="S1692" s="12">
        <f>(((J1692/60)/60)/24)+DATE(1970,1,1)+(-6/24)</f>
        <v>42801.18104166667</v>
      </c>
      <c r="T1692" s="12">
        <f>(((I1692/60)/60)/24)+DATE(1970,1,1)+(-6/24)</f>
        <v>42831.139374999999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((E1693/D1693))</f>
        <v>0.33473333333333333</v>
      </c>
      <c r="P1693" s="7">
        <f>(E1693/L1693)</f>
        <v>264.26315789473682</v>
      </c>
      <c r="Q1693" s="7" t="str">
        <f>LEFT($N1693,FIND("/",N1693)-1)</f>
        <v>music</v>
      </c>
      <c r="R1693" s="7" t="str">
        <f>RIGHT($N1693,FIND("/",$N1693)-1)</f>
        <v>faith</v>
      </c>
      <c r="S1693" s="12">
        <f>(((J1693/60)/60)/24)+DATE(1970,1,1)+(-6/24)</f>
        <v>42795.451481481476</v>
      </c>
      <c r="T1693" s="12">
        <f>(((I1693/60)/60)/24)+DATE(1970,1,1)+(-6/24)</f>
        <v>42827.791666666672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((E1694/D1694))</f>
        <v>0.47799999999999998</v>
      </c>
      <c r="P1694" s="7">
        <f>(E1694/L1694)</f>
        <v>159.33333333333334</v>
      </c>
      <c r="Q1694" s="7" t="str">
        <f>LEFT($N1694,FIND("/",N1694)-1)</f>
        <v>music</v>
      </c>
      <c r="R1694" s="7" t="str">
        <f>RIGHT($N1694,FIND("/",$N1694)-1)</f>
        <v>faith</v>
      </c>
      <c r="S1694" s="12">
        <f>(((J1694/60)/60)/24)+DATE(1970,1,1)+(-6/24)</f>
        <v>42787.901238425926</v>
      </c>
      <c r="T1694" s="12">
        <f>(((I1694/60)/60)/24)+DATE(1970,1,1)+(-6/24)</f>
        <v>42820.749305555553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((E1695/D1695))</f>
        <v>9.3333333333333338E-2</v>
      </c>
      <c r="P1695" s="7">
        <f>(E1695/L1695)</f>
        <v>35</v>
      </c>
      <c r="Q1695" s="7" t="str">
        <f>LEFT($N1695,FIND("/",N1695)-1)</f>
        <v>music</v>
      </c>
      <c r="R1695" s="7" t="str">
        <f>RIGHT($N1695,FIND("/",$N1695)-1)</f>
        <v>faith</v>
      </c>
      <c r="S1695" s="12">
        <f>(((J1695/60)/60)/24)+DATE(1970,1,1)+(-6/24)</f>
        <v>42803.670277777783</v>
      </c>
      <c r="T1695" s="12">
        <f>(((I1695/60)/60)/24)+DATE(1970,1,1)+(-6/24)</f>
        <v>42834.583333333328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((E1696/D1696))</f>
        <v>5.0000000000000001E-4</v>
      </c>
      <c r="P1696" s="7">
        <f>(E1696/L1696)</f>
        <v>5</v>
      </c>
      <c r="Q1696" s="7" t="str">
        <f>LEFT($N1696,FIND("/",N1696)-1)</f>
        <v>music</v>
      </c>
      <c r="R1696" s="7" t="str">
        <f>RIGHT($N1696,FIND("/",$N1696)-1)</f>
        <v>faith</v>
      </c>
      <c r="S1696" s="12">
        <f>(((J1696/60)/60)/24)+DATE(1970,1,1)+(-6/24)</f>
        <v>42791.419837962967</v>
      </c>
      <c r="T1696" s="12">
        <f>(((I1696/60)/60)/24)+DATE(1970,1,1)+(-6/24)</f>
        <v>42820.941666666666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((E1697/D1697))</f>
        <v>0.11708333333333333</v>
      </c>
      <c r="P1697" s="7">
        <f>(E1697/L1697)</f>
        <v>61.086956521739133</v>
      </c>
      <c r="Q1697" s="7" t="str">
        <f>LEFT($N1697,FIND("/",N1697)-1)</f>
        <v>music</v>
      </c>
      <c r="R1697" s="7" t="str">
        <f>RIGHT($N1697,FIND("/",$N1697)-1)</f>
        <v>faith</v>
      </c>
      <c r="S1697" s="12">
        <f>(((J1697/60)/60)/24)+DATE(1970,1,1)+(-6/24)</f>
        <v>42800.781412037039</v>
      </c>
      <c r="T1697" s="12">
        <f>(((I1697/60)/60)/24)+DATE(1970,1,1)+(-6/24)</f>
        <v>42834.791666666672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((E1698/D1698))</f>
        <v>0</v>
      </c>
      <c r="P1698" s="7">
        <v>0</v>
      </c>
      <c r="Q1698" s="7" t="str">
        <f>LEFT($N1698,FIND("/",N1698)-1)</f>
        <v>music</v>
      </c>
      <c r="R1698" s="7" t="str">
        <f>RIGHT($N1698,FIND("/",$N1698)-1)</f>
        <v>faith</v>
      </c>
      <c r="S1698" s="12">
        <f>(((J1698/60)/60)/24)+DATE(1970,1,1)+(-6/24)</f>
        <v>42795.819571759261</v>
      </c>
      <c r="T1698" s="12">
        <f>(((I1698/60)/60)/24)+DATE(1970,1,1)+(-6/24)</f>
        <v>42825.777905092589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((E1699/D1699))</f>
        <v>0.20208000000000001</v>
      </c>
      <c r="P1699" s="7">
        <f>(E1699/L1699)</f>
        <v>114.81818181818181</v>
      </c>
      <c r="Q1699" s="7" t="str">
        <f>LEFT($N1699,FIND("/",N1699)-1)</f>
        <v>music</v>
      </c>
      <c r="R1699" s="7" t="str">
        <f>RIGHT($N1699,FIND("/",$N1699)-1)</f>
        <v>faith</v>
      </c>
      <c r="S1699" s="12">
        <f>(((J1699/60)/60)/24)+DATE(1970,1,1)+(-6/24)</f>
        <v>42804.782962962956</v>
      </c>
      <c r="T1699" s="12">
        <f>(((I1699/60)/60)/24)+DATE(1970,1,1)+(-6/24)</f>
        <v>42834.741296296299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((E1700/D1700))</f>
        <v>0</v>
      </c>
      <c r="P1700" s="7">
        <v>0</v>
      </c>
      <c r="Q1700" s="7" t="str">
        <f>LEFT($N1700,FIND("/",N1700)-1)</f>
        <v>music</v>
      </c>
      <c r="R1700" s="7" t="str">
        <f>RIGHT($N1700,FIND("/",$N1700)-1)</f>
        <v>faith</v>
      </c>
      <c r="S1700" s="12">
        <f>(((J1700/60)/60)/24)+DATE(1970,1,1)+(-6/24)</f>
        <v>42795.957870370374</v>
      </c>
      <c r="T1700" s="12">
        <f>(((I1700/60)/60)/24)+DATE(1970,1,1)+(-6/24)</f>
        <v>42819.897916666669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((E1701/D1701))</f>
        <v>4.2311459353574929E-2</v>
      </c>
      <c r="P1701" s="7">
        <f>(E1701/L1701)</f>
        <v>54</v>
      </c>
      <c r="Q1701" s="7" t="str">
        <f>LEFT($N1701,FIND("/",N1701)-1)</f>
        <v>music</v>
      </c>
      <c r="R1701" s="7" t="str">
        <f>RIGHT($N1701,FIND("/",$N1701)-1)</f>
        <v>faith</v>
      </c>
      <c r="S1701" s="12">
        <f>(((J1701/60)/60)/24)+DATE(1970,1,1)+(-6/24)</f>
        <v>42806.613946759258</v>
      </c>
      <c r="T1701" s="12">
        <f>(((I1701/60)/60)/24)+DATE(1970,1,1)+(-6/24)</f>
        <v>42836.613946759258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((E1702/D1702))</f>
        <v>0.2606</v>
      </c>
      <c r="P1702" s="7">
        <f>(E1702/L1702)</f>
        <v>65.974683544303801</v>
      </c>
      <c r="Q1702" s="7" t="str">
        <f>LEFT($N1702,FIND("/",N1702)-1)</f>
        <v>music</v>
      </c>
      <c r="R1702" s="7" t="str">
        <f>RIGHT($N1702,FIND("/",$N1702)-1)</f>
        <v>faith</v>
      </c>
      <c r="S1702" s="12">
        <f>(((J1702/60)/60)/24)+DATE(1970,1,1)+(-6/24)</f>
        <v>42795.821643518517</v>
      </c>
      <c r="T1702" s="12">
        <f>(((I1702/60)/60)/24)+DATE(1970,1,1)+(-6/24)</f>
        <v>42825.916666666672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((E1703/D1703))</f>
        <v>1.9801980198019802E-3</v>
      </c>
      <c r="P1703" s="7">
        <f>(E1703/L1703)</f>
        <v>5</v>
      </c>
      <c r="Q1703" s="7" t="str">
        <f>LEFT($N1703,FIND("/",N1703)-1)</f>
        <v>music</v>
      </c>
      <c r="R1703" s="7" t="str">
        <f>RIGHT($N1703,FIND("/",$N1703)-1)</f>
        <v>faith</v>
      </c>
      <c r="S1703" s="12">
        <f>(((J1703/60)/60)/24)+DATE(1970,1,1)+(-6/24)</f>
        <v>41989.414409722223</v>
      </c>
      <c r="T1703" s="12">
        <f>(((I1703/60)/60)/24)+DATE(1970,1,1)+(-6/24)</f>
        <v>42019.414409722223</v>
      </c>
    </row>
    <row r="1704" spans="1:20" ht="17">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((E1704/D1704))</f>
        <v>6.0606060606060605E-5</v>
      </c>
      <c r="P1704" s="7">
        <f>(E1704/L1704)</f>
        <v>1</v>
      </c>
      <c r="Q1704" s="7" t="str">
        <f>LEFT($N1704,FIND("/",N1704)-1)</f>
        <v>music</v>
      </c>
      <c r="R1704" s="7" t="str">
        <f>RIGHT($N1704,FIND("/",$N1704)-1)</f>
        <v>faith</v>
      </c>
      <c r="S1704" s="12">
        <f>(((J1704/60)/60)/24)+DATE(1970,1,1)+(-6/24)</f>
        <v>42063.619791666672</v>
      </c>
      <c r="T1704" s="12">
        <f>(((I1704/60)/60)/24)+DATE(1970,1,1)+(-6/24)</f>
        <v>42093.578125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((E1705/D1705))</f>
        <v>1.0200000000000001E-2</v>
      </c>
      <c r="P1705" s="7">
        <f>(E1705/L1705)</f>
        <v>25.5</v>
      </c>
      <c r="Q1705" s="7" t="str">
        <f>LEFT($N1705,FIND("/",N1705)-1)</f>
        <v>music</v>
      </c>
      <c r="R1705" s="7" t="str">
        <f>RIGHT($N1705,FIND("/",$N1705)-1)</f>
        <v>faith</v>
      </c>
      <c r="S1705" s="12">
        <f>(((J1705/60)/60)/24)+DATE(1970,1,1)+(-6/24)</f>
        <v>42187.031678240746</v>
      </c>
      <c r="T1705" s="12">
        <f>(((I1705/60)/60)/24)+DATE(1970,1,1)+(-6/24)</f>
        <v>42247.031678240746</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((E1706/D1706))</f>
        <v>0.65100000000000002</v>
      </c>
      <c r="P1706" s="7">
        <f>(E1706/L1706)</f>
        <v>118.36363636363636</v>
      </c>
      <c r="Q1706" s="7" t="str">
        <f>LEFT($N1706,FIND("/",N1706)-1)</f>
        <v>music</v>
      </c>
      <c r="R1706" s="7" t="str">
        <f>RIGHT($N1706,FIND("/",$N1706)-1)</f>
        <v>faith</v>
      </c>
      <c r="S1706" s="12">
        <f>(((J1706/60)/60)/24)+DATE(1970,1,1)+(-6/24)</f>
        <v>42020.889733796299</v>
      </c>
      <c r="T1706" s="12">
        <f>(((I1706/60)/60)/24)+DATE(1970,1,1)+(-6/24)</f>
        <v>42050.889733796299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((E1707/D1707))</f>
        <v>0</v>
      </c>
      <c r="P1707" s="7">
        <v>0</v>
      </c>
      <c r="Q1707" s="7" t="str">
        <f>LEFT($N1707,FIND("/",N1707)-1)</f>
        <v>music</v>
      </c>
      <c r="R1707" s="7" t="str">
        <f>RIGHT($N1707,FIND("/",$N1707)-1)</f>
        <v>faith</v>
      </c>
      <c r="S1707" s="12">
        <f>(((J1707/60)/60)/24)+DATE(1970,1,1)+(-6/24)</f>
        <v>42244.766736111109</v>
      </c>
      <c r="T1707" s="12">
        <f>(((I1707/60)/60)/24)+DATE(1970,1,1)+(-6/24)</f>
        <v>42256.416666666672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((E1708/D1708))</f>
        <v>0</v>
      </c>
      <c r="P1708" s="7">
        <v>0</v>
      </c>
      <c r="Q1708" s="7" t="str">
        <f>LEFT($N1708,FIND("/",N1708)-1)</f>
        <v>music</v>
      </c>
      <c r="R1708" s="7" t="str">
        <f>RIGHT($N1708,FIND("/",$N1708)-1)</f>
        <v>faith</v>
      </c>
      <c r="S1708" s="12">
        <f>(((J1708/60)/60)/24)+DATE(1970,1,1)+(-6/24)</f>
        <v>42179.056388888886</v>
      </c>
      <c r="T1708" s="12">
        <f>(((I1708/60)/60)/24)+DATE(1970,1,1)+(-6/24)</f>
        <v>42239.056388888886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((E1709/D1709))</f>
        <v>9.74E-2</v>
      </c>
      <c r="P1709" s="7">
        <f>(E1709/L1709)</f>
        <v>54.111111111111114</v>
      </c>
      <c r="Q1709" s="7" t="str">
        <f>LEFT($N1709,FIND("/",N1709)-1)</f>
        <v>music</v>
      </c>
      <c r="R1709" s="7" t="str">
        <f>RIGHT($N1709,FIND("/",$N1709)-1)</f>
        <v>faith</v>
      </c>
      <c r="S1709" s="12">
        <f>(((J1709/60)/60)/24)+DATE(1970,1,1)+(-6/24)</f>
        <v>42427.471006944441</v>
      </c>
      <c r="T1709" s="12">
        <f>(((I1709/60)/60)/24)+DATE(1970,1,1)+(-6/24)</f>
        <v>42457.429340277777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((E1710/D1710))</f>
        <v>0</v>
      </c>
      <c r="P1710" s="7">
        <v>0</v>
      </c>
      <c r="Q1710" s="7" t="str">
        <f>LEFT($N1710,FIND("/",N1710)-1)</f>
        <v>music</v>
      </c>
      <c r="R1710" s="7" t="str">
        <f>RIGHT($N1710,FIND("/",$N1710)-1)</f>
        <v>faith</v>
      </c>
      <c r="S1710" s="12">
        <f>(((J1710/60)/60)/24)+DATE(1970,1,1)+(-6/24)</f>
        <v>42451.616967592592</v>
      </c>
      <c r="T1710" s="12">
        <f>(((I1710/60)/60)/24)+DATE(1970,1,1)+(-6/24)</f>
        <v>42491.616967592592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((E1711/D1711))</f>
        <v>4.8571428571428571E-2</v>
      </c>
      <c r="P1711" s="7">
        <f>(E1711/L1711)</f>
        <v>21.25</v>
      </c>
      <c r="Q1711" s="7" t="str">
        <f>LEFT($N1711,FIND("/",N1711)-1)</f>
        <v>music</v>
      </c>
      <c r="R1711" s="7" t="str">
        <f>RIGHT($N1711,FIND("/",$N1711)-1)</f>
        <v>faith</v>
      </c>
      <c r="S1711" s="12">
        <f>(((J1711/60)/60)/24)+DATE(1970,1,1)+(-6/24)</f>
        <v>41841.31381944444</v>
      </c>
      <c r="T1711" s="12">
        <f>(((I1711/60)/60)/24)+DATE(1970,1,1)+(-6/24)</f>
        <v>41882.568749999999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((E1712/D1712))</f>
        <v>6.7999999999999996E-3</v>
      </c>
      <c r="P1712" s="7">
        <f>(E1712/L1712)</f>
        <v>34</v>
      </c>
      <c r="Q1712" s="7" t="str">
        <f>LEFT($N1712,FIND("/",N1712)-1)</f>
        <v>music</v>
      </c>
      <c r="R1712" s="7" t="str">
        <f>RIGHT($N1712,FIND("/",$N1712)-1)</f>
        <v>faith</v>
      </c>
      <c r="S1712" s="12">
        <f>(((J1712/60)/60)/24)+DATE(1970,1,1)+(-6/24)</f>
        <v>42341.34129629629</v>
      </c>
      <c r="T1712" s="12">
        <f>(((I1712/60)/60)/24)+DATE(1970,1,1)+(-6/24)</f>
        <v>42387.291666666672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((E1713/D1713))</f>
        <v>0.105</v>
      </c>
      <c r="P1713" s="7">
        <f>(E1713/L1713)</f>
        <v>525</v>
      </c>
      <c r="Q1713" s="7" t="str">
        <f>LEFT($N1713,FIND("/",N1713)-1)</f>
        <v>music</v>
      </c>
      <c r="R1713" s="7" t="str">
        <f>RIGHT($N1713,FIND("/",$N1713)-1)</f>
        <v>faith</v>
      </c>
      <c r="S1713" s="12">
        <f>(((J1713/60)/60)/24)+DATE(1970,1,1)+(-6/24)</f>
        <v>41852.396226851852</v>
      </c>
      <c r="T1713" s="12">
        <f>(((I1713/60)/60)/24)+DATE(1970,1,1)+(-6/24)</f>
        <v>41883.396226851852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((E1714/D1714))</f>
        <v>0</v>
      </c>
      <c r="P1714" s="7">
        <v>0</v>
      </c>
      <c r="Q1714" s="7" t="str">
        <f>LEFT($N1714,FIND("/",N1714)-1)</f>
        <v>music</v>
      </c>
      <c r="R1714" s="7" t="str">
        <f>RIGHT($N1714,FIND("/",$N1714)-1)</f>
        <v>faith</v>
      </c>
      <c r="S1714" s="12">
        <f>(((J1714/60)/60)/24)+DATE(1970,1,1)+(-6/24)</f>
        <v>42125.663807870369</v>
      </c>
      <c r="T1714" s="12">
        <f>(((I1714/60)/60)/24)+DATE(1970,1,1)+(-6/24)</f>
        <v>42185.663807870369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((E1715/D1715))</f>
        <v>1.6666666666666666E-2</v>
      </c>
      <c r="P1715" s="7">
        <f>(E1715/L1715)</f>
        <v>50</v>
      </c>
      <c r="Q1715" s="7" t="str">
        <f>LEFT($N1715,FIND("/",N1715)-1)</f>
        <v>music</v>
      </c>
      <c r="R1715" s="7" t="str">
        <f>RIGHT($N1715,FIND("/",$N1715)-1)</f>
        <v>faith</v>
      </c>
      <c r="S1715" s="12">
        <f>(((J1715/60)/60)/24)+DATE(1970,1,1)+(-6/24)</f>
        <v>41887.551064814819</v>
      </c>
      <c r="T1715" s="12">
        <f>(((I1715/60)/60)/24)+DATE(1970,1,1)+(-6/24)</f>
        <v>41917.551064814819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((E1716/D1716))</f>
        <v>7.868E-2</v>
      </c>
      <c r="P1716" s="7">
        <f>(E1716/L1716)</f>
        <v>115.70588235294117</v>
      </c>
      <c r="Q1716" s="7" t="str">
        <f>LEFT($N1716,FIND("/",N1716)-1)</f>
        <v>music</v>
      </c>
      <c r="R1716" s="7" t="str">
        <f>RIGHT($N1716,FIND("/",$N1716)-1)</f>
        <v>faith</v>
      </c>
      <c r="S1716" s="12">
        <f>(((J1716/60)/60)/24)+DATE(1970,1,1)+(-6/24)</f>
        <v>42095.668530092589</v>
      </c>
      <c r="T1716" s="12">
        <f>(((I1716/60)/60)/24)+DATE(1970,1,1)+(-6/24)</f>
        <v>42125.668530092589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((E1717/D1717))</f>
        <v>2.2000000000000001E-3</v>
      </c>
      <c r="P1717" s="7">
        <f>(E1717/L1717)</f>
        <v>5.5</v>
      </c>
      <c r="Q1717" s="7" t="str">
        <f>LEFT($N1717,FIND("/",N1717)-1)</f>
        <v>music</v>
      </c>
      <c r="R1717" s="7" t="str">
        <f>RIGHT($N1717,FIND("/",$N1717)-1)</f>
        <v>faith</v>
      </c>
      <c r="S1717" s="12">
        <f>(((J1717/60)/60)/24)+DATE(1970,1,1)+(-6/24)</f>
        <v>42063.967418981483</v>
      </c>
      <c r="T1717" s="12">
        <f>(((I1717/60)/60)/24)+DATE(1970,1,1)+(-6/24)</f>
        <v>42093.890277777777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((E1718/D1718))</f>
        <v>7.4999999999999997E-2</v>
      </c>
      <c r="P1718" s="7">
        <f>(E1718/L1718)</f>
        <v>50</v>
      </c>
      <c r="Q1718" s="7" t="str">
        <f>LEFT($N1718,FIND("/",N1718)-1)</f>
        <v>music</v>
      </c>
      <c r="R1718" s="7" t="str">
        <f>RIGHT($N1718,FIND("/",$N1718)-1)</f>
        <v>faith</v>
      </c>
      <c r="S1718" s="12">
        <f>(((J1718/60)/60)/24)+DATE(1970,1,1)+(-6/24)</f>
        <v>42673.327534722222</v>
      </c>
      <c r="T1718" s="12">
        <f>(((I1718/60)/60)/24)+DATE(1970,1,1)+(-6/24)</f>
        <v>42713.369201388887</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((E1719/D1719))</f>
        <v>0.42725880551301687</v>
      </c>
      <c r="P1719" s="7">
        <f>(E1719/L1719)</f>
        <v>34.024390243902438</v>
      </c>
      <c r="Q1719" s="7" t="str">
        <f>LEFT($N1719,FIND("/",N1719)-1)</f>
        <v>music</v>
      </c>
      <c r="R1719" s="7" t="str">
        <f>RIGHT($N1719,FIND("/",$N1719)-1)</f>
        <v>faith</v>
      </c>
      <c r="S1719" s="12">
        <f>(((J1719/60)/60)/24)+DATE(1970,1,1)+(-6/24)</f>
        <v>42460.73192129629</v>
      </c>
      <c r="T1719" s="12">
        <f>(((I1719/60)/60)/24)+DATE(1970,1,1)+(-6/24)</f>
        <v>42480.916666666672</v>
      </c>
    </row>
    <row r="1720" spans="1:20" ht="17">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((E1720/D1720))</f>
        <v>2.142857142857143E-3</v>
      </c>
      <c r="P1720" s="7">
        <f>(E1720/L1720)</f>
        <v>37.5</v>
      </c>
      <c r="Q1720" s="7" t="str">
        <f>LEFT($N1720,FIND("/",N1720)-1)</f>
        <v>music</v>
      </c>
      <c r="R1720" s="7" t="str">
        <f>RIGHT($N1720,FIND("/",$N1720)-1)</f>
        <v>faith</v>
      </c>
      <c r="S1720" s="12">
        <f>(((J1720/60)/60)/24)+DATE(1970,1,1)+(-6/24)</f>
        <v>42460.360520833332</v>
      </c>
      <c r="T1720" s="12">
        <f>(((I1720/60)/60)/24)+DATE(1970,1,1)+(-6/24)</f>
        <v>42503.957638888889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((E1721/D1721))</f>
        <v>8.7500000000000008E-3</v>
      </c>
      <c r="P1721" s="7">
        <f>(E1721/L1721)</f>
        <v>11.666666666666666</v>
      </c>
      <c r="Q1721" s="7" t="str">
        <f>LEFT($N1721,FIND("/",N1721)-1)</f>
        <v>music</v>
      </c>
      <c r="R1721" s="7" t="str">
        <f>RIGHT($N1721,FIND("/",$N1721)-1)</f>
        <v>faith</v>
      </c>
      <c r="S1721" s="12">
        <f>(((J1721/60)/60)/24)+DATE(1970,1,1)+(-6/24)</f>
        <v>41869.284618055557</v>
      </c>
      <c r="T1721" s="12">
        <f>(((I1721/60)/60)/24)+DATE(1970,1,1)+(-6/24)</f>
        <v>41899.284618055557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((E1722/D1722))</f>
        <v>5.6250000000000001E-2</v>
      </c>
      <c r="P1722" s="7">
        <f>(E1722/L1722)</f>
        <v>28.125</v>
      </c>
      <c r="Q1722" s="7" t="str">
        <f>LEFT($N1722,FIND("/",N1722)-1)</f>
        <v>music</v>
      </c>
      <c r="R1722" s="7" t="str">
        <f>RIGHT($N1722,FIND("/",$N1722)-1)</f>
        <v>faith</v>
      </c>
      <c r="S1722" s="12">
        <f>(((J1722/60)/60)/24)+DATE(1970,1,1)+(-6/24)</f>
        <v>41922.533229166671</v>
      </c>
      <c r="T1722" s="12">
        <f>(((I1722/60)/60)/24)+DATE(1970,1,1)+(-6/24)</f>
        <v>41952.574895833335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((E1723/D1723))</f>
        <v>0</v>
      </c>
      <c r="P1723" s="7">
        <v>0</v>
      </c>
      <c r="Q1723" s="7" t="str">
        <f>LEFT($N1723,FIND("/",N1723)-1)</f>
        <v>music</v>
      </c>
      <c r="R1723" s="7" t="str">
        <f>RIGHT($N1723,FIND("/",$N1723)-1)</f>
        <v>faith</v>
      </c>
      <c r="S1723" s="12">
        <f>(((J1723/60)/60)/24)+DATE(1970,1,1)+(-6/24)</f>
        <v>42319.211377314816</v>
      </c>
      <c r="T1723" s="12">
        <f>(((I1723/60)/60)/24)+DATE(1970,1,1)+(-6/24)</f>
        <v>42349.211377314816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((E1724/D1724))</f>
        <v>3.4722222222222224E-4</v>
      </c>
      <c r="P1724" s="7">
        <f>(E1724/L1724)</f>
        <v>1</v>
      </c>
      <c r="Q1724" s="7" t="str">
        <f>LEFT($N1724,FIND("/",N1724)-1)</f>
        <v>music</v>
      </c>
      <c r="R1724" s="7" t="str">
        <f>RIGHT($N1724,FIND("/",$N1724)-1)</f>
        <v>faith</v>
      </c>
      <c r="S1724" s="12">
        <f>(((J1724/60)/60)/24)+DATE(1970,1,1)+(-6/24)</f>
        <v>42425.710983796293</v>
      </c>
      <c r="T1724" s="12">
        <f>(((I1724/60)/60)/24)+DATE(1970,1,1)+(-6/24)</f>
        <v>42462.756944444445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((E1725/D1725))</f>
        <v>6.5000000000000002E-2</v>
      </c>
      <c r="P1725" s="7">
        <f>(E1725/L1725)</f>
        <v>216.66666666666666</v>
      </c>
      <c r="Q1725" s="7" t="str">
        <f>LEFT($N1725,FIND("/",N1725)-1)</f>
        <v>music</v>
      </c>
      <c r="R1725" s="7" t="str">
        <f>RIGHT($N1725,FIND("/",$N1725)-1)</f>
        <v>faith</v>
      </c>
      <c r="S1725" s="12">
        <f>(((J1725/60)/60)/24)+DATE(1970,1,1)+(-6/24)</f>
        <v>42129.57540509259</v>
      </c>
      <c r="T1725" s="12">
        <f>(((I1725/60)/60)/24)+DATE(1970,1,1)+(-6/24)</f>
        <v>42186</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((E1726/D1726))</f>
        <v>5.8333333333333336E-3</v>
      </c>
      <c r="P1726" s="7">
        <f>(E1726/L1726)</f>
        <v>8.75</v>
      </c>
      <c r="Q1726" s="7" t="str">
        <f>LEFT($N1726,FIND("/",N1726)-1)</f>
        <v>music</v>
      </c>
      <c r="R1726" s="7" t="str">
        <f>RIGHT($N1726,FIND("/",$N1726)-1)</f>
        <v>faith</v>
      </c>
      <c r="S1726" s="12">
        <f>(((J1726/60)/60)/24)+DATE(1970,1,1)+(-6/24)</f>
        <v>41912.682430555556</v>
      </c>
      <c r="T1726" s="12">
        <f>(((I1726/60)/60)/24)+DATE(1970,1,1)+(-6/24)</f>
        <v>41942.682430555556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((E1727/D1727))</f>
        <v>0.10181818181818182</v>
      </c>
      <c r="P1727" s="7">
        <f>(E1727/L1727)</f>
        <v>62.222222222222221</v>
      </c>
      <c r="Q1727" s="7" t="str">
        <f>LEFT($N1727,FIND("/",N1727)-1)</f>
        <v>music</v>
      </c>
      <c r="R1727" s="7" t="str">
        <f>RIGHT($N1727,FIND("/",$N1727)-1)</f>
        <v>faith</v>
      </c>
      <c r="S1727" s="12">
        <f>(((J1727/60)/60)/24)+DATE(1970,1,1)+(-6/24)</f>
        <v>41845.718159722222</v>
      </c>
      <c r="T1727" s="12">
        <f>(((I1727/60)/60)/24)+DATE(1970,1,1)+(-6/24)</f>
        <v>41875.718159722222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((E1728/D1728))</f>
        <v>0.33784615384615385</v>
      </c>
      <c r="P1728" s="7">
        <f>(E1728/L1728)</f>
        <v>137.25</v>
      </c>
      <c r="Q1728" s="7" t="str">
        <f>LEFT($N1728,FIND("/",N1728)-1)</f>
        <v>music</v>
      </c>
      <c r="R1728" s="7" t="str">
        <f>RIGHT($N1728,FIND("/",$N1728)-1)</f>
        <v>faith</v>
      </c>
      <c r="S1728" s="12">
        <f>(((J1728/60)/60)/24)+DATE(1970,1,1)+(-6/24)</f>
        <v>41788.669722222221</v>
      </c>
      <c r="T1728" s="12">
        <f>(((I1728/60)/60)/24)+DATE(1970,1,1)+(-6/24)</f>
        <v>41817.669722222221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((E1729/D1729))</f>
        <v>3.3333333333333332E-4</v>
      </c>
      <c r="P1729" s="7">
        <f>(E1729/L1729)</f>
        <v>1</v>
      </c>
      <c r="Q1729" s="7" t="str">
        <f>LEFT($N1729,FIND("/",N1729)-1)</f>
        <v>music</v>
      </c>
      <c r="R1729" s="7" t="str">
        <f>RIGHT($N1729,FIND("/",$N1729)-1)</f>
        <v>faith</v>
      </c>
      <c r="S1729" s="12">
        <f>(((J1729/60)/60)/24)+DATE(1970,1,1)+(-6/24)</f>
        <v>42044.677974537044</v>
      </c>
      <c r="T1729" s="12">
        <f>(((I1729/60)/60)/24)+DATE(1970,1,1)+(-6/24)</f>
        <v>42099.208333333328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((E1730/D1730))</f>
        <v>0.68400000000000005</v>
      </c>
      <c r="P1730" s="7">
        <f>(E1730/L1730)</f>
        <v>122.14285714285714</v>
      </c>
      <c r="Q1730" s="7" t="str">
        <f>LEFT($N1730,FIND("/",N1730)-1)</f>
        <v>music</v>
      </c>
      <c r="R1730" s="7" t="str">
        <f>RIGHT($N1730,FIND("/",$N1730)-1)</f>
        <v>faith</v>
      </c>
      <c r="S1730" s="12">
        <f>(((J1730/60)/60)/24)+DATE(1970,1,1)+(-6/24)</f>
        <v>42268.375856481478</v>
      </c>
      <c r="T1730" s="12">
        <f>(((I1730/60)/60)/24)+DATE(1970,1,1)+(-6/24)</f>
        <v>42298.375856481478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((E1731/D1731))</f>
        <v>0</v>
      </c>
      <c r="P1731" s="7">
        <v>0</v>
      </c>
      <c r="Q1731" s="7" t="str">
        <f>LEFT($N1731,FIND("/",N1731)-1)</f>
        <v>music</v>
      </c>
      <c r="R1731" s="7" t="str">
        <f>RIGHT($N1731,FIND("/",$N1731)-1)</f>
        <v>faith</v>
      </c>
      <c r="S1731" s="12">
        <f>(((J1731/60)/60)/24)+DATE(1970,1,1)+(-6/24)</f>
        <v>42470.802152777775</v>
      </c>
      <c r="T1731" s="12">
        <f>(((I1731/60)/60)/24)+DATE(1970,1,1)+(-6/24)</f>
        <v>42530.802152777775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((E1732/D1732))</f>
        <v>0</v>
      </c>
      <c r="P1732" s="7">
        <v>0</v>
      </c>
      <c r="Q1732" s="7" t="str">
        <f>LEFT($N1732,FIND("/",N1732)-1)</f>
        <v>music</v>
      </c>
      <c r="R1732" s="7" t="str">
        <f>RIGHT($N1732,FIND("/",$N1732)-1)</f>
        <v>faith</v>
      </c>
      <c r="S1732" s="12">
        <f>(((J1732/60)/60)/24)+DATE(1970,1,1)+(-6/24)</f>
        <v>42271.837766203709</v>
      </c>
      <c r="T1732" s="12">
        <f>(((I1732/60)/60)/24)+DATE(1970,1,1)+(-6/24)</f>
        <v>42301.837766203709</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((E1733/D1733))</f>
        <v>0</v>
      </c>
      <c r="P1733" s="7">
        <v>0</v>
      </c>
      <c r="Q1733" s="7" t="str">
        <f>LEFT($N1733,FIND("/",N1733)-1)</f>
        <v>music</v>
      </c>
      <c r="R1733" s="7" t="str">
        <f>RIGHT($N1733,FIND("/",$N1733)-1)</f>
        <v>faith</v>
      </c>
      <c r="S1733" s="12">
        <f>(((J1733/60)/60)/24)+DATE(1970,1,1)+(-6/24)</f>
        <v>42152.656851851847</v>
      </c>
      <c r="T1733" s="12">
        <f>(((I1733/60)/60)/24)+DATE(1970,1,1)+(-6/24)</f>
        <v>42166.375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((E1734/D1734))</f>
        <v>0</v>
      </c>
      <c r="P1734" s="7">
        <v>0</v>
      </c>
      <c r="Q1734" s="7" t="str">
        <f>LEFT($N1734,FIND("/",N1734)-1)</f>
        <v>music</v>
      </c>
      <c r="R1734" s="7" t="str">
        <f>RIGHT($N1734,FIND("/",$N1734)-1)</f>
        <v>faith</v>
      </c>
      <c r="S1734" s="12">
        <f>(((J1734/60)/60)/24)+DATE(1970,1,1)+(-6/24)</f>
        <v>42325.433807870373</v>
      </c>
      <c r="T1734" s="12">
        <f>(((I1734/60)/60)/24)+DATE(1970,1,1)+(-6/24)</f>
        <v>42384.958333333328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((E1735/D1735))</f>
        <v>0</v>
      </c>
      <c r="P1735" s="7">
        <v>0</v>
      </c>
      <c r="Q1735" s="7" t="str">
        <f>LEFT($N1735,FIND("/",N1735)-1)</f>
        <v>music</v>
      </c>
      <c r="R1735" s="7" t="str">
        <f>RIGHT($N1735,FIND("/",$N1735)-1)</f>
        <v>faith</v>
      </c>
      <c r="S1735" s="12">
        <f>(((J1735/60)/60)/24)+DATE(1970,1,1)+(-6/24)</f>
        <v>42614.425625000003</v>
      </c>
      <c r="T1735" s="12">
        <f>(((I1735/60)/60)/24)+DATE(1970,1,1)+(-6/24)</f>
        <v>42626.645833333328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((E1736/D1736))</f>
        <v>2.2222222222222223E-4</v>
      </c>
      <c r="P1736" s="7">
        <f>(E1736/L1736)</f>
        <v>1</v>
      </c>
      <c r="Q1736" s="7" t="str">
        <f>LEFT($N1736,FIND("/",N1736)-1)</f>
        <v>music</v>
      </c>
      <c r="R1736" s="7" t="str">
        <f>RIGHT($N1736,FIND("/",$N1736)-1)</f>
        <v>faith</v>
      </c>
      <c r="S1736" s="12">
        <f>(((J1736/60)/60)/24)+DATE(1970,1,1)+(-6/24)</f>
        <v>42101.786527777775</v>
      </c>
      <c r="T1736" s="12">
        <f>(((I1736/60)/60)/24)+DATE(1970,1,1)+(-6/24)</f>
        <v>42131.786527777775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((E1737/D1737))</f>
        <v>0.11</v>
      </c>
      <c r="P1737" s="7">
        <f>(E1737/L1737)</f>
        <v>55</v>
      </c>
      <c r="Q1737" s="7" t="str">
        <f>LEFT($N1737,FIND("/",N1737)-1)</f>
        <v>music</v>
      </c>
      <c r="R1737" s="7" t="str">
        <f>RIGHT($N1737,FIND("/",$N1737)-1)</f>
        <v>faith</v>
      </c>
      <c r="S1737" s="12">
        <f>(((J1737/60)/60)/24)+DATE(1970,1,1)+(-6/24)</f>
        <v>42559.564178240747</v>
      </c>
      <c r="T1737" s="12">
        <f>(((I1737/60)/60)/24)+DATE(1970,1,1)+(-6/24)</f>
        <v>42589.564178240747</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((E1738/D1738))</f>
        <v>7.3333333333333332E-3</v>
      </c>
      <c r="P1738" s="7">
        <f>(E1738/L1738)</f>
        <v>22</v>
      </c>
      <c r="Q1738" s="7" t="str">
        <f>LEFT($N1738,FIND("/",N1738)-1)</f>
        <v>music</v>
      </c>
      <c r="R1738" s="7" t="str">
        <f>RIGHT($N1738,FIND("/",$N1738)-1)</f>
        <v>faith</v>
      </c>
      <c r="S1738" s="12">
        <f>(((J1738/60)/60)/24)+DATE(1970,1,1)+(-6/24)</f>
        <v>42286.611493055556</v>
      </c>
      <c r="T1738" s="12">
        <f>(((I1738/60)/60)/24)+DATE(1970,1,1)+(-6/24)</f>
        <v>42316.65315972222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((E1739/D1739))</f>
        <v>0.21249999999999999</v>
      </c>
      <c r="P1739" s="7">
        <f>(E1739/L1739)</f>
        <v>56.666666666666664</v>
      </c>
      <c r="Q1739" s="7" t="str">
        <f>LEFT($N1739,FIND("/",N1739)-1)</f>
        <v>music</v>
      </c>
      <c r="R1739" s="7" t="str">
        <f>RIGHT($N1739,FIND("/",$N1739)-1)</f>
        <v>faith</v>
      </c>
      <c r="S1739" s="12">
        <f>(((J1739/60)/60)/24)+DATE(1970,1,1)+(-6/24)</f>
        <v>42175.698981481488</v>
      </c>
      <c r="T1739" s="12">
        <f>(((I1739/60)/60)/24)+DATE(1970,1,1)+(-6/24)</f>
        <v>42205.698981481488</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((E1740/D1740))</f>
        <v>4.0000000000000001E-3</v>
      </c>
      <c r="P1740" s="7">
        <f>(E1740/L1740)</f>
        <v>20</v>
      </c>
      <c r="Q1740" s="7" t="str">
        <f>LEFT($N1740,FIND("/",N1740)-1)</f>
        <v>music</v>
      </c>
      <c r="R1740" s="7" t="str">
        <f>RIGHT($N1740,FIND("/",$N1740)-1)</f>
        <v>faith</v>
      </c>
      <c r="S1740" s="12">
        <f>(((J1740/60)/60)/24)+DATE(1970,1,1)+(-6/24)</f>
        <v>41884.624328703707</v>
      </c>
      <c r="T1740" s="12">
        <f>(((I1740/60)/60)/24)+DATE(1970,1,1)+(-6/24)</f>
        <v>41914.624328703707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((E1741/D1741))</f>
        <v>1E-3</v>
      </c>
      <c r="P1741" s="7">
        <f>(E1741/L1741)</f>
        <v>1</v>
      </c>
      <c r="Q1741" s="7" t="str">
        <f>LEFT($N1741,FIND("/",N1741)-1)</f>
        <v>music</v>
      </c>
      <c r="R1741" s="7" t="str">
        <f>RIGHT($N1741,FIND("/",$N1741)-1)</f>
        <v>faith</v>
      </c>
      <c r="S1741" s="12">
        <f>(((J1741/60)/60)/24)+DATE(1970,1,1)+(-6/24)</f>
        <v>42435.624212962968</v>
      </c>
      <c r="T1741" s="12">
        <f>(((I1741/60)/60)/24)+DATE(1970,1,1)+(-6/24)</f>
        <v>42494.582546296297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((E1742/D1742))</f>
        <v>0</v>
      </c>
      <c r="P1742" s="7">
        <v>0</v>
      </c>
      <c r="Q1742" s="7" t="str">
        <f>LEFT($N1742,FIND("/",N1742)-1)</f>
        <v>music</v>
      </c>
      <c r="R1742" s="7" t="str">
        <f>RIGHT($N1742,FIND("/",$N1742)-1)</f>
        <v>faith</v>
      </c>
      <c r="S1742" s="12">
        <f>(((J1742/60)/60)/24)+DATE(1970,1,1)+(-6/24)</f>
        <v>42171.567384259266</v>
      </c>
      <c r="T1742" s="12">
        <f>(((I1742/60)/60)/24)+DATE(1970,1,1)+(-6/24)</f>
        <v>42201.567384259266</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((E1743/D1743))</f>
        <v>1.1083333333333334</v>
      </c>
      <c r="P1743" s="7">
        <f>(E1743/L1743)</f>
        <v>25.576923076923077</v>
      </c>
      <c r="Q1743" s="7" t="str">
        <f>LEFT($N1743,FIND("/",N1743)-1)</f>
        <v>photography</v>
      </c>
      <c r="R1743" s="7" t="str">
        <f>RIGHT($N1743,FIND("/",$N1743)-2)</f>
        <v>photobooks</v>
      </c>
      <c r="S1743" s="12">
        <f>(((J1743/60)/60)/24)+DATE(1970,1,1)+(-6/24)</f>
        <v>42120.378136574072</v>
      </c>
      <c r="T1743" s="12">
        <f>(((I1743/60)/60)/24)+DATE(1970,1,1)+(-6/24)</f>
        <v>42165.378136574072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((E1744/D1744))</f>
        <v>1.0874999999999999</v>
      </c>
      <c r="P1744" s="7">
        <f>(E1744/L1744)</f>
        <v>63.970588235294116</v>
      </c>
      <c r="Q1744" s="7" t="str">
        <f>LEFT($N1744,FIND("/",N1744)-1)</f>
        <v>photography</v>
      </c>
      <c r="R1744" s="7" t="str">
        <f>RIGHT($N1744,FIND("/",$N1744)-2)</f>
        <v>photobooks</v>
      </c>
      <c r="S1744" s="12">
        <f>(((J1744/60)/60)/24)+DATE(1970,1,1)+(-6/24)</f>
        <v>42710.626967592587</v>
      </c>
      <c r="T1744" s="12">
        <f>(((I1744/60)/60)/24)+DATE(1970,1,1)+(-6/24)</f>
        <v>42742.625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((E1745/D1745))</f>
        <v>1.0041666666666667</v>
      </c>
      <c r="P1745" s="7">
        <f>(E1745/L1745)</f>
        <v>89.925373134328353</v>
      </c>
      <c r="Q1745" s="7" t="str">
        <f>LEFT($N1745,FIND("/",N1745)-1)</f>
        <v>photography</v>
      </c>
      <c r="R1745" s="7" t="str">
        <f>RIGHT($N1745,FIND("/",$N1745)-2)</f>
        <v>photobooks</v>
      </c>
      <c r="S1745" s="12">
        <f>(((J1745/60)/60)/24)+DATE(1970,1,1)+(-6/24)</f>
        <v>42586.675636574073</v>
      </c>
      <c r="T1745" s="12">
        <f>(((I1745/60)/60)/24)+DATE(1970,1,1)+(-6/24)</f>
        <v>42608.915972222225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((E1746/D1746))</f>
        <v>1.1845454545454546</v>
      </c>
      <c r="P1746" s="7">
        <f>(E1746/L1746)</f>
        <v>93.071428571428569</v>
      </c>
      <c r="Q1746" s="7" t="str">
        <f>LEFT($N1746,FIND("/",N1746)-1)</f>
        <v>photography</v>
      </c>
      <c r="R1746" s="7" t="str">
        <f>RIGHT($N1746,FIND("/",$N1746)-2)</f>
        <v>photobooks</v>
      </c>
      <c r="S1746" s="12">
        <f>(((J1746/60)/60)/24)+DATE(1970,1,1)+(-6/24)</f>
        <v>42026.355057870373</v>
      </c>
      <c r="T1746" s="12">
        <f>(((I1746/60)/60)/24)+DATE(1970,1,1)+(-6/24)</f>
        <v>42071.313391203701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((E1747/D1747))</f>
        <v>1.1401428571428571</v>
      </c>
      <c r="P1747" s="7">
        <f>(E1747/L1747)</f>
        <v>89.674157303370791</v>
      </c>
      <c r="Q1747" s="7" t="str">
        <f>LEFT($N1747,FIND("/",N1747)-1)</f>
        <v>photography</v>
      </c>
      <c r="R1747" s="7" t="str">
        <f>RIGHT($N1747,FIND("/",$N1747)-2)</f>
        <v>photobooks</v>
      </c>
      <c r="S1747" s="12">
        <f>(((J1747/60)/60)/24)+DATE(1970,1,1)+(-6/24)</f>
        <v>42690.009699074071</v>
      </c>
      <c r="T1747" s="12">
        <f>(((I1747/60)/60)/24)+DATE(1970,1,1)+(-6/24)</f>
        <v>42725.833333333328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((E1748/D1748))</f>
        <v>1.4810000000000001</v>
      </c>
      <c r="P1748" s="7">
        <f>(E1748/L1748)</f>
        <v>207.61682242990653</v>
      </c>
      <c r="Q1748" s="7" t="str">
        <f>LEFT($N1748,FIND("/",N1748)-1)</f>
        <v>photography</v>
      </c>
      <c r="R1748" s="7" t="str">
        <f>RIGHT($N1748,FIND("/",$N1748)-2)</f>
        <v>photobooks</v>
      </c>
      <c r="S1748" s="12">
        <f>(((J1748/60)/60)/24)+DATE(1970,1,1)+(-6/24)</f>
        <v>42667.926701388889</v>
      </c>
      <c r="T1748" s="12">
        <f>(((I1748/60)/60)/24)+DATE(1970,1,1)+(-6/24)</f>
        <v>42697.833333333328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((E1749/D1749))</f>
        <v>1.0495555555555556</v>
      </c>
      <c r="P1749" s="7">
        <f>(E1749/L1749)</f>
        <v>59.408805031446541</v>
      </c>
      <c r="Q1749" s="7" t="str">
        <f>LEFT($N1749,FIND("/",N1749)-1)</f>
        <v>photography</v>
      </c>
      <c r="R1749" s="7" t="str">
        <f>RIGHT($N1749,FIND("/",$N1749)-2)</f>
        <v>photobooks</v>
      </c>
      <c r="S1749" s="12">
        <f>(((J1749/60)/60)/24)+DATE(1970,1,1)+(-6/24)</f>
        <v>42292.185532407413</v>
      </c>
      <c r="T1749" s="12">
        <f>(((I1749/60)/60)/24)+DATE(1970,1,1)+(-6/24)</f>
        <v>42321.375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((E1750/D1750))</f>
        <v>1.29948</v>
      </c>
      <c r="P1750" s="7">
        <f>(E1750/L1750)</f>
        <v>358.97237569060775</v>
      </c>
      <c r="Q1750" s="7" t="str">
        <f>LEFT($N1750,FIND("/",N1750)-1)</f>
        <v>photography</v>
      </c>
      <c r="R1750" s="7" t="str">
        <f>RIGHT($N1750,FIND("/",$N1750)-2)</f>
        <v>photobooks</v>
      </c>
      <c r="S1750" s="12">
        <f>(((J1750/60)/60)/24)+DATE(1970,1,1)+(-6/24)</f>
        <v>42219.700729166667</v>
      </c>
      <c r="T1750" s="12">
        <f>(((I1750/60)/60)/24)+DATE(1970,1,1)+(-6/24)</f>
        <v>42249.700729166667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((E1751/D1751))</f>
        <v>1.2348756218905472</v>
      </c>
      <c r="P1751" s="7">
        <f>(E1751/L1751)</f>
        <v>94.736641221374043</v>
      </c>
      <c r="Q1751" s="7" t="str">
        <f>LEFT($N1751,FIND("/",N1751)-1)</f>
        <v>photography</v>
      </c>
      <c r="R1751" s="7" t="str">
        <f>RIGHT($N1751,FIND("/",$N1751)-2)</f>
        <v>photobooks</v>
      </c>
      <c r="S1751" s="12">
        <f>(((J1751/60)/60)/24)+DATE(1970,1,1)+(-6/24)</f>
        <v>42758.725937499999</v>
      </c>
      <c r="T1751" s="12">
        <f>(((I1751/60)/60)/24)+DATE(1970,1,1)+(-6/24)</f>
        <v>42795.541666666672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((E1752/D1752))</f>
        <v>2.0162</v>
      </c>
      <c r="P1752" s="7">
        <f>(E1752/L1752)</f>
        <v>80.647999999999996</v>
      </c>
      <c r="Q1752" s="7" t="str">
        <f>LEFT($N1752,FIND("/",N1752)-1)</f>
        <v>photography</v>
      </c>
      <c r="R1752" s="7" t="str">
        <f>RIGHT($N1752,FIND("/",$N1752)-2)</f>
        <v>photobooks</v>
      </c>
      <c r="S1752" s="12">
        <f>(((J1752/60)/60)/24)+DATE(1970,1,1)+(-6/24)</f>
        <v>42454.586851851855</v>
      </c>
      <c r="T1752" s="12">
        <f>(((I1752/60)/60)/24)+DATE(1970,1,1)+(-6/24)</f>
        <v>42479.586851851855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((E1753/D1753))</f>
        <v>1.0289999999999999</v>
      </c>
      <c r="P1753" s="7">
        <f>(E1753/L1753)</f>
        <v>168.68852459016392</v>
      </c>
      <c r="Q1753" s="7" t="str">
        <f>LEFT($N1753,FIND("/",N1753)-1)</f>
        <v>photography</v>
      </c>
      <c r="R1753" s="7" t="str">
        <f>RIGHT($N1753,FIND("/",$N1753)-2)</f>
        <v>photobooks</v>
      </c>
      <c r="S1753" s="12">
        <f>(((J1753/60)/60)/24)+DATE(1970,1,1)+(-6/24)</f>
        <v>42052.5315162037</v>
      </c>
      <c r="T1753" s="12">
        <f>(((I1753/60)/60)/24)+DATE(1970,1,1)+(-6/24)</f>
        <v>42082.489849537036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((E1754/D1754))</f>
        <v>2.6016666666666666</v>
      </c>
      <c r="P1754" s="7">
        <f>(E1754/L1754)</f>
        <v>34.68888888888889</v>
      </c>
      <c r="Q1754" s="7" t="str">
        <f>LEFT($N1754,FIND("/",N1754)-1)</f>
        <v>photography</v>
      </c>
      <c r="R1754" s="7" t="str">
        <f>RIGHT($N1754,FIND("/",$N1754)-2)</f>
        <v>photobooks</v>
      </c>
      <c r="S1754" s="12">
        <f>(((J1754/60)/60)/24)+DATE(1970,1,1)+(-6/24)</f>
        <v>42627.003263888888</v>
      </c>
      <c r="T1754" s="12">
        <f>(((I1754/60)/60)/24)+DATE(1970,1,1)+(-6/24)</f>
        <v>42657.003263888888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((E1755/D1755))</f>
        <v>1.08</v>
      </c>
      <c r="P1755" s="7">
        <f>(E1755/L1755)</f>
        <v>462.85714285714283</v>
      </c>
      <c r="Q1755" s="7" t="str">
        <f>LEFT($N1755,FIND("/",N1755)-1)</f>
        <v>photography</v>
      </c>
      <c r="R1755" s="7" t="str">
        <f>RIGHT($N1755,FIND("/",$N1755)-2)</f>
        <v>photobooks</v>
      </c>
      <c r="S1755" s="12">
        <f>(((J1755/60)/60)/24)+DATE(1970,1,1)+(-6/24)</f>
        <v>42420.49962962963</v>
      </c>
      <c r="T1755" s="12">
        <f>(((I1755/60)/60)/24)+DATE(1970,1,1)+(-6/24)</f>
        <v>42450.457962962959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((E1756/D1756))</f>
        <v>1.1052941176470588</v>
      </c>
      <c r="P1756" s="7">
        <f>(E1756/L1756)</f>
        <v>104.38888888888889</v>
      </c>
      <c r="Q1756" s="7" t="str">
        <f>LEFT($N1756,FIND("/",N1756)-1)</f>
        <v>photography</v>
      </c>
      <c r="R1756" s="7" t="str">
        <f>RIGHT($N1756,FIND("/",$N1756)-2)</f>
        <v>photobooks</v>
      </c>
      <c r="S1756" s="12">
        <f>(((J1756/60)/60)/24)+DATE(1970,1,1)+(-6/24)</f>
        <v>42067.626770833333</v>
      </c>
      <c r="T1756" s="12">
        <f>(((I1756/60)/60)/24)+DATE(1970,1,1)+(-6/24)</f>
        <v>42097.585104166668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((E1757/D1757))</f>
        <v>1.2</v>
      </c>
      <c r="P1757" s="7">
        <f>(E1757/L1757)</f>
        <v>7.5</v>
      </c>
      <c r="Q1757" s="7" t="str">
        <f>LEFT($N1757,FIND("/",N1757)-1)</f>
        <v>photography</v>
      </c>
      <c r="R1757" s="7" t="str">
        <f>RIGHT($N1757,FIND("/",$N1757)-2)</f>
        <v>photobooks</v>
      </c>
      <c r="S1757" s="12">
        <f>(((J1757/60)/60)/24)+DATE(1970,1,1)+(-6/24)</f>
        <v>42252.538900462961</v>
      </c>
      <c r="T1757" s="12">
        <f>(((I1757/60)/60)/24)+DATE(1970,1,1)+(-6/24)</f>
        <v>42282.538900462961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((E1758/D1758))</f>
        <v>1.0282909090909091</v>
      </c>
      <c r="P1758" s="7">
        <f>(E1758/L1758)</f>
        <v>47.13</v>
      </c>
      <c r="Q1758" s="7" t="str">
        <f>LEFT($N1758,FIND("/",N1758)-1)</f>
        <v>photography</v>
      </c>
      <c r="R1758" s="7" t="str">
        <f>RIGHT($N1758,FIND("/",$N1758)-2)</f>
        <v>photobooks</v>
      </c>
      <c r="S1758" s="12">
        <f>(((J1758/60)/60)/24)+DATE(1970,1,1)+(-6/24)</f>
        <v>42570.917465277773</v>
      </c>
      <c r="T1758" s="12">
        <f>(((I1758/60)/60)/24)+DATE(1970,1,1)+(-6/24)</f>
        <v>42610.917465277773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((E1759/D1759))</f>
        <v>1.1599999999999999</v>
      </c>
      <c r="P1759" s="7">
        <f>(E1759/L1759)</f>
        <v>414.28571428571428</v>
      </c>
      <c r="Q1759" s="7" t="str">
        <f>LEFT($N1759,FIND("/",N1759)-1)</f>
        <v>photography</v>
      </c>
      <c r="R1759" s="7" t="str">
        <f>RIGHT($N1759,FIND("/",$N1759)-2)</f>
        <v>photobooks</v>
      </c>
      <c r="S1759" s="12">
        <f>(((J1759/60)/60)/24)+DATE(1970,1,1)+(-6/24)</f>
        <v>42733.577349537038</v>
      </c>
      <c r="T1759" s="12">
        <f>(((I1759/60)/60)/24)+DATE(1970,1,1)+(-6/24)</f>
        <v>42763.561805555553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((E1760/D1760))</f>
        <v>1.147</v>
      </c>
      <c r="P1760" s="7">
        <f>(E1760/L1760)</f>
        <v>42.481481481481481</v>
      </c>
      <c r="Q1760" s="7" t="str">
        <f>LEFT($N1760,FIND("/",N1760)-1)</f>
        <v>photography</v>
      </c>
      <c r="R1760" s="7" t="str">
        <f>RIGHT($N1760,FIND("/",$N1760)-2)</f>
        <v>photobooks</v>
      </c>
      <c r="S1760" s="12">
        <f>(((J1760/60)/60)/24)+DATE(1970,1,1)+(-6/24)</f>
        <v>42505.705925925926</v>
      </c>
      <c r="T1760" s="12">
        <f>(((I1760/60)/60)/24)+DATE(1970,1,1)+(-6/24)</f>
        <v>42565.705925925926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((E1761/D1761))</f>
        <v>1.0660000000000001</v>
      </c>
      <c r="P1761" s="7">
        <f>(E1761/L1761)</f>
        <v>108.77551020408163</v>
      </c>
      <c r="Q1761" s="7" t="str">
        <f>LEFT($N1761,FIND("/",N1761)-1)</f>
        <v>photography</v>
      </c>
      <c r="R1761" s="7" t="str">
        <f>RIGHT($N1761,FIND("/",$N1761)-2)</f>
        <v>photobooks</v>
      </c>
      <c r="S1761" s="12">
        <f>(((J1761/60)/60)/24)+DATE(1970,1,1)+(-6/24)</f>
        <v>42068.579039351855</v>
      </c>
      <c r="T1761" s="12">
        <f>(((I1761/60)/60)/24)+DATE(1970,1,1)+(-6/24)</f>
        <v>42088.537372685183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((E1762/D1762))</f>
        <v>1.6544000000000001</v>
      </c>
      <c r="P1762" s="7">
        <f>(E1762/L1762)</f>
        <v>81.098039215686271</v>
      </c>
      <c r="Q1762" s="7" t="str">
        <f>LEFT($N1762,FIND("/",N1762)-1)</f>
        <v>photography</v>
      </c>
      <c r="R1762" s="7" t="str">
        <f>RIGHT($N1762,FIND("/",$N1762)-2)</f>
        <v>photobooks</v>
      </c>
      <c r="S1762" s="12">
        <f>(((J1762/60)/60)/24)+DATE(1970,1,1)+(-6/24)</f>
        <v>42405.42260416667</v>
      </c>
      <c r="T1762" s="12">
        <f>(((I1762/60)/60)/24)+DATE(1970,1,1)+(-6/24)</f>
        <v>42425.42260416667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((E1763/D1763))</f>
        <v>1.55</v>
      </c>
      <c r="P1763" s="7">
        <f>(E1763/L1763)</f>
        <v>51.666666666666664</v>
      </c>
      <c r="Q1763" s="7" t="str">
        <f>LEFT($N1763,FIND("/",N1763)-1)</f>
        <v>photography</v>
      </c>
      <c r="R1763" s="7" t="str">
        <f>RIGHT($N1763,FIND("/",$N1763)-2)</f>
        <v>photobooks</v>
      </c>
      <c r="S1763" s="12">
        <f>(((J1763/60)/60)/24)+DATE(1970,1,1)+(-6/24)</f>
        <v>42209.317824074074</v>
      </c>
      <c r="T1763" s="12">
        <f>(((I1763/60)/60)/24)+DATE(1970,1,1)+(-6/24)</f>
        <v>42259.317824074074</v>
      </c>
    </row>
    <row r="1764" spans="1:20" ht="17">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((E1764/D1764))</f>
        <v>8.85</v>
      </c>
      <c r="P1764" s="7">
        <f>(E1764/L1764)</f>
        <v>35.4</v>
      </c>
      <c r="Q1764" s="7" t="str">
        <f>LEFT($N1764,FIND("/",N1764)-1)</f>
        <v>photography</v>
      </c>
      <c r="R1764" s="7" t="str">
        <f>RIGHT($N1764,FIND("/",$N1764)-2)</f>
        <v>photobooks</v>
      </c>
      <c r="S1764" s="12">
        <f>(((J1764/60)/60)/24)+DATE(1970,1,1)+(-6/24)</f>
        <v>42410.732002314813</v>
      </c>
      <c r="T1764" s="12">
        <f>(((I1764/60)/60)/24)+DATE(1970,1,1)+(-6/24)</f>
        <v>42440.732002314813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((E1765/D1765))</f>
        <v>1.0190833333333333</v>
      </c>
      <c r="P1765" s="7">
        <f>(E1765/L1765)</f>
        <v>103.63559322033899</v>
      </c>
      <c r="Q1765" s="7" t="str">
        <f>LEFT($N1765,FIND("/",N1765)-1)</f>
        <v>photography</v>
      </c>
      <c r="R1765" s="7" t="str">
        <f>RIGHT($N1765,FIND("/",$N1765)-2)</f>
        <v>photobooks</v>
      </c>
      <c r="S1765" s="12">
        <f>(((J1765/60)/60)/24)+DATE(1970,1,1)+(-6/24)</f>
        <v>42636.618518518517</v>
      </c>
      <c r="T1765" s="12">
        <f>(((I1765/60)/60)/24)+DATE(1970,1,1)+(-6/24)</f>
        <v>42666.618518518517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((E1766/D1766))</f>
        <v>0.19600000000000001</v>
      </c>
      <c r="P1766" s="7">
        <f>(E1766/L1766)</f>
        <v>55.282051282051285</v>
      </c>
      <c r="Q1766" s="7" t="str">
        <f>LEFT($N1766,FIND("/",N1766)-1)</f>
        <v>photography</v>
      </c>
      <c r="R1766" s="7" t="str">
        <f>RIGHT($N1766,FIND("/",$N1766)-2)</f>
        <v>photobooks</v>
      </c>
      <c r="S1766" s="12">
        <f>(((J1766/60)/60)/24)+DATE(1970,1,1)+(-6/24)</f>
        <v>41825.235868055555</v>
      </c>
      <c r="T1766" s="12">
        <f>(((I1766/60)/60)/24)+DATE(1970,1,1)+(-6/24)</f>
        <v>41854.235868055555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((E1767/D1767))</f>
        <v>0.59467839999999994</v>
      </c>
      <c r="P1767" s="7">
        <f>(E1767/L1767)</f>
        <v>72.16970873786407</v>
      </c>
      <c r="Q1767" s="7" t="str">
        <f>LEFT($N1767,FIND("/",N1767)-1)</f>
        <v>photography</v>
      </c>
      <c r="R1767" s="7" t="str">
        <f>RIGHT($N1767,FIND("/",$N1767)-2)</f>
        <v>photobooks</v>
      </c>
      <c r="S1767" s="12">
        <f>(((J1767/60)/60)/24)+DATE(1970,1,1)+(-6/24)</f>
        <v>41834.730462962965</v>
      </c>
      <c r="T1767" s="12">
        <f>(((I1767/60)/60)/24)+DATE(1970,1,1)+(-6/24)</f>
        <v>41864.730462962965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((E1768/D1768))</f>
        <v>0</v>
      </c>
      <c r="P1768" s="7">
        <v>0</v>
      </c>
      <c r="Q1768" s="7" t="str">
        <f>LEFT($N1768,FIND("/",N1768)-1)</f>
        <v>photography</v>
      </c>
      <c r="R1768" s="7" t="str">
        <f>RIGHT($N1768,FIND("/",$N1768)-2)</f>
        <v>photobooks</v>
      </c>
      <c r="S1768" s="12">
        <f>(((J1768/60)/60)/24)+DATE(1970,1,1)+(-6/24)</f>
        <v>41855.609814814816</v>
      </c>
      <c r="T1768" s="12">
        <f>(((I1768/60)/60)/24)+DATE(1970,1,1)+(-6/24)</f>
        <v>41876.609814814816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((E1769/D1769))</f>
        <v>0.4572</v>
      </c>
      <c r="P1769" s="7">
        <f>(E1769/L1769)</f>
        <v>58.615384615384613</v>
      </c>
      <c r="Q1769" s="7" t="str">
        <f>LEFT($N1769,FIND("/",N1769)-1)</f>
        <v>photography</v>
      </c>
      <c r="R1769" s="7" t="str">
        <f>RIGHT($N1769,FIND("/",$N1769)-2)</f>
        <v>photobooks</v>
      </c>
      <c r="S1769" s="12">
        <f>(((J1769/60)/60)/24)+DATE(1970,1,1)+(-6/24)</f>
        <v>41824.408379629633</v>
      </c>
      <c r="T1769" s="12">
        <f>(((I1769/60)/60)/24)+DATE(1970,1,1)+(-6/24)</f>
        <v>41854.408379629633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((E1770/D1770))</f>
        <v>3.7400000000000003E-2</v>
      </c>
      <c r="P1770" s="7">
        <f>(E1770/L1770)</f>
        <v>12.466666666666667</v>
      </c>
      <c r="Q1770" s="7" t="str">
        <f>LEFT($N1770,FIND("/",N1770)-1)</f>
        <v>photography</v>
      </c>
      <c r="R1770" s="7" t="str">
        <f>RIGHT($N1770,FIND("/",$N1770)-2)</f>
        <v>photobooks</v>
      </c>
      <c r="S1770" s="12">
        <f>(((J1770/60)/60)/24)+DATE(1970,1,1)+(-6/24)</f>
        <v>41849.310694444444</v>
      </c>
      <c r="T1770" s="12">
        <f>(((I1770/60)/60)/24)+DATE(1970,1,1)+(-6/24)</f>
        <v>41909.310694444444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((E1771/D1771))</f>
        <v>2.7025E-2</v>
      </c>
      <c r="P1771" s="7">
        <f>(E1771/L1771)</f>
        <v>49.136363636363633</v>
      </c>
      <c r="Q1771" s="7" t="str">
        <f>LEFT($N1771,FIND("/",N1771)-1)</f>
        <v>photography</v>
      </c>
      <c r="R1771" s="7" t="str">
        <f>RIGHT($N1771,FIND("/",$N1771)-2)</f>
        <v>photobooks</v>
      </c>
      <c r="S1771" s="12">
        <f>(((J1771/60)/60)/24)+DATE(1970,1,1)+(-6/24)</f>
        <v>41987.568969907406</v>
      </c>
      <c r="T1771" s="12">
        <f>(((I1771/60)/60)/24)+DATE(1970,1,1)+(-6/24)</f>
        <v>42017.568969907406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((E1772/D1772))</f>
        <v>0.56514285714285717</v>
      </c>
      <c r="P1772" s="7">
        <f>(E1772/L1772)</f>
        <v>150.5</v>
      </c>
      <c r="Q1772" s="7" t="str">
        <f>LEFT($N1772,FIND("/",N1772)-1)</f>
        <v>photography</v>
      </c>
      <c r="R1772" s="7" t="str">
        <f>RIGHT($N1772,FIND("/",$N1772)-2)</f>
        <v>photobooks</v>
      </c>
      <c r="S1772" s="12">
        <f>(((J1772/60)/60)/24)+DATE(1970,1,1)+(-6/24)</f>
        <v>41891.530023148152</v>
      </c>
      <c r="T1772" s="12">
        <f>(((I1772/60)/60)/24)+DATE(1970,1,1)+(-6/24)</f>
        <v>41926.530023148152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((E1773/D1773))</f>
        <v>0.21309523809523809</v>
      </c>
      <c r="P1773" s="7">
        <f>(E1773/L1773)</f>
        <v>35.799999999999997</v>
      </c>
      <c r="Q1773" s="7" t="str">
        <f>LEFT($N1773,FIND("/",N1773)-1)</f>
        <v>photography</v>
      </c>
      <c r="R1773" s="7" t="str">
        <f>RIGHT($N1773,FIND("/",$N1773)-2)</f>
        <v>photobooks</v>
      </c>
      <c r="S1773" s="12">
        <f>(((J1773/60)/60)/24)+DATE(1970,1,1)+(-6/24)</f>
        <v>41905.729629629634</v>
      </c>
      <c r="T1773" s="12">
        <f>(((I1773/60)/60)/24)+DATE(1970,1,1)+(-6/24)</f>
        <v>41935.729629629634</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((E1774/D1774))</f>
        <v>0.156</v>
      </c>
      <c r="P1774" s="7">
        <f>(E1774/L1774)</f>
        <v>45.157894736842103</v>
      </c>
      <c r="Q1774" s="7" t="str">
        <f>LEFT($N1774,FIND("/",N1774)-1)</f>
        <v>photography</v>
      </c>
      <c r="R1774" s="7" t="str">
        <f>RIGHT($N1774,FIND("/",$N1774)-2)</f>
        <v>photobooks</v>
      </c>
      <c r="S1774" s="12">
        <f>(((J1774/60)/60)/24)+DATE(1970,1,1)+(-6/24)</f>
        <v>41766.468009259261</v>
      </c>
      <c r="T1774" s="12">
        <f>(((I1774/60)/60)/24)+DATE(1970,1,1)+(-6/24)</f>
        <v>41826.468009259261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((E1775/D1775))</f>
        <v>6.2566666666666673E-2</v>
      </c>
      <c r="P1775" s="7">
        <f>(E1775/L1775)</f>
        <v>98.78947368421052</v>
      </c>
      <c r="Q1775" s="7" t="str">
        <f>LEFT($N1775,FIND("/",N1775)-1)</f>
        <v>photography</v>
      </c>
      <c r="R1775" s="7" t="str">
        <f>RIGHT($N1775,FIND("/",$N1775)-2)</f>
        <v>photobooks</v>
      </c>
      <c r="S1775" s="12">
        <f>(((J1775/60)/60)/24)+DATE(1970,1,1)+(-6/24)</f>
        <v>41978.510393518518</v>
      </c>
      <c r="T1775" s="12">
        <f>(((I1775/60)/60)/24)+DATE(1970,1,1)+(-6/24)</f>
        <v>42023.510393518518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((E1776/D1776))</f>
        <v>0.4592</v>
      </c>
      <c r="P1776" s="7">
        <f>(E1776/L1776)</f>
        <v>88.307692307692307</v>
      </c>
      <c r="Q1776" s="7" t="str">
        <f>LEFT($N1776,FIND("/",N1776)-1)</f>
        <v>photography</v>
      </c>
      <c r="R1776" s="7" t="str">
        <f>RIGHT($N1776,FIND("/",$N1776)-2)</f>
        <v>photobooks</v>
      </c>
      <c r="S1776" s="12">
        <f>(((J1776/60)/60)/24)+DATE(1970,1,1)+(-6/24)</f>
        <v>41929.968657407408</v>
      </c>
      <c r="T1776" s="12">
        <f>(((I1776/60)/60)/24)+DATE(1970,1,1)+(-6/24)</f>
        <v>41972.374305555553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((E1777/D1777))</f>
        <v>0.65101538461538466</v>
      </c>
      <c r="P1777" s="7">
        <f>(E1777/L1777)</f>
        <v>170.62903225806451</v>
      </c>
      <c r="Q1777" s="7" t="str">
        <f>LEFT($N1777,FIND("/",N1777)-1)</f>
        <v>photography</v>
      </c>
      <c r="R1777" s="7" t="str">
        <f>RIGHT($N1777,FIND("/",$N1777)-2)</f>
        <v>photobooks</v>
      </c>
      <c r="S1777" s="12">
        <f>(((J1777/60)/60)/24)+DATE(1970,1,1)+(-6/24)</f>
        <v>41891.726388888892</v>
      </c>
      <c r="T1777" s="12">
        <f>(((I1777/60)/60)/24)+DATE(1970,1,1)+(-6/24)</f>
        <v>41936.726388888892</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((E1778/D1778))</f>
        <v>6.7000000000000004E-2</v>
      </c>
      <c r="P1778" s="7">
        <f>(E1778/L1778)</f>
        <v>83.75</v>
      </c>
      <c r="Q1778" s="7" t="str">
        <f>LEFT($N1778,FIND("/",N1778)-1)</f>
        <v>photography</v>
      </c>
      <c r="R1778" s="7" t="str">
        <f>RIGHT($N1778,FIND("/",$N1778)-2)</f>
        <v>photobooks</v>
      </c>
      <c r="S1778" s="12">
        <f>(((J1778/60)/60)/24)+DATE(1970,1,1)+(-6/24)</f>
        <v>41905.70684027778</v>
      </c>
      <c r="T1778" s="12">
        <f>(((I1778/60)/60)/24)+DATE(1970,1,1)+(-6/24)</f>
        <v>41941.70684027778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((E1779/D1779))</f>
        <v>0.135625</v>
      </c>
      <c r="P1779" s="7">
        <f>(E1779/L1779)</f>
        <v>65.099999999999994</v>
      </c>
      <c r="Q1779" s="7" t="str">
        <f>LEFT($N1779,FIND("/",N1779)-1)</f>
        <v>photography</v>
      </c>
      <c r="R1779" s="7" t="str">
        <f>RIGHT($N1779,FIND("/",$N1779)-2)</f>
        <v>photobooks</v>
      </c>
      <c r="S1779" s="12">
        <f>(((J1779/60)/60)/24)+DATE(1970,1,1)+(-6/24)</f>
        <v>42025.107094907406</v>
      </c>
      <c r="T1779" s="12">
        <f>(((I1779/60)/60)/24)+DATE(1970,1,1)+(-6/24)</f>
        <v>42055.107094907406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((E1780/D1780))</f>
        <v>1.9900000000000001E-2</v>
      </c>
      <c r="P1780" s="7">
        <f>(E1780/L1780)</f>
        <v>66.333333333333329</v>
      </c>
      <c r="Q1780" s="7" t="str">
        <f>LEFT($N1780,FIND("/",N1780)-1)</f>
        <v>photography</v>
      </c>
      <c r="R1780" s="7" t="str">
        <f>RIGHT($N1780,FIND("/",$N1780)-2)</f>
        <v>photobooks</v>
      </c>
      <c r="S1780" s="12">
        <f>(((J1780/60)/60)/24)+DATE(1970,1,1)+(-6/24)</f>
        <v>42045.61336805555</v>
      </c>
      <c r="T1780" s="12">
        <f>(((I1780/60)/60)/24)+DATE(1970,1,1)+(-6/24)</f>
        <v>42090.571701388893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((E1781/D1781))</f>
        <v>0.36236363636363639</v>
      </c>
      <c r="P1781" s="7">
        <f>(E1781/L1781)</f>
        <v>104.89473684210526</v>
      </c>
      <c r="Q1781" s="7" t="str">
        <f>LEFT($N1781,FIND("/",N1781)-1)</f>
        <v>photography</v>
      </c>
      <c r="R1781" s="7" t="str">
        <f>RIGHT($N1781,FIND("/",$N1781)-2)</f>
        <v>photobooks</v>
      </c>
      <c r="S1781" s="12">
        <f>(((J1781/60)/60)/24)+DATE(1970,1,1)+(-6/24)</f>
        <v>42585.441898148143</v>
      </c>
      <c r="T1781" s="12">
        <f>(((I1781/60)/60)/24)+DATE(1970,1,1)+(-6/24)</f>
        <v>42615.441898148143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((E1782/D1782))</f>
        <v>0.39743333333333336</v>
      </c>
      <c r="P1782" s="7">
        <f>(E1782/L1782)</f>
        <v>78.440789473684205</v>
      </c>
      <c r="Q1782" s="7" t="str">
        <f>LEFT($N1782,FIND("/",N1782)-1)</f>
        <v>photography</v>
      </c>
      <c r="R1782" s="7" t="str">
        <f>RIGHT($N1782,FIND("/",$N1782)-2)</f>
        <v>photobooks</v>
      </c>
      <c r="S1782" s="12">
        <f>(((J1782/60)/60)/24)+DATE(1970,1,1)+(-6/24)</f>
        <v>42493.350810185191</v>
      </c>
      <c r="T1782" s="12">
        <f>(((I1782/60)/60)/24)+DATE(1970,1,1)+(-6/24)</f>
        <v>42553.350810185191</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((E1783/D1783))</f>
        <v>0.25763636363636366</v>
      </c>
      <c r="P1783" s="7">
        <f>(E1783/L1783)</f>
        <v>59.041666666666664</v>
      </c>
      <c r="Q1783" s="7" t="str">
        <f>LEFT($N1783,FIND("/",N1783)-1)</f>
        <v>photography</v>
      </c>
      <c r="R1783" s="7" t="str">
        <f>RIGHT($N1783,FIND("/",$N1783)-2)</f>
        <v>photobooks</v>
      </c>
      <c r="S1783" s="12">
        <f>(((J1783/60)/60)/24)+DATE(1970,1,1)+(-6/24)</f>
        <v>42597.367418981477</v>
      </c>
      <c r="T1783" s="12">
        <f>(((I1783/60)/60)/24)+DATE(1970,1,1)+(-6/24)</f>
        <v>42628.367418981477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((E1784/D1784))</f>
        <v>0.15491428571428573</v>
      </c>
      <c r="P1784" s="7">
        <f>(E1784/L1784)</f>
        <v>71.34210526315789</v>
      </c>
      <c r="Q1784" s="7" t="str">
        <f>LEFT($N1784,FIND("/",N1784)-1)</f>
        <v>photography</v>
      </c>
      <c r="R1784" s="7" t="str">
        <f>RIGHT($N1784,FIND("/",$N1784)-2)</f>
        <v>photobooks</v>
      </c>
      <c r="S1784" s="12">
        <f>(((J1784/60)/60)/24)+DATE(1970,1,1)+(-6/24)</f>
        <v>42388.325104166666</v>
      </c>
      <c r="T1784" s="12">
        <f>(((I1784/60)/60)/24)+DATE(1970,1,1)+(-6/24)</f>
        <v>42421.325104166666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((E1785/D1785))</f>
        <v>0.236925</v>
      </c>
      <c r="P1785" s="7">
        <f>(E1785/L1785)</f>
        <v>51.227027027027027</v>
      </c>
      <c r="Q1785" s="7" t="str">
        <f>LEFT($N1785,FIND("/",N1785)-1)</f>
        <v>photography</v>
      </c>
      <c r="R1785" s="7" t="str">
        <f>RIGHT($N1785,FIND("/",$N1785)-2)</f>
        <v>photobooks</v>
      </c>
      <c r="S1785" s="12">
        <f>(((J1785/60)/60)/24)+DATE(1970,1,1)+(-6/24)</f>
        <v>42115.699976851851</v>
      </c>
      <c r="T1785" s="12">
        <f>(((I1785/60)/60)/24)+DATE(1970,1,1)+(-6/24)</f>
        <v>42145.699976851851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((E1786/D1786))</f>
        <v>0.39760000000000001</v>
      </c>
      <c r="P1786" s="7">
        <f>(E1786/L1786)</f>
        <v>60.242424242424242</v>
      </c>
      <c r="Q1786" s="7" t="str">
        <f>LEFT($N1786,FIND("/",N1786)-1)</f>
        <v>photography</v>
      </c>
      <c r="R1786" s="7" t="str">
        <f>RIGHT($N1786,FIND("/",$N1786)-2)</f>
        <v>photobooks</v>
      </c>
      <c r="S1786" s="12">
        <f>(((J1786/60)/60)/24)+DATE(1970,1,1)+(-6/24)</f>
        <v>42003.405555555553</v>
      </c>
      <c r="T1786" s="12">
        <f>(((I1786/60)/60)/24)+DATE(1970,1,1)+(-6/24)</f>
        <v>42034.892361111109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((E1787/D1787))</f>
        <v>0.20220833333333332</v>
      </c>
      <c r="P1787" s="7">
        <f>(E1787/L1787)</f>
        <v>44.935185185185183</v>
      </c>
      <c r="Q1787" s="7" t="str">
        <f>LEFT($N1787,FIND("/",N1787)-1)</f>
        <v>photography</v>
      </c>
      <c r="R1787" s="7" t="str">
        <f>RIGHT($N1787,FIND("/",$N1787)-2)</f>
        <v>photobooks</v>
      </c>
      <c r="S1787" s="12">
        <f>(((J1787/60)/60)/24)+DATE(1970,1,1)+(-6/24)</f>
        <v>41896.884895833333</v>
      </c>
      <c r="T1787" s="12">
        <f>(((I1787/60)/60)/24)+DATE(1970,1,1)+(-6/24)</f>
        <v>41927.75</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((E1788/D1788))</f>
        <v>0.47631578947368419</v>
      </c>
      <c r="P1788" s="7">
        <f>(E1788/L1788)</f>
        <v>31.206896551724139</v>
      </c>
      <c r="Q1788" s="7" t="str">
        <f>LEFT($N1788,FIND("/",N1788)-1)</f>
        <v>photography</v>
      </c>
      <c r="R1788" s="7" t="str">
        <f>RIGHT($N1788,FIND("/",$N1788)-2)</f>
        <v>photobooks</v>
      </c>
      <c r="S1788" s="12">
        <f>(((J1788/60)/60)/24)+DATE(1970,1,1)+(-6/24)</f>
        <v>41958.300659722227</v>
      </c>
      <c r="T1788" s="12">
        <f>(((I1788/60)/60)/24)+DATE(1970,1,1)+(-6/24)</f>
        <v>41988.300659722227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((E1789/D1789))</f>
        <v>0.15329999999999999</v>
      </c>
      <c r="P1789" s="7">
        <f>(E1789/L1789)</f>
        <v>63.875</v>
      </c>
      <c r="Q1789" s="7" t="str">
        <f>LEFT($N1789,FIND("/",N1789)-1)</f>
        <v>photography</v>
      </c>
      <c r="R1789" s="7" t="str">
        <f>RIGHT($N1789,FIND("/",$N1789)-2)</f>
        <v>photobooks</v>
      </c>
      <c r="S1789" s="12">
        <f>(((J1789/60)/60)/24)+DATE(1970,1,1)+(-6/24)</f>
        <v>42068.40552083333</v>
      </c>
      <c r="T1789" s="12">
        <f>(((I1789/60)/60)/24)+DATE(1970,1,1)+(-6/24)</f>
        <v>42098.363854166666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((E1790/D1790))</f>
        <v>1.3818181818181818E-2</v>
      </c>
      <c r="P1790" s="7">
        <f>(E1790/L1790)</f>
        <v>19</v>
      </c>
      <c r="Q1790" s="7" t="str">
        <f>LEFT($N1790,FIND("/",N1790)-1)</f>
        <v>photography</v>
      </c>
      <c r="R1790" s="7" t="str">
        <f>RIGHT($N1790,FIND("/",$N1790)-2)</f>
        <v>photobooks</v>
      </c>
      <c r="S1790" s="12">
        <f>(((J1790/60)/60)/24)+DATE(1970,1,1)+(-6/24)</f>
        <v>41913.69840277778</v>
      </c>
      <c r="T1790" s="12">
        <f>(((I1790/60)/60)/24)+DATE(1970,1,1)+(-6/24)</f>
        <v>41943.69840277778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((E1791/D1791))</f>
        <v>5.0000000000000001E-3</v>
      </c>
      <c r="P1791" s="7">
        <f>(E1791/L1791)</f>
        <v>10</v>
      </c>
      <c r="Q1791" s="7" t="str">
        <f>LEFT($N1791,FIND("/",N1791)-1)</f>
        <v>photography</v>
      </c>
      <c r="R1791" s="7" t="str">
        <f>RIGHT($N1791,FIND("/",$N1791)-2)</f>
        <v>photobooks</v>
      </c>
      <c r="S1791" s="12">
        <f>(((J1791/60)/60)/24)+DATE(1970,1,1)+(-6/24)</f>
        <v>41956.000034722223</v>
      </c>
      <c r="T1791" s="12">
        <f>(((I1791/60)/60)/24)+DATE(1970,1,1)+(-6/24)</f>
        <v>42016.000034722223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((E1792/D1792))</f>
        <v>4.9575757575757579E-2</v>
      </c>
      <c r="P1792" s="7">
        <f>(E1792/L1792)</f>
        <v>109.06666666666666</v>
      </c>
      <c r="Q1792" s="7" t="str">
        <f>LEFT($N1792,FIND("/",N1792)-1)</f>
        <v>photography</v>
      </c>
      <c r="R1792" s="7" t="str">
        <f>RIGHT($N1792,FIND("/",$N1792)-2)</f>
        <v>photobooks</v>
      </c>
      <c r="S1792" s="12">
        <f>(((J1792/60)/60)/24)+DATE(1970,1,1)+(-6/24)</f>
        <v>42010.424513888895</v>
      </c>
      <c r="T1792" s="12">
        <f>(((I1792/60)/60)/24)+DATE(1970,1,1)+(-6/24)</f>
        <v>42040.424513888895</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((E1793/D1793))</f>
        <v>3.5666666666666666E-2</v>
      </c>
      <c r="P1793" s="7">
        <f>(E1793/L1793)</f>
        <v>26.75</v>
      </c>
      <c r="Q1793" s="7" t="str">
        <f>LEFT($N1793,FIND("/",N1793)-1)</f>
        <v>photography</v>
      </c>
      <c r="R1793" s="7" t="str">
        <f>RIGHT($N1793,FIND("/",$N1793)-2)</f>
        <v>photobooks</v>
      </c>
      <c r="S1793" s="12">
        <f>(((J1793/60)/60)/24)+DATE(1970,1,1)+(-6/24)</f>
        <v>41973.490335648152</v>
      </c>
      <c r="T1793" s="12">
        <f>(((I1793/60)/60)/24)+DATE(1970,1,1)+(-6/24)</f>
        <v>42033.490335648152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((E1794/D1794))</f>
        <v>0.61124000000000001</v>
      </c>
      <c r="P1794" s="7">
        <f>(E1794/L1794)</f>
        <v>109.93525179856115</v>
      </c>
      <c r="Q1794" s="7" t="str">
        <f>LEFT($N1794,FIND("/",N1794)-1)</f>
        <v>photography</v>
      </c>
      <c r="R1794" s="7" t="str">
        <f>RIGHT($N1794,FIND("/",$N1794)-2)</f>
        <v>photobooks</v>
      </c>
      <c r="S1794" s="12">
        <f>(((J1794/60)/60)/24)+DATE(1970,1,1)+(-6/24)</f>
        <v>42188.781041666662</v>
      </c>
      <c r="T1794" s="12">
        <f>(((I1794/60)/60)/24)+DATE(1970,1,1)+(-6/24)</f>
        <v>42226.040972222225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((E1795/D1795))</f>
        <v>1.3333333333333334E-2</v>
      </c>
      <c r="P1795" s="7">
        <f>(E1795/L1795)</f>
        <v>20</v>
      </c>
      <c r="Q1795" s="7" t="str">
        <f>LEFT($N1795,FIND("/",N1795)-1)</f>
        <v>photography</v>
      </c>
      <c r="R1795" s="7" t="str">
        <f>RIGHT($N1795,FIND("/",$N1795)-2)</f>
        <v>photobooks</v>
      </c>
      <c r="S1795" s="12">
        <f>(((J1795/60)/60)/24)+DATE(1970,1,1)+(-6/24)</f>
        <v>41940.64166666667</v>
      </c>
      <c r="T1795" s="12">
        <f>(((I1795/60)/60)/24)+DATE(1970,1,1)+(-6/24)</f>
        <v>41970.683333333334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((E1796/D1796))</f>
        <v>0.11077777777777778</v>
      </c>
      <c r="P1796" s="7">
        <f>(E1796/L1796)</f>
        <v>55.388888888888886</v>
      </c>
      <c r="Q1796" s="7" t="str">
        <f>LEFT($N1796,FIND("/",N1796)-1)</f>
        <v>photography</v>
      </c>
      <c r="R1796" s="7" t="str">
        <f>RIGHT($N1796,FIND("/",$N1796)-2)</f>
        <v>photobooks</v>
      </c>
      <c r="S1796" s="12">
        <f>(((J1796/60)/60)/24)+DATE(1970,1,1)+(-6/24)</f>
        <v>42011.301180555558</v>
      </c>
      <c r="T1796" s="12">
        <f>(((I1796/60)/60)/24)+DATE(1970,1,1)+(-6/24)</f>
        <v>42046.301180555558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((E1797/D1797))</f>
        <v>0.38735714285714284</v>
      </c>
      <c r="P1797" s="7">
        <f>(E1797/L1797)</f>
        <v>133.90123456790124</v>
      </c>
      <c r="Q1797" s="7" t="str">
        <f>LEFT($N1797,FIND("/",N1797)-1)</f>
        <v>photography</v>
      </c>
      <c r="R1797" s="7" t="str">
        <f>RIGHT($N1797,FIND("/",$N1797)-2)</f>
        <v>photobooks</v>
      </c>
      <c r="S1797" s="12">
        <f>(((J1797/60)/60)/24)+DATE(1970,1,1)+(-6/24)</f>
        <v>42628.038668981477</v>
      </c>
      <c r="T1797" s="12">
        <f>(((I1797/60)/60)/24)+DATE(1970,1,1)+(-6/24)</f>
        <v>42657.416666666672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((E1798/D1798))</f>
        <v>0.22052631578947368</v>
      </c>
      <c r="P1798" s="7">
        <f>(E1798/L1798)</f>
        <v>48.720930232558139</v>
      </c>
      <c r="Q1798" s="7" t="str">
        <f>LEFT($N1798,FIND("/",N1798)-1)</f>
        <v>photography</v>
      </c>
      <c r="R1798" s="7" t="str">
        <f>RIGHT($N1798,FIND("/",$N1798)-2)</f>
        <v>photobooks</v>
      </c>
      <c r="S1798" s="12">
        <f>(((J1798/60)/60)/24)+DATE(1970,1,1)+(-6/24)</f>
        <v>42515.189421296294</v>
      </c>
      <c r="T1798" s="12">
        <f>(((I1798/60)/60)/24)+DATE(1970,1,1)+(-6/24)</f>
        <v>42575.189421296294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((E1799/D1799))</f>
        <v>0.67549999999999999</v>
      </c>
      <c r="P1799" s="7">
        <f>(E1799/L1799)</f>
        <v>48.25</v>
      </c>
      <c r="Q1799" s="7" t="str">
        <f>LEFT($N1799,FIND("/",N1799)-1)</f>
        <v>photography</v>
      </c>
      <c r="R1799" s="7" t="str">
        <f>RIGHT($N1799,FIND("/",$N1799)-2)</f>
        <v>photobooks</v>
      </c>
      <c r="S1799" s="12">
        <f>(((J1799/60)/60)/24)+DATE(1970,1,1)+(-6/24)</f>
        <v>42689.31931712963</v>
      </c>
      <c r="T1799" s="12">
        <f>(((I1799/60)/60)/24)+DATE(1970,1,1)+(-6/24)</f>
        <v>42719.31931712963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((E1800/D1800))</f>
        <v>0.136375</v>
      </c>
      <c r="P1800" s="7">
        <f>(E1800/L1800)</f>
        <v>58.972972972972975</v>
      </c>
      <c r="Q1800" s="7" t="str">
        <f>LEFT($N1800,FIND("/",N1800)-1)</f>
        <v>photography</v>
      </c>
      <c r="R1800" s="7" t="str">
        <f>RIGHT($N1800,FIND("/",$N1800)-2)</f>
        <v>photobooks</v>
      </c>
      <c r="S1800" s="12">
        <f>(((J1800/60)/60)/24)+DATE(1970,1,1)+(-6/24)</f>
        <v>42344.07677083333</v>
      </c>
      <c r="T1800" s="12">
        <f>(((I1800/60)/60)/24)+DATE(1970,1,1)+(-6/24)</f>
        <v>42404.07677083333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((E1801/D1801))</f>
        <v>1.7457500000000001E-2</v>
      </c>
      <c r="P1801" s="7">
        <f>(E1801/L1801)</f>
        <v>11.638333333333334</v>
      </c>
      <c r="Q1801" s="7" t="str">
        <f>LEFT($N1801,FIND("/",N1801)-1)</f>
        <v>photography</v>
      </c>
      <c r="R1801" s="7" t="str">
        <f>RIGHT($N1801,FIND("/",$N1801)-2)</f>
        <v>photobooks</v>
      </c>
      <c r="S1801" s="12">
        <f>(((J1801/60)/60)/24)+DATE(1970,1,1)+(-6/24)</f>
        <v>41934.592685185184</v>
      </c>
      <c r="T1801" s="12">
        <f>(((I1801/60)/60)/24)+DATE(1970,1,1)+(-6/24)</f>
        <v>41954.634351851855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((E1802/D1802))</f>
        <v>0.20449632511889321</v>
      </c>
      <c r="P1802" s="7">
        <f>(E1802/L1802)</f>
        <v>83.716814159292042</v>
      </c>
      <c r="Q1802" s="7" t="str">
        <f>LEFT($N1802,FIND("/",N1802)-1)</f>
        <v>photography</v>
      </c>
      <c r="R1802" s="7" t="str">
        <f>RIGHT($N1802,FIND("/",$N1802)-2)</f>
        <v>photobooks</v>
      </c>
      <c r="S1802" s="12">
        <f>(((J1802/60)/60)/24)+DATE(1970,1,1)+(-6/24)</f>
        <v>42623.356134259258</v>
      </c>
      <c r="T1802" s="12">
        <f>(((I1802/60)/60)/24)+DATE(1970,1,1)+(-6/24)</f>
        <v>42653.356134259258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((E1803/D1803))</f>
        <v>0.13852941176470587</v>
      </c>
      <c r="P1803" s="7">
        <f>(E1803/L1803)</f>
        <v>63.648648648648646</v>
      </c>
      <c r="Q1803" s="7" t="str">
        <f>LEFT($N1803,FIND("/",N1803)-1)</f>
        <v>photography</v>
      </c>
      <c r="R1803" s="7" t="str">
        <f>RIGHT($N1803,FIND("/",$N1803)-2)</f>
        <v>photobooks</v>
      </c>
      <c r="S1803" s="12">
        <f>(((J1803/60)/60)/24)+DATE(1970,1,1)+(-6/24)</f>
        <v>42321.410509259258</v>
      </c>
      <c r="T1803" s="12">
        <f>(((I1803/60)/60)/24)+DATE(1970,1,1)+(-6/24)</f>
        <v>42353.256944444445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((E1804/D1804))</f>
        <v>0.48485714285714288</v>
      </c>
      <c r="P1804" s="7">
        <f>(E1804/L1804)</f>
        <v>94.277777777777771</v>
      </c>
      <c r="Q1804" s="7" t="str">
        <f>LEFT($N1804,FIND("/",N1804)-1)</f>
        <v>photography</v>
      </c>
      <c r="R1804" s="7" t="str">
        <f>RIGHT($N1804,FIND("/",$N1804)-2)</f>
        <v>photobooks</v>
      </c>
      <c r="S1804" s="12">
        <f>(((J1804/60)/60)/24)+DATE(1970,1,1)+(-6/24)</f>
        <v>42159.22256944445</v>
      </c>
      <c r="T1804" s="12">
        <f>(((I1804/60)/60)/24)+DATE(1970,1,1)+(-6/24)</f>
        <v>42182.665972222225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((E1805/D1805))</f>
        <v>0.308</v>
      </c>
      <c r="P1805" s="7">
        <f>(E1805/L1805)</f>
        <v>71.86666666666666</v>
      </c>
      <c r="Q1805" s="7" t="str">
        <f>LEFT($N1805,FIND("/",N1805)-1)</f>
        <v>photography</v>
      </c>
      <c r="R1805" s="7" t="str">
        <f>RIGHT($N1805,FIND("/",$N1805)-2)</f>
        <v>photobooks</v>
      </c>
      <c r="S1805" s="12">
        <f>(((J1805/60)/60)/24)+DATE(1970,1,1)+(-6/24)</f>
        <v>42017.821550925932</v>
      </c>
      <c r="T1805" s="12">
        <f>(((I1805/60)/60)/24)+DATE(1970,1,1)+(-6/24)</f>
        <v>42048.821550925932</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((E1806/D1806))</f>
        <v>0.35174193548387095</v>
      </c>
      <c r="P1806" s="7">
        <f>(E1806/L1806)</f>
        <v>104.84615384615384</v>
      </c>
      <c r="Q1806" s="7" t="str">
        <f>LEFT($N1806,FIND("/",N1806)-1)</f>
        <v>photography</v>
      </c>
      <c r="R1806" s="7" t="str">
        <f>RIGHT($N1806,FIND("/",$N1806)-2)</f>
        <v>photobooks</v>
      </c>
      <c r="S1806" s="12">
        <f>(((J1806/60)/60)/24)+DATE(1970,1,1)+(-6/24)</f>
        <v>42282.428287037037</v>
      </c>
      <c r="T1806" s="12">
        <f>(((I1806/60)/60)/24)+DATE(1970,1,1)+(-6/24)</f>
        <v>42322.469953703709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((E1807/D1807))</f>
        <v>0.36404444444444445</v>
      </c>
      <c r="P1807" s="7">
        <f>(E1807/L1807)</f>
        <v>67.139344262295083</v>
      </c>
      <c r="Q1807" s="7" t="str">
        <f>LEFT($N1807,FIND("/",N1807)-1)</f>
        <v>photography</v>
      </c>
      <c r="R1807" s="7" t="str">
        <f>RIGHT($N1807,FIND("/",$N1807)-2)</f>
        <v>photobooks</v>
      </c>
      <c r="S1807" s="12">
        <f>(((J1807/60)/60)/24)+DATE(1970,1,1)+(-6/24)</f>
        <v>42247.553912037038</v>
      </c>
      <c r="T1807" s="12">
        <f>(((I1807/60)/60)/24)+DATE(1970,1,1)+(-6/24)</f>
        <v>42279.5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((E1808/D1808))</f>
        <v>2.955E-2</v>
      </c>
      <c r="P1808" s="7">
        <f>(E1808/L1808)</f>
        <v>73.875</v>
      </c>
      <c r="Q1808" s="7" t="str">
        <f>LEFT($N1808,FIND("/",N1808)-1)</f>
        <v>photography</v>
      </c>
      <c r="R1808" s="7" t="str">
        <f>RIGHT($N1808,FIND("/",$N1808)-2)</f>
        <v>photobooks</v>
      </c>
      <c r="S1808" s="12">
        <f>(((J1808/60)/60)/24)+DATE(1970,1,1)+(-6/24)</f>
        <v>41877.388298611113</v>
      </c>
      <c r="T1808" s="12">
        <f>(((I1808/60)/60)/24)+DATE(1970,1,1)+(-6/24)</f>
        <v>41912.388298611113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((E1809/D1809))</f>
        <v>0.1106</v>
      </c>
      <c r="P1809" s="7">
        <f>(E1809/L1809)</f>
        <v>69.125</v>
      </c>
      <c r="Q1809" s="7" t="str">
        <f>LEFT($N1809,FIND("/",N1809)-1)</f>
        <v>photography</v>
      </c>
      <c r="R1809" s="7" t="str">
        <f>RIGHT($N1809,FIND("/",$N1809)-2)</f>
        <v>photobooks</v>
      </c>
      <c r="S1809" s="12">
        <f>(((J1809/60)/60)/24)+DATE(1970,1,1)+(-6/24)</f>
        <v>41879.818437499998</v>
      </c>
      <c r="T1809" s="12">
        <f>(((I1809/60)/60)/24)+DATE(1970,1,1)+(-6/24)</f>
        <v>41909.818437499998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((E1810/D1810))</f>
        <v>0.41407142857142859</v>
      </c>
      <c r="P1810" s="7">
        <f>(E1810/L1810)</f>
        <v>120.77083333333333</v>
      </c>
      <c r="Q1810" s="7" t="str">
        <f>LEFT($N1810,FIND("/",N1810)-1)</f>
        <v>photography</v>
      </c>
      <c r="R1810" s="7" t="str">
        <f>RIGHT($N1810,FIND("/",$N1810)-2)</f>
        <v>photobooks</v>
      </c>
      <c r="S1810" s="12">
        <f>(((J1810/60)/60)/24)+DATE(1970,1,1)+(-6/24)</f>
        <v>42742.430902777778</v>
      </c>
      <c r="T1810" s="12">
        <f>(((I1810/60)/60)/24)+DATE(1970,1,1)+(-6/24)</f>
        <v>42777.430902777778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((E1811/D1811))</f>
        <v>0.10857142857142857</v>
      </c>
      <c r="P1811" s="7">
        <f>(E1811/L1811)</f>
        <v>42.222222222222221</v>
      </c>
      <c r="Q1811" s="7" t="str">
        <f>LEFT($N1811,FIND("/",N1811)-1)</f>
        <v>photography</v>
      </c>
      <c r="R1811" s="7" t="str">
        <f>RIGHT($N1811,FIND("/",$N1811)-2)</f>
        <v>photobooks</v>
      </c>
      <c r="S1811" s="12">
        <f>(((J1811/60)/60)/24)+DATE(1970,1,1)+(-6/24)</f>
        <v>42029.657858796301</v>
      </c>
      <c r="T1811" s="12">
        <f>(((I1811/60)/60)/24)+DATE(1970,1,1)+(-6/24)</f>
        <v>42064.657858796301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((E1812/D1812))</f>
        <v>3.3333333333333333E-2</v>
      </c>
      <c r="P1812" s="7">
        <f>(E1812/L1812)</f>
        <v>7.5</v>
      </c>
      <c r="Q1812" s="7" t="str">
        <f>LEFT($N1812,FIND("/",N1812)-1)</f>
        <v>photography</v>
      </c>
      <c r="R1812" s="7" t="str">
        <f>RIGHT($N1812,FIND("/",$N1812)-2)</f>
        <v>photobooks</v>
      </c>
      <c r="S1812" s="12">
        <f>(((J1812/60)/60)/24)+DATE(1970,1,1)+(-6/24)</f>
        <v>41860.66002314815</v>
      </c>
      <c r="T1812" s="12">
        <f>(((I1812/60)/60)/24)+DATE(1970,1,1)+(-6/24)</f>
        <v>41872.66002314815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((E1813/D1813))</f>
        <v>7.407407407407407E-4</v>
      </c>
      <c r="P1813" s="7">
        <f>(E1813/L1813)</f>
        <v>1.5384615384615385</v>
      </c>
      <c r="Q1813" s="7" t="str">
        <f>LEFT($N1813,FIND("/",N1813)-1)</f>
        <v>photography</v>
      </c>
      <c r="R1813" s="7" t="str">
        <f>RIGHT($N1813,FIND("/",$N1813)-2)</f>
        <v>photobooks</v>
      </c>
      <c r="S1813" s="12">
        <f>(((J1813/60)/60)/24)+DATE(1970,1,1)+(-6/24)</f>
        <v>41876.183680555558</v>
      </c>
      <c r="T1813" s="12">
        <f>(((I1813/60)/60)/24)+DATE(1970,1,1)+(-6/24)</f>
        <v>41935.916666666664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((E1814/D1814))</f>
        <v>0.13307692307692306</v>
      </c>
      <c r="P1814" s="7">
        <f>(E1814/L1814)</f>
        <v>37.608695652173914</v>
      </c>
      <c r="Q1814" s="7" t="str">
        <f>LEFT($N1814,FIND("/",N1814)-1)</f>
        <v>photography</v>
      </c>
      <c r="R1814" s="7" t="str">
        <f>RIGHT($N1814,FIND("/",$N1814)-2)</f>
        <v>photobooks</v>
      </c>
      <c r="S1814" s="12">
        <f>(((J1814/60)/60)/24)+DATE(1970,1,1)+(-6/24)</f>
        <v>42524.068703703699</v>
      </c>
      <c r="T1814" s="12">
        <f>(((I1814/60)/60)/24)+DATE(1970,1,1)+(-6/24)</f>
        <v>42554.068703703699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((E1815/D1815))</f>
        <v>0</v>
      </c>
      <c r="P1815" s="7">
        <v>0</v>
      </c>
      <c r="Q1815" s="7" t="str">
        <f>LEFT($N1815,FIND("/",N1815)-1)</f>
        <v>photography</v>
      </c>
      <c r="R1815" s="7" t="str">
        <f>RIGHT($N1815,FIND("/",$N1815)-2)</f>
        <v>photobooks</v>
      </c>
      <c r="S1815" s="12">
        <f>(((J1815/60)/60)/24)+DATE(1970,1,1)+(-6/24)</f>
        <v>41829.639027777775</v>
      </c>
      <c r="T1815" s="12">
        <f>(((I1815/60)/60)/24)+DATE(1970,1,1)+(-6/24)</f>
        <v>41859.639027777775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((E1816/D1816))</f>
        <v>0.49183333333333334</v>
      </c>
      <c r="P1816" s="7">
        <f>(E1816/L1816)</f>
        <v>42.157142857142858</v>
      </c>
      <c r="Q1816" s="7" t="str">
        <f>LEFT($N1816,FIND("/",N1816)-1)</f>
        <v>photography</v>
      </c>
      <c r="R1816" s="7" t="str">
        <f>RIGHT($N1816,FIND("/",$N1816)-2)</f>
        <v>photobooks</v>
      </c>
      <c r="S1816" s="12">
        <f>(((J1816/60)/60)/24)+DATE(1970,1,1)+(-6/24)</f>
        <v>42033.064074074078</v>
      </c>
      <c r="T1816" s="12">
        <f>(((I1816/60)/60)/24)+DATE(1970,1,1)+(-6/24)</f>
        <v>42063.064074074078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((E1817/D1817))</f>
        <v>0</v>
      </c>
      <c r="P1817" s="7">
        <v>0</v>
      </c>
      <c r="Q1817" s="7" t="str">
        <f>LEFT($N1817,FIND("/",N1817)-1)</f>
        <v>photography</v>
      </c>
      <c r="R1817" s="7" t="str">
        <f>RIGHT($N1817,FIND("/",$N1817)-2)</f>
        <v>photobooks</v>
      </c>
      <c r="S1817" s="12">
        <f>(((J1817/60)/60)/24)+DATE(1970,1,1)+(-6/24)</f>
        <v>42172.656678240746</v>
      </c>
      <c r="T1817" s="12">
        <f>(((I1817/60)/60)/24)+DATE(1970,1,1)+(-6/24)</f>
        <v>42186.656678240746</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((E1818/D1818))</f>
        <v>2.036E-2</v>
      </c>
      <c r="P1818" s="7">
        <f>(E1818/L1818)</f>
        <v>84.833333333333329</v>
      </c>
      <c r="Q1818" s="7" t="str">
        <f>LEFT($N1818,FIND("/",N1818)-1)</f>
        <v>photography</v>
      </c>
      <c r="R1818" s="7" t="str">
        <f>RIGHT($N1818,FIND("/",$N1818)-2)</f>
        <v>photobooks</v>
      </c>
      <c r="S1818" s="12">
        <f>(((J1818/60)/60)/24)+DATE(1970,1,1)+(-6/24)</f>
        <v>42548.626192129625</v>
      </c>
      <c r="T1818" s="12">
        <f>(((I1818/60)/60)/24)+DATE(1970,1,1)+(-6/24)</f>
        <v>42576.541666666672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((E1819/D1819))</f>
        <v>0.52327777777777773</v>
      </c>
      <c r="P1819" s="7">
        <f>(E1819/L1819)</f>
        <v>94.19</v>
      </c>
      <c r="Q1819" s="7" t="str">
        <f>LEFT($N1819,FIND("/",N1819)-1)</f>
        <v>photography</v>
      </c>
      <c r="R1819" s="7" t="str">
        <f>RIGHT($N1819,FIND("/",$N1819)-2)</f>
        <v>photobooks</v>
      </c>
      <c r="S1819" s="12">
        <f>(((J1819/60)/60)/24)+DATE(1970,1,1)+(-6/24)</f>
        <v>42705.412118055552</v>
      </c>
      <c r="T1819" s="12">
        <f>(((I1819/60)/60)/24)+DATE(1970,1,1)+(-6/24)</f>
        <v>42765.040972222225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((E1820/D1820))</f>
        <v>0</v>
      </c>
      <c r="P1820" s="7">
        <v>0</v>
      </c>
      <c r="Q1820" s="7" t="str">
        <f>LEFT($N1820,FIND("/",N1820)-1)</f>
        <v>photography</v>
      </c>
      <c r="R1820" s="7" t="str">
        <f>RIGHT($N1820,FIND("/",$N1820)-2)</f>
        <v>photobooks</v>
      </c>
      <c r="S1820" s="12">
        <f>(((J1820/60)/60)/24)+DATE(1970,1,1)+(-6/24)</f>
        <v>42066.984375</v>
      </c>
      <c r="T1820" s="12">
        <f>(((I1820/60)/60)/24)+DATE(1970,1,1)+(-6/24)</f>
        <v>42096.942708333328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((E1821/D1821))</f>
        <v>2.0833333333333332E-2</v>
      </c>
      <c r="P1821" s="7">
        <f>(E1821/L1821)</f>
        <v>6.25</v>
      </c>
      <c r="Q1821" s="7" t="str">
        <f>LEFT($N1821,FIND("/",N1821)-1)</f>
        <v>photography</v>
      </c>
      <c r="R1821" s="7" t="str">
        <f>RIGHT($N1821,FIND("/",$N1821)-2)</f>
        <v>photobooks</v>
      </c>
      <c r="S1821" s="12">
        <f>(((J1821/60)/60)/24)+DATE(1970,1,1)+(-6/24)</f>
        <v>41820.502268518518</v>
      </c>
      <c r="T1821" s="12">
        <f>(((I1821/60)/60)/24)+DATE(1970,1,1)+(-6/24)</f>
        <v>41850.502268518518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((E1822/D1822))</f>
        <v>6.565384615384616E-2</v>
      </c>
      <c r="P1822" s="7">
        <f>(E1822/L1822)</f>
        <v>213.375</v>
      </c>
      <c r="Q1822" s="7" t="str">
        <f>LEFT($N1822,FIND("/",N1822)-1)</f>
        <v>photography</v>
      </c>
      <c r="R1822" s="7" t="str">
        <f>RIGHT($N1822,FIND("/",$N1822)-2)</f>
        <v>photobooks</v>
      </c>
      <c r="S1822" s="12">
        <f>(((J1822/60)/60)/24)+DATE(1970,1,1)+(-6/24)</f>
        <v>42064.834375000006</v>
      </c>
      <c r="T1822" s="12">
        <f>(((I1822/60)/60)/24)+DATE(1970,1,1)+(-6/24)</f>
        <v>42094.792708333334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((E1823/D1823))</f>
        <v>1.3489</v>
      </c>
      <c r="P1823" s="7">
        <f>(E1823/L1823)</f>
        <v>59.162280701754383</v>
      </c>
      <c r="Q1823" s="7" t="str">
        <f>LEFT($N1823,FIND("/",N1823)-1)</f>
        <v>music</v>
      </c>
      <c r="R1823" s="7" t="str">
        <f>RIGHT($N1823,FIND("/",$N1823)-2)</f>
        <v>rock</v>
      </c>
      <c r="S1823" s="12">
        <f>(((J1823/60)/60)/24)+DATE(1970,1,1)+(-6/24)</f>
        <v>40926.069062499999</v>
      </c>
      <c r="T1823" s="12">
        <f>(((I1823/60)/60)/24)+DATE(1970,1,1)+(-6/24)</f>
        <v>40971.069062499999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((E1824/D1824))</f>
        <v>1</v>
      </c>
      <c r="P1824" s="7">
        <f>(E1824/L1824)</f>
        <v>27.272727272727273</v>
      </c>
      <c r="Q1824" s="7" t="str">
        <f>LEFT($N1824,FIND("/",N1824)-1)</f>
        <v>music</v>
      </c>
      <c r="R1824" s="7" t="str">
        <f>RIGHT($N1824,FIND("/",$N1824)-2)</f>
        <v>rock</v>
      </c>
      <c r="S1824" s="12">
        <f>(((J1824/60)/60)/24)+DATE(1970,1,1)+(-6/24)</f>
        <v>41634.547013888885</v>
      </c>
      <c r="T1824" s="12">
        <f>(((I1824/60)/60)/24)+DATE(1970,1,1)+(-6/24)</f>
        <v>41670.542361111111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((E1825/D1825))</f>
        <v>1.1585714285714286</v>
      </c>
      <c r="P1825" s="7">
        <f>(E1825/L1825)</f>
        <v>24.575757575757574</v>
      </c>
      <c r="Q1825" s="7" t="str">
        <f>LEFT($N1825,FIND("/",N1825)-1)</f>
        <v>music</v>
      </c>
      <c r="R1825" s="7" t="str">
        <f>RIGHT($N1825,FIND("/",$N1825)-2)</f>
        <v>rock</v>
      </c>
      <c r="S1825" s="12">
        <f>(((J1825/60)/60)/24)+DATE(1970,1,1)+(-6/24)</f>
        <v>41176.434907407405</v>
      </c>
      <c r="T1825" s="12">
        <f>(((I1825/60)/60)/24)+DATE(1970,1,1)+(-6/24)</f>
        <v>41206.434907407405</v>
      </c>
    </row>
    <row r="1826" spans="1:20" ht="17">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((E1826/D1826))</f>
        <v>1.0006666666666666</v>
      </c>
      <c r="P1826" s="7">
        <f>(E1826/L1826)</f>
        <v>75.05</v>
      </c>
      <c r="Q1826" s="7" t="str">
        <f>LEFT($N1826,FIND("/",N1826)-1)</f>
        <v>music</v>
      </c>
      <c r="R1826" s="7" t="str">
        <f>RIGHT($N1826,FIND("/",$N1826)-2)</f>
        <v>rock</v>
      </c>
      <c r="S1826" s="12">
        <f>(((J1826/60)/60)/24)+DATE(1970,1,1)+(-6/24)</f>
        <v>41626.666284722225</v>
      </c>
      <c r="T1826" s="12">
        <f>(((I1826/60)/60)/24)+DATE(1970,1,1)+(-6/24)</f>
        <v>41646.838888888888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((E1827/D1827))</f>
        <v>1.0505</v>
      </c>
      <c r="P1827" s="7">
        <f>(E1827/L1827)</f>
        <v>42.02</v>
      </c>
      <c r="Q1827" s="7" t="str">
        <f>LEFT($N1827,FIND("/",N1827)-1)</f>
        <v>music</v>
      </c>
      <c r="R1827" s="7" t="str">
        <f>RIGHT($N1827,FIND("/",$N1827)-2)</f>
        <v>rock</v>
      </c>
      <c r="S1827" s="12">
        <f>(((J1827/60)/60)/24)+DATE(1970,1,1)+(-6/24)</f>
        <v>41443.58452546296</v>
      </c>
      <c r="T1827" s="12">
        <f>(((I1827/60)/60)/24)+DATE(1970,1,1)+(-6/24)</f>
        <v>41466.58452546296</v>
      </c>
    </row>
    <row r="1828" spans="1:20" ht="17">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((E1828/D1828))</f>
        <v>1.01</v>
      </c>
      <c r="P1828" s="7">
        <f>(E1828/L1828)</f>
        <v>53.157894736842103</v>
      </c>
      <c r="Q1828" s="7" t="str">
        <f>LEFT($N1828,FIND("/",N1828)-1)</f>
        <v>music</v>
      </c>
      <c r="R1828" s="7" t="str">
        <f>RIGHT($N1828,FIND("/",$N1828)-2)</f>
        <v>rock</v>
      </c>
      <c r="S1828" s="12">
        <f>(((J1828/60)/60)/24)+DATE(1970,1,1)+(-6/24)</f>
        <v>41657.673807870371</v>
      </c>
      <c r="T1828" s="12">
        <f>(((I1828/60)/60)/24)+DATE(1970,1,1)+(-6/24)</f>
        <v>41687.673807870371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((E1829/D1829))</f>
        <v>1.0066250000000001</v>
      </c>
      <c r="P1829" s="7">
        <f>(E1829/L1829)</f>
        <v>83.885416666666671</v>
      </c>
      <c r="Q1829" s="7" t="str">
        <f>LEFT($N1829,FIND("/",N1829)-1)</f>
        <v>music</v>
      </c>
      <c r="R1829" s="7" t="str">
        <f>RIGHT($N1829,FIND("/",$N1829)-2)</f>
        <v>rock</v>
      </c>
      <c r="S1829" s="12">
        <f>(((J1829/60)/60)/24)+DATE(1970,1,1)+(-6/24)</f>
        <v>40555.075937499998</v>
      </c>
      <c r="T1829" s="12">
        <f>(((I1829/60)/60)/24)+DATE(1970,1,1)+(-6/24)</f>
        <v>40605.075937499998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((E1830/D1830))</f>
        <v>1.0016</v>
      </c>
      <c r="P1830" s="7">
        <f>(E1830/L1830)</f>
        <v>417.33333333333331</v>
      </c>
      <c r="Q1830" s="7" t="str">
        <f>LEFT($N1830,FIND("/",N1830)-1)</f>
        <v>music</v>
      </c>
      <c r="R1830" s="7" t="str">
        <f>RIGHT($N1830,FIND("/",$N1830)-2)</f>
        <v>rock</v>
      </c>
      <c r="S1830" s="12">
        <f>(((J1830/60)/60)/24)+DATE(1970,1,1)+(-6/24)</f>
        <v>41736.649652777778</v>
      </c>
      <c r="T1830" s="12">
        <f>(((I1830/60)/60)/24)+DATE(1970,1,1)+(-6/24)</f>
        <v>41768.666666666664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((E1831/D1831))</f>
        <v>1.6668333333333334</v>
      </c>
      <c r="P1831" s="7">
        <f>(E1831/L1831)</f>
        <v>75.765151515151516</v>
      </c>
      <c r="Q1831" s="7" t="str">
        <f>LEFT($N1831,FIND("/",N1831)-1)</f>
        <v>music</v>
      </c>
      <c r="R1831" s="7" t="str">
        <f>RIGHT($N1831,FIND("/",$N1831)-2)</f>
        <v>rock</v>
      </c>
      <c r="S1831" s="12">
        <f>(((J1831/60)/60)/24)+DATE(1970,1,1)+(-6/24)</f>
        <v>40515.837627314817</v>
      </c>
      <c r="T1831" s="12">
        <f>(((I1831/60)/60)/24)+DATE(1970,1,1)+(-6/24)</f>
        <v>40564.666666666664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((E1832/D1832))</f>
        <v>1.0153333333333334</v>
      </c>
      <c r="P1832" s="7">
        <f>(E1832/L1832)</f>
        <v>67.389380530973455</v>
      </c>
      <c r="Q1832" s="7" t="str">
        <f>LEFT($N1832,FIND("/",N1832)-1)</f>
        <v>music</v>
      </c>
      <c r="R1832" s="7" t="str">
        <f>RIGHT($N1832,FIND("/",$N1832)-2)</f>
        <v>rock</v>
      </c>
      <c r="S1832" s="12">
        <f>(((J1832/60)/60)/24)+DATE(1970,1,1)+(-6/24)</f>
        <v>41664.434108796297</v>
      </c>
      <c r="T1832" s="12">
        <f>(((I1832/60)/60)/24)+DATE(1970,1,1)+(-6/24)</f>
        <v>41694.434108796297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((E1833/D1833))</f>
        <v>1.03</v>
      </c>
      <c r="P1833" s="7">
        <f>(E1833/L1833)</f>
        <v>73.571428571428569</v>
      </c>
      <c r="Q1833" s="7" t="str">
        <f>LEFT($N1833,FIND("/",N1833)-1)</f>
        <v>music</v>
      </c>
      <c r="R1833" s="7" t="str">
        <f>RIGHT($N1833,FIND("/",$N1833)-2)</f>
        <v>rock</v>
      </c>
      <c r="S1833" s="12">
        <f>(((J1833/60)/60)/24)+DATE(1970,1,1)+(-6/24)</f>
        <v>41026.746099537035</v>
      </c>
      <c r="T1833" s="12">
        <f>(((I1833/60)/60)/24)+DATE(1970,1,1)+(-6/24)</f>
        <v>41041.746099537035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((E1834/D1834))</f>
        <v>1.4285714285714286</v>
      </c>
      <c r="P1834" s="7">
        <f>(E1834/L1834)</f>
        <v>25</v>
      </c>
      <c r="Q1834" s="7" t="str">
        <f>LEFT($N1834,FIND("/",N1834)-1)</f>
        <v>music</v>
      </c>
      <c r="R1834" s="7" t="str">
        <f>RIGHT($N1834,FIND("/",$N1834)-2)</f>
        <v>rock</v>
      </c>
      <c r="S1834" s="12">
        <f>(((J1834/60)/60)/24)+DATE(1970,1,1)+(-6/24)</f>
        <v>40576.289664351854</v>
      </c>
      <c r="T1834" s="12">
        <f>(((I1834/60)/60)/24)+DATE(1970,1,1)+(-6/24)</f>
        <v>40606.289664351854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((E1835/D1835))</f>
        <v>2.625</v>
      </c>
      <c r="P1835" s="7">
        <f>(E1835/L1835)</f>
        <v>42</v>
      </c>
      <c r="Q1835" s="7" t="str">
        <f>LEFT($N1835,FIND("/",N1835)-1)</f>
        <v>music</v>
      </c>
      <c r="R1835" s="7" t="str">
        <f>RIGHT($N1835,FIND("/",$N1835)-2)</f>
        <v>rock</v>
      </c>
      <c r="S1835" s="12">
        <f>(((J1835/60)/60)/24)+DATE(1970,1,1)+(-6/24)</f>
        <v>41302.794016203705</v>
      </c>
      <c r="T1835" s="12">
        <f>(((I1835/60)/60)/24)+DATE(1970,1,1)+(-6/24)</f>
        <v>41335.082638888889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((E1836/D1836))</f>
        <v>1.1805000000000001</v>
      </c>
      <c r="P1836" s="7">
        <f>(E1836/L1836)</f>
        <v>131.16666666666666</v>
      </c>
      <c r="Q1836" s="7" t="str">
        <f>LEFT($N1836,FIND("/",N1836)-1)</f>
        <v>music</v>
      </c>
      <c r="R1836" s="7" t="str">
        <f>RIGHT($N1836,FIND("/",$N1836)-2)</f>
        <v>rock</v>
      </c>
      <c r="S1836" s="12">
        <f>(((J1836/60)/60)/24)+DATE(1970,1,1)+(-6/24)</f>
        <v>41988.714062500003</v>
      </c>
      <c r="T1836" s="12">
        <f>(((I1836/60)/60)/24)+DATE(1970,1,1)+(-6/24)</f>
        <v>42028.714062500003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((E1837/D1837))</f>
        <v>1.04</v>
      </c>
      <c r="P1837" s="7">
        <f>(E1837/L1837)</f>
        <v>47.272727272727273</v>
      </c>
      <c r="Q1837" s="7" t="str">
        <f>LEFT($N1837,FIND("/",N1837)-1)</f>
        <v>music</v>
      </c>
      <c r="R1837" s="7" t="str">
        <f>RIGHT($N1837,FIND("/",$N1837)-2)</f>
        <v>rock</v>
      </c>
      <c r="S1837" s="12">
        <f>(((J1837/60)/60)/24)+DATE(1970,1,1)+(-6/24)</f>
        <v>42430.452210648145</v>
      </c>
      <c r="T1837" s="12">
        <f>(((I1837/60)/60)/24)+DATE(1970,1,1)+(-6/24)</f>
        <v>42460.410543981481</v>
      </c>
    </row>
    <row r="1838" spans="1:20" ht="17">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((E1838/D1838))</f>
        <v>2.0034000000000001</v>
      </c>
      <c r="P1838" s="7">
        <f>(E1838/L1838)</f>
        <v>182.12727272727273</v>
      </c>
      <c r="Q1838" s="7" t="str">
        <f>LEFT($N1838,FIND("/",N1838)-1)</f>
        <v>music</v>
      </c>
      <c r="R1838" s="7" t="str">
        <f>RIGHT($N1838,FIND("/",$N1838)-2)</f>
        <v>rock</v>
      </c>
      <c r="S1838" s="12">
        <f>(((J1838/60)/60)/24)+DATE(1970,1,1)+(-6/24)</f>
        <v>41305.559363425928</v>
      </c>
      <c r="T1838" s="12">
        <f>(((I1838/60)/60)/24)+DATE(1970,1,1)+(-6/24)</f>
        <v>41322.559363425928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((E1839/D1839))</f>
        <v>3.0683333333333334</v>
      </c>
      <c r="P1839" s="7">
        <f>(E1839/L1839)</f>
        <v>61.366666666666667</v>
      </c>
      <c r="Q1839" s="7" t="str">
        <f>LEFT($N1839,FIND("/",N1839)-1)</f>
        <v>music</v>
      </c>
      <c r="R1839" s="7" t="str">
        <f>RIGHT($N1839,FIND("/",$N1839)-2)</f>
        <v>rock</v>
      </c>
      <c r="S1839" s="12">
        <f>(((J1839/60)/60)/24)+DATE(1970,1,1)+(-6/24)</f>
        <v>40925.797858796301</v>
      </c>
      <c r="T1839" s="12">
        <f>(((I1839/60)/60)/24)+DATE(1970,1,1)+(-6/24)</f>
        <v>40985.756192129629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((E1840/D1840))</f>
        <v>1.00149</v>
      </c>
      <c r="P1840" s="7">
        <f>(E1840/L1840)</f>
        <v>35.767499999999998</v>
      </c>
      <c r="Q1840" s="7" t="str">
        <f>LEFT($N1840,FIND("/",N1840)-1)</f>
        <v>music</v>
      </c>
      <c r="R1840" s="7" t="str">
        <f>RIGHT($N1840,FIND("/",$N1840)-2)</f>
        <v>rock</v>
      </c>
      <c r="S1840" s="12">
        <f>(((J1840/60)/60)/24)+DATE(1970,1,1)+(-6/24)</f>
        <v>40788.536539351851</v>
      </c>
      <c r="T1840" s="12">
        <f>(((I1840/60)/60)/24)+DATE(1970,1,1)+(-6/24)</f>
        <v>40816.875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((E1841/D1841))</f>
        <v>2.0529999999999999</v>
      </c>
      <c r="P1841" s="7">
        <f>(E1841/L1841)</f>
        <v>45.62222222222222</v>
      </c>
      <c r="Q1841" s="7" t="str">
        <f>LEFT($N1841,FIND("/",N1841)-1)</f>
        <v>music</v>
      </c>
      <c r="R1841" s="7" t="str">
        <f>RIGHT($N1841,FIND("/",$N1841)-2)</f>
        <v>rock</v>
      </c>
      <c r="S1841" s="12">
        <f>(((J1841/60)/60)/24)+DATE(1970,1,1)+(-6/24)</f>
        <v>42614.472013888888</v>
      </c>
      <c r="T1841" s="12">
        <f>(((I1841/60)/60)/24)+DATE(1970,1,1)+(-6/24)</f>
        <v>42644.472013888888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((E1842/D1842))</f>
        <v>1.0888888888888888</v>
      </c>
      <c r="P1842" s="7">
        <f>(E1842/L1842)</f>
        <v>75.384615384615387</v>
      </c>
      <c r="Q1842" s="7" t="str">
        <f>LEFT($N1842,FIND("/",N1842)-1)</f>
        <v>music</v>
      </c>
      <c r="R1842" s="7" t="str">
        <f>RIGHT($N1842,FIND("/",$N1842)-2)</f>
        <v>rock</v>
      </c>
      <c r="S1842" s="12">
        <f>(((J1842/60)/60)/24)+DATE(1970,1,1)+(-6/24)</f>
        <v>41381.846180555556</v>
      </c>
      <c r="T1842" s="12">
        <f>(((I1842/60)/60)/24)+DATE(1970,1,1)+(-6/24)</f>
        <v>41400.957638888889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((E1843/D1843))</f>
        <v>1.0175000000000001</v>
      </c>
      <c r="P1843" s="7">
        <f>(E1843/L1843)</f>
        <v>50.875</v>
      </c>
      <c r="Q1843" s="7" t="str">
        <f>LEFT($N1843,FIND("/",N1843)-1)</f>
        <v>music</v>
      </c>
      <c r="R1843" s="7" t="str">
        <f>RIGHT($N1843,FIND("/",$N1843)-2)</f>
        <v>rock</v>
      </c>
      <c r="S1843" s="12">
        <f>(((J1843/60)/60)/24)+DATE(1970,1,1)+(-6/24)</f>
        <v>41745.59542824074</v>
      </c>
      <c r="T1843" s="12">
        <f>(((I1843/60)/60)/24)+DATE(1970,1,1)+(-6/24)</f>
        <v>41778.957638888889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((E1844/D1844))</f>
        <v>1.2524999999999999</v>
      </c>
      <c r="P1844" s="7">
        <f>(E1844/L1844)</f>
        <v>119.28571428571429</v>
      </c>
      <c r="Q1844" s="7" t="str">
        <f>LEFT($N1844,FIND("/",N1844)-1)</f>
        <v>music</v>
      </c>
      <c r="R1844" s="7" t="str">
        <f>RIGHT($N1844,FIND("/",$N1844)-2)</f>
        <v>rock</v>
      </c>
      <c r="S1844" s="12">
        <f>(((J1844/60)/60)/24)+DATE(1970,1,1)+(-6/24)</f>
        <v>42031.381724537037</v>
      </c>
      <c r="T1844" s="12">
        <f>(((I1844/60)/60)/24)+DATE(1970,1,1)+(-6/24)</f>
        <v>42064.999305555553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((E1845/D1845))</f>
        <v>1.2400610000000001</v>
      </c>
      <c r="P1845" s="7">
        <f>(E1845/L1845)</f>
        <v>92.541865671641801</v>
      </c>
      <c r="Q1845" s="7" t="str">
        <f>LEFT($N1845,FIND("/",N1845)-1)</f>
        <v>music</v>
      </c>
      <c r="R1845" s="7" t="str">
        <f>RIGHT($N1845,FIND("/",$N1845)-2)</f>
        <v>rock</v>
      </c>
      <c r="S1845" s="12">
        <f>(((J1845/60)/60)/24)+DATE(1970,1,1)+(-6/24)</f>
        <v>40564.744837962964</v>
      </c>
      <c r="T1845" s="12">
        <f>(((I1845/60)/60)/24)+DATE(1970,1,1)+(-6/24)</f>
        <v>40594.744837962964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((E1846/D1846))</f>
        <v>1.014</v>
      </c>
      <c r="P1846" s="7">
        <f>(E1846/L1846)</f>
        <v>76.05</v>
      </c>
      <c r="Q1846" s="7" t="str">
        <f>LEFT($N1846,FIND("/",N1846)-1)</f>
        <v>music</v>
      </c>
      <c r="R1846" s="7" t="str">
        <f>RIGHT($N1846,FIND("/",$N1846)-2)</f>
        <v>rock</v>
      </c>
      <c r="S1846" s="12">
        <f>(((J1846/60)/60)/24)+DATE(1970,1,1)+(-6/24)</f>
        <v>40666.723541666666</v>
      </c>
      <c r="T1846" s="12">
        <f>(((I1846/60)/60)/24)+DATE(1970,1,1)+(-6/24)</f>
        <v>40704.875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((E1847/D1847))</f>
        <v>1</v>
      </c>
      <c r="P1847" s="7">
        <f>(E1847/L1847)</f>
        <v>52.631578947368418</v>
      </c>
      <c r="Q1847" s="7" t="str">
        <f>LEFT($N1847,FIND("/",N1847)-1)</f>
        <v>music</v>
      </c>
      <c r="R1847" s="7" t="str">
        <f>RIGHT($N1847,FIND("/",$N1847)-2)</f>
        <v>rock</v>
      </c>
      <c r="S1847" s="12">
        <f>(((J1847/60)/60)/24)+DATE(1970,1,1)+(-6/24)</f>
        <v>42523.083310185189</v>
      </c>
      <c r="T1847" s="12">
        <f>(((I1847/60)/60)/24)+DATE(1970,1,1)+(-6/24)</f>
        <v>42537.954861111109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((E1848/D1848))</f>
        <v>1.3792666666666666</v>
      </c>
      <c r="P1848" s="7">
        <f>(E1848/L1848)</f>
        <v>98.990430622009569</v>
      </c>
      <c r="Q1848" s="7" t="str">
        <f>LEFT($N1848,FIND("/",N1848)-1)</f>
        <v>music</v>
      </c>
      <c r="R1848" s="7" t="str">
        <f>RIGHT($N1848,FIND("/",$N1848)-2)</f>
        <v>rock</v>
      </c>
      <c r="S1848" s="12">
        <f>(((J1848/60)/60)/24)+DATE(1970,1,1)+(-6/24)</f>
        <v>41228.400196759263</v>
      </c>
      <c r="T1848" s="12">
        <f>(((I1848/60)/60)/24)+DATE(1970,1,1)+(-6/24)</f>
        <v>41258.400196759263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((E1849/D1849))</f>
        <v>1.2088000000000001</v>
      </c>
      <c r="P1849" s="7">
        <f>(E1849/L1849)</f>
        <v>79.526315789473685</v>
      </c>
      <c r="Q1849" s="7" t="str">
        <f>LEFT($N1849,FIND("/",N1849)-1)</f>
        <v>music</v>
      </c>
      <c r="R1849" s="7" t="str">
        <f>RIGHT($N1849,FIND("/",$N1849)-2)</f>
        <v>rock</v>
      </c>
      <c r="S1849" s="12">
        <f>(((J1849/60)/60)/24)+DATE(1970,1,1)+(-6/24)</f>
        <v>42093.986481481479</v>
      </c>
      <c r="T1849" s="12">
        <f>(((I1849/60)/60)/24)+DATE(1970,1,1)+(-6/24)</f>
        <v>42114.986481481479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((E1850/D1850))</f>
        <v>1.0736666666666668</v>
      </c>
      <c r="P1850" s="7">
        <f>(E1850/L1850)</f>
        <v>134.20833333333334</v>
      </c>
      <c r="Q1850" s="7" t="str">
        <f>LEFT($N1850,FIND("/",N1850)-1)</f>
        <v>music</v>
      </c>
      <c r="R1850" s="7" t="str">
        <f>RIGHT($N1850,FIND("/",$N1850)-2)</f>
        <v>rock</v>
      </c>
      <c r="S1850" s="12">
        <f>(((J1850/60)/60)/24)+DATE(1970,1,1)+(-6/24)</f>
        <v>40691.538055555553</v>
      </c>
      <c r="T1850" s="12">
        <f>(((I1850/60)/60)/24)+DATE(1970,1,1)+(-6/24)</f>
        <v>40755.040972222225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((E1851/D1851))</f>
        <v>1.0033333333333334</v>
      </c>
      <c r="P1851" s="7">
        <f>(E1851/L1851)</f>
        <v>37.625</v>
      </c>
      <c r="Q1851" s="7" t="str">
        <f>LEFT($N1851,FIND("/",N1851)-1)</f>
        <v>music</v>
      </c>
      <c r="R1851" s="7" t="str">
        <f>RIGHT($N1851,FIND("/",$N1851)-2)</f>
        <v>rock</v>
      </c>
      <c r="S1851" s="12">
        <f>(((J1851/60)/60)/24)+DATE(1970,1,1)+(-6/24)</f>
        <v>41169.595590277779</v>
      </c>
      <c r="T1851" s="12">
        <f>(((I1851/60)/60)/24)+DATE(1970,1,1)+(-6/24)</f>
        <v>41199.595590277779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((E1852/D1852))</f>
        <v>1.0152222222222222</v>
      </c>
      <c r="P1852" s="7">
        <f>(E1852/L1852)</f>
        <v>51.044692737430168</v>
      </c>
      <c r="Q1852" s="7" t="str">
        <f>LEFT($N1852,FIND("/",N1852)-1)</f>
        <v>music</v>
      </c>
      <c r="R1852" s="7" t="str">
        <f>RIGHT($N1852,FIND("/",$N1852)-2)</f>
        <v>rock</v>
      </c>
      <c r="S1852" s="12">
        <f>(((J1852/60)/60)/24)+DATE(1970,1,1)+(-6/24)</f>
        <v>41800.709490740745</v>
      </c>
      <c r="T1852" s="12">
        <f>(((I1852/60)/60)/24)+DATE(1970,1,1)+(-6/24)</f>
        <v>41830.709490740745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((E1853/D1853))</f>
        <v>1.0007692307692309</v>
      </c>
      <c r="P1853" s="7">
        <f>(E1853/L1853)</f>
        <v>50.03846153846154</v>
      </c>
      <c r="Q1853" s="7" t="str">
        <f>LEFT($N1853,FIND("/",N1853)-1)</f>
        <v>music</v>
      </c>
      <c r="R1853" s="7" t="str">
        <f>RIGHT($N1853,FIND("/",$N1853)-2)</f>
        <v>rock</v>
      </c>
      <c r="S1853" s="12">
        <f>(((J1853/60)/60)/24)+DATE(1970,1,1)+(-6/24)</f>
        <v>41827.656689814816</v>
      </c>
      <c r="T1853" s="12">
        <f>(((I1853/60)/60)/24)+DATE(1970,1,1)+(-6/24)</f>
        <v>41847.791666666664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((E1854/D1854))</f>
        <v>1.1696666666666666</v>
      </c>
      <c r="P1854" s="7">
        <f>(E1854/L1854)</f>
        <v>133.93129770992365</v>
      </c>
      <c r="Q1854" s="7" t="str">
        <f>LEFT($N1854,FIND("/",N1854)-1)</f>
        <v>music</v>
      </c>
      <c r="R1854" s="7" t="str">
        <f>RIGHT($N1854,FIND("/",$N1854)-2)</f>
        <v>rock</v>
      </c>
      <c r="S1854" s="12">
        <f>(((J1854/60)/60)/24)+DATE(1970,1,1)+(-6/24)</f>
        <v>42081.52143518519</v>
      </c>
      <c r="T1854" s="12">
        <f>(((I1854/60)/60)/24)+DATE(1970,1,1)+(-6/24)</f>
        <v>42118.75</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((E1855/D1855))</f>
        <v>1.01875</v>
      </c>
      <c r="P1855" s="7">
        <f>(E1855/L1855)</f>
        <v>58.214285714285715</v>
      </c>
      <c r="Q1855" s="7" t="str">
        <f>LEFT($N1855,FIND("/",N1855)-1)</f>
        <v>music</v>
      </c>
      <c r="R1855" s="7" t="str">
        <f>RIGHT($N1855,FIND("/",$N1855)-2)</f>
        <v>rock</v>
      </c>
      <c r="S1855" s="12">
        <f>(((J1855/60)/60)/24)+DATE(1970,1,1)+(-6/24)</f>
        <v>41176.810381944444</v>
      </c>
      <c r="T1855" s="12">
        <f>(((I1855/60)/60)/24)+DATE(1970,1,1)+(-6/24)</f>
        <v>41226.852048611108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((E1856/D1856))</f>
        <v>1.0212366666666666</v>
      </c>
      <c r="P1856" s="7">
        <f>(E1856/L1856)</f>
        <v>88.037643678160919</v>
      </c>
      <c r="Q1856" s="7" t="str">
        <f>LEFT($N1856,FIND("/",N1856)-1)</f>
        <v>music</v>
      </c>
      <c r="R1856" s="7" t="str">
        <f>RIGHT($N1856,FIND("/",$N1856)-2)</f>
        <v>rock</v>
      </c>
      <c r="S1856" s="12">
        <f>(((J1856/60)/60)/24)+DATE(1970,1,1)+(-6/24)</f>
        <v>41387.771261574075</v>
      </c>
      <c r="T1856" s="12">
        <f>(((I1856/60)/60)/24)+DATE(1970,1,1)+(-6/24)</f>
        <v>41417.771261574075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((E1857/D1857))</f>
        <v>1.5405897142857143</v>
      </c>
      <c r="P1857" s="7">
        <f>(E1857/L1857)</f>
        <v>70.576753926701571</v>
      </c>
      <c r="Q1857" s="7" t="str">
        <f>LEFT($N1857,FIND("/",N1857)-1)</f>
        <v>music</v>
      </c>
      <c r="R1857" s="7" t="str">
        <f>RIGHT($N1857,FIND("/",$N1857)-2)</f>
        <v>rock</v>
      </c>
      <c r="S1857" s="12">
        <f>(((J1857/60)/60)/24)+DATE(1970,1,1)+(-6/24)</f>
        <v>41600.288657407407</v>
      </c>
      <c r="T1857" s="12">
        <f>(((I1857/60)/60)/24)+DATE(1970,1,1)+(-6/24)</f>
        <v>41645.288657407407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((E1858/D1858))</f>
        <v>1.0125</v>
      </c>
      <c r="P1858" s="7">
        <f>(E1858/L1858)</f>
        <v>53.289473684210527</v>
      </c>
      <c r="Q1858" s="7" t="str">
        <f>LEFT($N1858,FIND("/",N1858)-1)</f>
        <v>music</v>
      </c>
      <c r="R1858" s="7" t="str">
        <f>RIGHT($N1858,FIND("/",$N1858)-2)</f>
        <v>rock</v>
      </c>
      <c r="S1858" s="12">
        <f>(((J1858/60)/60)/24)+DATE(1970,1,1)+(-6/24)</f>
        <v>41817.604999999996</v>
      </c>
      <c r="T1858" s="12">
        <f>(((I1858/60)/60)/24)+DATE(1970,1,1)+(-6/24)</f>
        <v>41838.604999999996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((E1859/D1859))</f>
        <v>1</v>
      </c>
      <c r="P1859" s="7">
        <f>(E1859/L1859)</f>
        <v>136.36363636363637</v>
      </c>
      <c r="Q1859" s="7" t="str">
        <f>LEFT($N1859,FIND("/",N1859)-1)</f>
        <v>music</v>
      </c>
      <c r="R1859" s="7" t="str">
        <f>RIGHT($N1859,FIND("/",$N1859)-2)</f>
        <v>rock</v>
      </c>
      <c r="S1859" s="12">
        <f>(((J1859/60)/60)/24)+DATE(1970,1,1)+(-6/24)</f>
        <v>41864.51866898148</v>
      </c>
      <c r="T1859" s="12">
        <f>(((I1859/60)/60)/24)+DATE(1970,1,1)+(-6/24)</f>
        <v>41894.51866898148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((E1860/D1860))</f>
        <v>1.0874800874800874</v>
      </c>
      <c r="P1860" s="7">
        <f>(E1860/L1860)</f>
        <v>40.547315436241611</v>
      </c>
      <c r="Q1860" s="7" t="str">
        <f>LEFT($N1860,FIND("/",N1860)-1)</f>
        <v>music</v>
      </c>
      <c r="R1860" s="7" t="str">
        <f>RIGHT($N1860,FIND("/",$N1860)-2)</f>
        <v>rock</v>
      </c>
      <c r="S1860" s="12">
        <f>(((J1860/60)/60)/24)+DATE(1970,1,1)+(-6/24)</f>
        <v>40832.950474537036</v>
      </c>
      <c r="T1860" s="12">
        <f>(((I1860/60)/60)/24)+DATE(1970,1,1)+(-6/24)</f>
        <v>40892.992141203707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((E1861/D1861))</f>
        <v>1.3183333333333334</v>
      </c>
      <c r="P1861" s="7">
        <f>(E1861/L1861)</f>
        <v>70.625</v>
      </c>
      <c r="Q1861" s="7" t="str">
        <f>LEFT($N1861,FIND("/",N1861)-1)</f>
        <v>music</v>
      </c>
      <c r="R1861" s="7" t="str">
        <f>RIGHT($N1861,FIND("/",$N1861)-2)</f>
        <v>rock</v>
      </c>
      <c r="S1861" s="12">
        <f>(((J1861/60)/60)/24)+DATE(1970,1,1)+(-6/24)</f>
        <v>40778.520011574074</v>
      </c>
      <c r="T1861" s="12">
        <f>(((I1861/60)/60)/24)+DATE(1970,1,1)+(-6/24)</f>
        <v>40808.520011574074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((E1862/D1862))</f>
        <v>1.3346666666666667</v>
      </c>
      <c r="P1862" s="7">
        <f>(E1862/L1862)</f>
        <v>52.684210526315788</v>
      </c>
      <c r="Q1862" s="7" t="str">
        <f>LEFT($N1862,FIND("/",N1862)-1)</f>
        <v>music</v>
      </c>
      <c r="R1862" s="7" t="str">
        <f>RIGHT($N1862,FIND("/",$N1862)-2)</f>
        <v>rock</v>
      </c>
      <c r="S1862" s="12">
        <f>(((J1862/60)/60)/24)+DATE(1970,1,1)+(-6/24)</f>
        <v>41655.459305555552</v>
      </c>
      <c r="T1862" s="12">
        <f>(((I1862/60)/60)/24)+DATE(1970,1,1)+(-6/24)</f>
        <v>41676.459305555552</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((E1863/D1863))</f>
        <v>0</v>
      </c>
      <c r="P1863" s="7">
        <v>0</v>
      </c>
      <c r="Q1863" s="7" t="str">
        <f>LEFT($N1863,FIND("/",N1863)-1)</f>
        <v>games</v>
      </c>
      <c r="R1863" s="7" t="str">
        <f>RIGHT($N1863,FIND("/",$N1863)+6)</f>
        <v>mobile games</v>
      </c>
      <c r="S1863" s="12">
        <f>(((J1863/60)/60)/24)+DATE(1970,1,1)+(-6/24)</f>
        <v>42000.050243055557</v>
      </c>
      <c r="T1863" s="12">
        <f>(((I1863/60)/60)/24)+DATE(1970,1,1)+(-6/24)</f>
        <v>42030.050243055557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((E1864/D1864))</f>
        <v>8.0833333333333326E-2</v>
      </c>
      <c r="P1864" s="7">
        <f>(E1864/L1864)</f>
        <v>90.9375</v>
      </c>
      <c r="Q1864" s="7" t="str">
        <f>LEFT($N1864,FIND("/",N1864)-1)</f>
        <v>games</v>
      </c>
      <c r="R1864" s="7" t="str">
        <f>RIGHT($N1864,FIND("/",$N1864)+6)</f>
        <v>mobile games</v>
      </c>
      <c r="S1864" s="12">
        <f>(((J1864/60)/60)/24)+DATE(1970,1,1)+(-6/24)</f>
        <v>42755.242754629624</v>
      </c>
      <c r="T1864" s="12">
        <f>(((I1864/60)/60)/24)+DATE(1970,1,1)+(-6/24)</f>
        <v>42802.0625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((E1865/D1865))</f>
        <v>4.0000000000000001E-3</v>
      </c>
      <c r="P1865" s="7">
        <f>(E1865/L1865)</f>
        <v>5</v>
      </c>
      <c r="Q1865" s="7" t="str">
        <f>LEFT($N1865,FIND("/",N1865)-1)</f>
        <v>games</v>
      </c>
      <c r="R1865" s="7" t="str">
        <f>RIGHT($N1865,FIND("/",$N1865)+6)</f>
        <v>mobile games</v>
      </c>
      <c r="S1865" s="12">
        <f>(((J1865/60)/60)/24)+DATE(1970,1,1)+(-6/24)</f>
        <v>41772.547280092593</v>
      </c>
      <c r="T1865" s="12">
        <f>(((I1865/60)/60)/24)+DATE(1970,1,1)+(-6/24)</f>
        <v>41802.547280092593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((E1866/D1866))</f>
        <v>0.42892307692307691</v>
      </c>
      <c r="P1866" s="7">
        <f>(E1866/L1866)</f>
        <v>58.083333333333336</v>
      </c>
      <c r="Q1866" s="7" t="str">
        <f>LEFT($N1866,FIND("/",N1866)-1)</f>
        <v>games</v>
      </c>
      <c r="R1866" s="7" t="str">
        <f>RIGHT($N1866,FIND("/",$N1866)+6)</f>
        <v>mobile games</v>
      </c>
      <c r="S1866" s="12">
        <f>(((J1866/60)/60)/24)+DATE(1970,1,1)+(-6/24)</f>
        <v>41733.466435185182</v>
      </c>
      <c r="T1866" s="12">
        <f>(((I1866/60)/60)/24)+DATE(1970,1,1)+(-6/24)</f>
        <v>41763.466435185182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((E1867/D1867))</f>
        <v>3.6363636363636364E-5</v>
      </c>
      <c r="P1867" s="7">
        <f>(E1867/L1867)</f>
        <v>2</v>
      </c>
      <c r="Q1867" s="7" t="str">
        <f>LEFT($N1867,FIND("/",N1867)-1)</f>
        <v>games</v>
      </c>
      <c r="R1867" s="7" t="str">
        <f>RIGHT($N1867,FIND("/",$N1867)+6)</f>
        <v>mobile games</v>
      </c>
      <c r="S1867" s="12">
        <f>(((J1867/60)/60)/24)+DATE(1970,1,1)+(-6/24)</f>
        <v>42645.117442129631</v>
      </c>
      <c r="T1867" s="12">
        <f>(((I1867/60)/60)/24)+DATE(1970,1,1)+(-6/24)</f>
        <v>42680.159108796302</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((E1868/D1868))</f>
        <v>5.0000000000000001E-3</v>
      </c>
      <c r="P1868" s="7">
        <f>(E1868/L1868)</f>
        <v>62.5</v>
      </c>
      <c r="Q1868" s="7" t="str">
        <f>LEFT($N1868,FIND("/",N1868)-1)</f>
        <v>games</v>
      </c>
      <c r="R1868" s="7" t="str">
        <f>RIGHT($N1868,FIND("/",$N1868)+6)</f>
        <v>mobile games</v>
      </c>
      <c r="S1868" s="12">
        <f>(((J1868/60)/60)/24)+DATE(1970,1,1)+(-6/24)</f>
        <v>42741.996493055558</v>
      </c>
      <c r="T1868" s="12">
        <f>(((I1868/60)/60)/24)+DATE(1970,1,1)+(-6/24)</f>
        <v>42794.916666666672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((E1869/D1869))</f>
        <v>5.0000000000000001E-4</v>
      </c>
      <c r="P1869" s="7">
        <f>(E1869/L1869)</f>
        <v>10</v>
      </c>
      <c r="Q1869" s="7" t="str">
        <f>LEFT($N1869,FIND("/",N1869)-1)</f>
        <v>games</v>
      </c>
      <c r="R1869" s="7" t="str">
        <f>RIGHT($N1869,FIND("/",$N1869)+6)</f>
        <v>mobile games</v>
      </c>
      <c r="S1869" s="12">
        <f>(((J1869/60)/60)/24)+DATE(1970,1,1)+(-6/24)</f>
        <v>42649.674907407403</v>
      </c>
      <c r="T1869" s="12">
        <f>(((I1869/60)/60)/24)+DATE(1970,1,1)+(-6/24)</f>
        <v>42679.674907407403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((E1870/D1870))</f>
        <v>4.8680000000000001E-2</v>
      </c>
      <c r="P1870" s="7">
        <f>(E1870/L1870)</f>
        <v>71.588235294117652</v>
      </c>
      <c r="Q1870" s="7" t="str">
        <f>LEFT($N1870,FIND("/",N1870)-1)</f>
        <v>games</v>
      </c>
      <c r="R1870" s="7" t="str">
        <f>RIGHT($N1870,FIND("/",$N1870)+6)</f>
        <v>mobile games</v>
      </c>
      <c r="S1870" s="12">
        <f>(((J1870/60)/60)/24)+DATE(1970,1,1)+(-6/24)</f>
        <v>42328.529224537036</v>
      </c>
      <c r="T1870" s="12">
        <f>(((I1870/60)/60)/24)+DATE(1970,1,1)+(-6/24)</f>
        <v>42353.082638888889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((E1871/D1871))</f>
        <v>0</v>
      </c>
      <c r="P1871" s="7">
        <v>0</v>
      </c>
      <c r="Q1871" s="7" t="str">
        <f>LEFT($N1871,FIND("/",N1871)-1)</f>
        <v>games</v>
      </c>
      <c r="R1871" s="7" t="str">
        <f>RIGHT($N1871,FIND("/",$N1871)+6)</f>
        <v>mobile games</v>
      </c>
      <c r="S1871" s="12">
        <f>(((J1871/60)/60)/24)+DATE(1970,1,1)+(-6/24)</f>
        <v>42708.752881944441</v>
      </c>
      <c r="T1871" s="12">
        <f>(((I1871/60)/60)/24)+DATE(1970,1,1)+(-6/24)</f>
        <v>42738.752881944441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((E1872/D1872))</f>
        <v>0.10314285714285715</v>
      </c>
      <c r="P1872" s="7">
        <f>(E1872/L1872)</f>
        <v>32.81818181818182</v>
      </c>
      <c r="Q1872" s="7" t="str">
        <f>LEFT($N1872,FIND("/",N1872)-1)</f>
        <v>games</v>
      </c>
      <c r="R1872" s="7" t="str">
        <f>RIGHT($N1872,FIND("/",$N1872)+6)</f>
        <v>mobile games</v>
      </c>
      <c r="S1872" s="12">
        <f>(((J1872/60)/60)/24)+DATE(1970,1,1)+(-6/24)</f>
        <v>42371.105729166666</v>
      </c>
      <c r="T1872" s="12">
        <f>(((I1872/60)/60)/24)+DATE(1970,1,1)+(-6/24)</f>
        <v>42399.928472222222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((E1873/D1873))</f>
        <v>0.7178461538461538</v>
      </c>
      <c r="P1873" s="7">
        <f>(E1873/L1873)</f>
        <v>49.11578947368421</v>
      </c>
      <c r="Q1873" s="7" t="str">
        <f>LEFT($N1873,FIND("/",N1873)-1)</f>
        <v>games</v>
      </c>
      <c r="R1873" s="7" t="str">
        <f>RIGHT($N1873,FIND("/",$N1873)+6)</f>
        <v>mobile games</v>
      </c>
      <c r="S1873" s="12">
        <f>(((J1873/60)/60)/24)+DATE(1970,1,1)+(-6/24)</f>
        <v>41923.533576388887</v>
      </c>
      <c r="T1873" s="12">
        <f>(((I1873/60)/60)/24)+DATE(1970,1,1)+(-6/24)</f>
        <v>41963.575243055559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((E1874/D1874))</f>
        <v>1.06E-2</v>
      </c>
      <c r="P1874" s="7">
        <f>(E1874/L1874)</f>
        <v>16.307692307692307</v>
      </c>
      <c r="Q1874" s="7" t="str">
        <f>LEFT($N1874,FIND("/",N1874)-1)</f>
        <v>games</v>
      </c>
      <c r="R1874" s="7" t="str">
        <f>RIGHT($N1874,FIND("/",$N1874)+6)</f>
        <v>mobile games</v>
      </c>
      <c r="S1874" s="12">
        <f>(((J1874/60)/60)/24)+DATE(1970,1,1)+(-6/24)</f>
        <v>42154.879652777774</v>
      </c>
      <c r="T1874" s="12">
        <f>(((I1874/60)/60)/24)+DATE(1970,1,1)+(-6/24)</f>
        <v>42184.879652777774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((E1875/D1875))</f>
        <v>4.4999999999999997E-3</v>
      </c>
      <c r="P1875" s="7">
        <f>(E1875/L1875)</f>
        <v>18</v>
      </c>
      <c r="Q1875" s="7" t="str">
        <f>LEFT($N1875,FIND("/",N1875)-1)</f>
        <v>games</v>
      </c>
      <c r="R1875" s="7" t="str">
        <f>RIGHT($N1875,FIND("/",$N1875)+6)</f>
        <v>mobile games</v>
      </c>
      <c r="S1875" s="12">
        <f>(((J1875/60)/60)/24)+DATE(1970,1,1)+(-6/24)</f>
        <v>42164.365856481483</v>
      </c>
      <c r="T1875" s="12">
        <f>(((I1875/60)/60)/24)+DATE(1970,1,1)+(-6/24)</f>
        <v>42193.447916666672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((E1876/D1876))</f>
        <v>1.6249999999999999E-4</v>
      </c>
      <c r="P1876" s="7">
        <f>(E1876/L1876)</f>
        <v>13</v>
      </c>
      <c r="Q1876" s="7" t="str">
        <f>LEFT($N1876,FIND("/",N1876)-1)</f>
        <v>games</v>
      </c>
      <c r="R1876" s="7" t="str">
        <f>RIGHT($N1876,FIND("/",$N1876)+6)</f>
        <v>mobile games</v>
      </c>
      <c r="S1876" s="12">
        <f>(((J1876/60)/60)/24)+DATE(1970,1,1)+(-6/24)</f>
        <v>42529.719131944439</v>
      </c>
      <c r="T1876" s="12">
        <f>(((I1876/60)/60)/24)+DATE(1970,1,1)+(-6/24)</f>
        <v>42549.719131944439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((E1877/D1877))</f>
        <v>5.1000000000000004E-3</v>
      </c>
      <c r="P1877" s="7">
        <f>(E1877/L1877)</f>
        <v>17</v>
      </c>
      <c r="Q1877" s="7" t="str">
        <f>LEFT($N1877,FIND("/",N1877)-1)</f>
        <v>games</v>
      </c>
      <c r="R1877" s="7" t="str">
        <f>RIGHT($N1877,FIND("/",$N1877)+6)</f>
        <v>mobile games</v>
      </c>
      <c r="S1877" s="12">
        <f>(((J1877/60)/60)/24)+DATE(1970,1,1)+(-6/24)</f>
        <v>42528.649398148147</v>
      </c>
      <c r="T1877" s="12">
        <f>(((I1877/60)/60)/24)+DATE(1970,1,1)+(-6/24)</f>
        <v>42588.649398148147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((E1878/D1878))</f>
        <v>0</v>
      </c>
      <c r="P1878" s="7">
        <v>0</v>
      </c>
      <c r="Q1878" s="7" t="str">
        <f>LEFT($N1878,FIND("/",N1878)-1)</f>
        <v>games</v>
      </c>
      <c r="R1878" s="7" t="str">
        <f>RIGHT($N1878,FIND("/",$N1878)+6)</f>
        <v>mobile games</v>
      </c>
      <c r="S1878" s="12">
        <f>(((J1878/60)/60)/24)+DATE(1970,1,1)+(-6/24)</f>
        <v>41776.034780092588</v>
      </c>
      <c r="T1878" s="12">
        <f>(((I1878/60)/60)/24)+DATE(1970,1,1)+(-6/24)</f>
        <v>41806.034780092588</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((E1879/D1879))</f>
        <v>0</v>
      </c>
      <c r="P1879" s="7">
        <v>0</v>
      </c>
      <c r="Q1879" s="7" t="str">
        <f>LEFT($N1879,FIND("/",N1879)-1)</f>
        <v>games</v>
      </c>
      <c r="R1879" s="7" t="str">
        <f>RIGHT($N1879,FIND("/",$N1879)+6)</f>
        <v>mobile games</v>
      </c>
      <c r="S1879" s="12">
        <f>(((J1879/60)/60)/24)+DATE(1970,1,1)+(-6/24)</f>
        <v>42034.779224537036</v>
      </c>
      <c r="T1879" s="12">
        <f>(((I1879/60)/60)/24)+DATE(1970,1,1)+(-6/24)</f>
        <v>42063.779224537036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((E1880/D1880))</f>
        <v>0</v>
      </c>
      <c r="P1880" s="7">
        <v>0</v>
      </c>
      <c r="Q1880" s="7" t="str">
        <f>LEFT($N1880,FIND("/",N1880)-1)</f>
        <v>games</v>
      </c>
      <c r="R1880" s="7" t="str">
        <f>RIGHT($N1880,FIND("/",$N1880)+6)</f>
        <v>mobile games</v>
      </c>
      <c r="S1880" s="12">
        <f>(((J1880/60)/60)/24)+DATE(1970,1,1)+(-6/24)</f>
        <v>41772.758738425924</v>
      </c>
      <c r="T1880" s="12">
        <f>(((I1880/60)/60)/24)+DATE(1970,1,1)+(-6/24)</f>
        <v>41802.758738425924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((E1881/D1881))</f>
        <v>1.1999999999999999E-3</v>
      </c>
      <c r="P1881" s="7">
        <f>(E1881/L1881)</f>
        <v>3</v>
      </c>
      <c r="Q1881" s="7" t="str">
        <f>LEFT($N1881,FIND("/",N1881)-1)</f>
        <v>games</v>
      </c>
      <c r="R1881" s="7" t="str">
        <f>RIGHT($N1881,FIND("/",$N1881)+6)</f>
        <v>mobile games</v>
      </c>
      <c r="S1881" s="12">
        <f>(((J1881/60)/60)/24)+DATE(1970,1,1)+(-6/24)</f>
        <v>42413.399641203709</v>
      </c>
      <c r="T1881" s="12">
        <f>(((I1881/60)/60)/24)+DATE(1970,1,1)+(-6/24)</f>
        <v>42443.357974537037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((E1882/D1882))</f>
        <v>0.20080000000000001</v>
      </c>
      <c r="P1882" s="7">
        <f>(E1882/L1882)</f>
        <v>41.833333333333336</v>
      </c>
      <c r="Q1882" s="7" t="str">
        <f>LEFT($N1882,FIND("/",N1882)-1)</f>
        <v>games</v>
      </c>
      <c r="R1882" s="7" t="str">
        <f>RIGHT($N1882,FIND("/",$N1882)+6)</f>
        <v>mobile games</v>
      </c>
      <c r="S1882" s="12">
        <f>(((J1882/60)/60)/24)+DATE(1970,1,1)+(-6/24)</f>
        <v>42430.316898148143</v>
      </c>
      <c r="T1882" s="12">
        <f>(((I1882/60)/60)/24)+DATE(1970,1,1)+(-6/24)</f>
        <v>42459.275231481486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((E1883/D1883))</f>
        <v>1.726845</v>
      </c>
      <c r="P1883" s="7">
        <f>(E1883/L1883)</f>
        <v>49.338428571428572</v>
      </c>
      <c r="Q1883" s="7" t="str">
        <f>LEFT($N1883,FIND("/",N1883)-1)</f>
        <v>music</v>
      </c>
      <c r="R1883" s="7" t="str">
        <f>RIGHT($N1883,FIND("/",$N1883)+4)</f>
        <v>indie rock</v>
      </c>
      <c r="S1883" s="12">
        <f>(((J1883/60)/60)/24)+DATE(1970,1,1)+(-6/24)</f>
        <v>42042.902650462958</v>
      </c>
      <c r="T1883" s="12">
        <f>(((I1883/60)/60)/24)+DATE(1970,1,1)+(-6/24)</f>
        <v>42072.860983796301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((E1884/D1884))</f>
        <v>1.008955223880597</v>
      </c>
      <c r="P1884" s="7">
        <f>(E1884/L1884)</f>
        <v>41.728395061728392</v>
      </c>
      <c r="Q1884" s="7" t="str">
        <f>LEFT($N1884,FIND("/",N1884)-1)</f>
        <v>music</v>
      </c>
      <c r="R1884" s="7" t="str">
        <f>RIGHT($N1884,FIND("/",$N1884)+4)</f>
        <v>indie rock</v>
      </c>
      <c r="S1884" s="12">
        <f>(((J1884/60)/60)/24)+DATE(1970,1,1)+(-6/24)</f>
        <v>41067.699212962965</v>
      </c>
      <c r="T1884" s="12">
        <f>(((I1884/60)/60)/24)+DATE(1970,1,1)+(-6/24)</f>
        <v>41100.741666666669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((E1885/D1885))</f>
        <v>1.0480480480480481</v>
      </c>
      <c r="P1885" s="7">
        <f>(E1885/L1885)</f>
        <v>32.71875</v>
      </c>
      <c r="Q1885" s="7" t="str">
        <f>LEFT($N1885,FIND("/",N1885)-1)</f>
        <v>music</v>
      </c>
      <c r="R1885" s="7" t="str">
        <f>RIGHT($N1885,FIND("/",$N1885)+4)</f>
        <v>indie rock</v>
      </c>
      <c r="S1885" s="12">
        <f>(((J1885/60)/60)/24)+DATE(1970,1,1)+(-6/24)</f>
        <v>40977.698009259257</v>
      </c>
      <c r="T1885" s="12">
        <f>(((I1885/60)/60)/24)+DATE(1970,1,1)+(-6/24)</f>
        <v>41007.656342592592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((E1886/D1886))</f>
        <v>1.351</v>
      </c>
      <c r="P1886" s="7">
        <f>(E1886/L1886)</f>
        <v>51.96153846153846</v>
      </c>
      <c r="Q1886" s="7" t="str">
        <f>LEFT($N1886,FIND("/",N1886)-1)</f>
        <v>music</v>
      </c>
      <c r="R1886" s="7" t="str">
        <f>RIGHT($N1886,FIND("/",$N1886)+4)</f>
        <v>indie rock</v>
      </c>
      <c r="S1886" s="12">
        <f>(((J1886/60)/60)/24)+DATE(1970,1,1)+(-6/24)</f>
        <v>41204.948321759257</v>
      </c>
      <c r="T1886" s="12">
        <f>(((I1886/60)/60)/24)+DATE(1970,1,1)+(-6/24)</f>
        <v>41240.25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((E1887/D1887))</f>
        <v>1.1632786885245903</v>
      </c>
      <c r="P1887" s="7">
        <f>(E1887/L1887)</f>
        <v>50.685714285714283</v>
      </c>
      <c r="Q1887" s="7" t="str">
        <f>LEFT($N1887,FIND("/",N1887)-1)</f>
        <v>music</v>
      </c>
      <c r="R1887" s="7" t="str">
        <f>RIGHT($N1887,FIND("/",$N1887)+4)</f>
        <v>indie rock</v>
      </c>
      <c r="S1887" s="12">
        <f>(((J1887/60)/60)/24)+DATE(1970,1,1)+(-6/24)</f>
        <v>41098.843865740739</v>
      </c>
      <c r="T1887" s="12">
        <f>(((I1887/60)/60)/24)+DATE(1970,1,1)+(-6/24)</f>
        <v>41131.666666666664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((E1888/D1888))</f>
        <v>1.0208333333333333</v>
      </c>
      <c r="P1888" s="7">
        <f>(E1888/L1888)</f>
        <v>42.241379310344826</v>
      </c>
      <c r="Q1888" s="7" t="str">
        <f>LEFT($N1888,FIND("/",N1888)-1)</f>
        <v>music</v>
      </c>
      <c r="R1888" s="7" t="str">
        <f>RIGHT($N1888,FIND("/",$N1888)+4)</f>
        <v>indie rock</v>
      </c>
      <c r="S1888" s="12">
        <f>(((J1888/60)/60)/24)+DATE(1970,1,1)+(-6/24)</f>
        <v>41925.656689814816</v>
      </c>
      <c r="T1888" s="12">
        <f>(((I1888/60)/60)/24)+DATE(1970,1,1)+(-6/24)</f>
        <v>41955.69835648148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((E1889/D1889))</f>
        <v>1.1116666666666666</v>
      </c>
      <c r="P1889" s="7">
        <f>(E1889/L1889)</f>
        <v>416.875</v>
      </c>
      <c r="Q1889" s="7" t="str">
        <f>LEFT($N1889,FIND("/",N1889)-1)</f>
        <v>music</v>
      </c>
      <c r="R1889" s="7" t="str">
        <f>RIGHT($N1889,FIND("/",$N1889)+4)</f>
        <v>indie rock</v>
      </c>
      <c r="S1889" s="12">
        <f>(((J1889/60)/60)/24)+DATE(1970,1,1)+(-6/24)</f>
        <v>42323.550138888888</v>
      </c>
      <c r="T1889" s="12">
        <f>(((I1889/60)/60)/24)+DATE(1970,1,1)+(-6/24)</f>
        <v>42341.645833333328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((E1890/D1890))</f>
        <v>1.6608000000000001</v>
      </c>
      <c r="P1890" s="7">
        <f>(E1890/L1890)</f>
        <v>46.651685393258425</v>
      </c>
      <c r="Q1890" s="7" t="str">
        <f>LEFT($N1890,FIND("/",N1890)-1)</f>
        <v>music</v>
      </c>
      <c r="R1890" s="7" t="str">
        <f>RIGHT($N1890,FIND("/",$N1890)+4)</f>
        <v>indie rock</v>
      </c>
      <c r="S1890" s="12">
        <f>(((J1890/60)/60)/24)+DATE(1970,1,1)+(-6/24)</f>
        <v>40298.989953703705</v>
      </c>
      <c r="T1890" s="12">
        <f>(((I1890/60)/60)/24)+DATE(1970,1,1)+(-6/24)</f>
        <v>40329.957638888889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((E1891/D1891))</f>
        <v>1.0660000000000001</v>
      </c>
      <c r="P1891" s="7">
        <f>(E1891/L1891)</f>
        <v>48.454545454545453</v>
      </c>
      <c r="Q1891" s="7" t="str">
        <f>LEFT($N1891,FIND("/",N1891)-1)</f>
        <v>music</v>
      </c>
      <c r="R1891" s="7" t="str">
        <f>RIGHT($N1891,FIND("/",$N1891)+4)</f>
        <v>indie rock</v>
      </c>
      <c r="S1891" s="12">
        <f>(((J1891/60)/60)/24)+DATE(1970,1,1)+(-6/24)</f>
        <v>41299.543356481481</v>
      </c>
      <c r="T1891" s="12">
        <f>(((I1891/60)/60)/24)+DATE(1970,1,1)+(-6/24)</f>
        <v>41344.501689814817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((E1892/D1892))</f>
        <v>1.4458441666666668</v>
      </c>
      <c r="P1892" s="7">
        <f>(E1892/L1892)</f>
        <v>70.5289837398374</v>
      </c>
      <c r="Q1892" s="7" t="str">
        <f>LEFT($N1892,FIND("/",N1892)-1)</f>
        <v>music</v>
      </c>
      <c r="R1892" s="7" t="str">
        <f>RIGHT($N1892,FIND("/",$N1892)+4)</f>
        <v>indie rock</v>
      </c>
      <c r="S1892" s="12">
        <f>(((J1892/60)/60)/24)+DATE(1970,1,1)+(-6/24)</f>
        <v>41228.536203703705</v>
      </c>
      <c r="T1892" s="12">
        <f>(((I1892/60)/60)/24)+DATE(1970,1,1)+(-6/24)</f>
        <v>41258.536203703705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((E1893/D1893))</f>
        <v>1.0555000000000001</v>
      </c>
      <c r="P1893" s="7">
        <f>(E1893/L1893)</f>
        <v>87.958333333333329</v>
      </c>
      <c r="Q1893" s="7" t="str">
        <f>LEFT($N1893,FIND("/",N1893)-1)</f>
        <v>music</v>
      </c>
      <c r="R1893" s="7" t="str">
        <f>RIGHT($N1893,FIND("/",$N1893)+4)</f>
        <v>indie rock</v>
      </c>
      <c r="S1893" s="12">
        <f>(((J1893/60)/60)/24)+DATE(1970,1,1)+(-6/24)</f>
        <v>40335.548078703701</v>
      </c>
      <c r="T1893" s="12">
        <f>(((I1893/60)/60)/24)+DATE(1970,1,1)+(-6/24)</f>
        <v>40381</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((E1894/D1894))</f>
        <v>1.3660000000000001</v>
      </c>
      <c r="P1894" s="7">
        <f>(E1894/L1894)</f>
        <v>26.26923076923077</v>
      </c>
      <c r="Q1894" s="7" t="str">
        <f>LEFT($N1894,FIND("/",N1894)-1)</f>
        <v>music</v>
      </c>
      <c r="R1894" s="7" t="str">
        <f>RIGHT($N1894,FIND("/",$N1894)+4)</f>
        <v>indie rock</v>
      </c>
      <c r="S1894" s="12">
        <f>(((J1894/60)/60)/24)+DATE(1970,1,1)+(-6/24)</f>
        <v>40671.387511574074</v>
      </c>
      <c r="T1894" s="12">
        <f>(((I1894/60)/60)/24)+DATE(1970,1,1)+(-6/24)</f>
        <v>40701.387511574074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((E1895/D1895))</f>
        <v>1.04</v>
      </c>
      <c r="P1895" s="7">
        <f>(E1895/L1895)</f>
        <v>57.777777777777779</v>
      </c>
      <c r="Q1895" s="7" t="str">
        <f>LEFT($N1895,FIND("/",N1895)-1)</f>
        <v>music</v>
      </c>
      <c r="R1895" s="7" t="str">
        <f>RIGHT($N1895,FIND("/",$N1895)+4)</f>
        <v>indie rock</v>
      </c>
      <c r="S1895" s="12">
        <f>(((J1895/60)/60)/24)+DATE(1970,1,1)+(-6/24)</f>
        <v>40632.69195601852</v>
      </c>
      <c r="T1895" s="12">
        <f>(((I1895/60)/60)/24)+DATE(1970,1,1)+(-6/24)</f>
        <v>40648.915972222225</v>
      </c>
    </row>
    <row r="1896" spans="1:20" ht="17">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((E1896/D1896))</f>
        <v>1.145</v>
      </c>
      <c r="P1896" s="7">
        <f>(E1896/L1896)</f>
        <v>57.25</v>
      </c>
      <c r="Q1896" s="7" t="str">
        <f>LEFT($N1896,FIND("/",N1896)-1)</f>
        <v>music</v>
      </c>
      <c r="R1896" s="7" t="str">
        <f>RIGHT($N1896,FIND("/",$N1896)+4)</f>
        <v>indie rock</v>
      </c>
      <c r="S1896" s="12">
        <f>(((J1896/60)/60)/24)+DATE(1970,1,1)+(-6/24)</f>
        <v>40920.654895833337</v>
      </c>
      <c r="T1896" s="12">
        <f>(((I1896/60)/60)/24)+DATE(1970,1,1)+(-6/24)</f>
        <v>40951.654895833337</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((E1897/D1897))</f>
        <v>1.0171957671957672</v>
      </c>
      <c r="P1897" s="7">
        <f>(E1897/L1897)</f>
        <v>196.34042553191489</v>
      </c>
      <c r="Q1897" s="7" t="str">
        <f>LEFT($N1897,FIND("/",N1897)-1)</f>
        <v>music</v>
      </c>
      <c r="R1897" s="7" t="str">
        <f>RIGHT($N1897,FIND("/",$N1897)+4)</f>
        <v>indie rock</v>
      </c>
      <c r="S1897" s="12">
        <f>(((J1897/60)/60)/24)+DATE(1970,1,1)+(-6/24)</f>
        <v>42267.496782407412</v>
      </c>
      <c r="T1897" s="12">
        <f>(((I1897/60)/60)/24)+DATE(1970,1,1)+(-6/24)</f>
        <v>42297.496782407412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((E1898/D1898))</f>
        <v>1.2394678492239468</v>
      </c>
      <c r="P1898" s="7">
        <f>(E1898/L1898)</f>
        <v>43</v>
      </c>
      <c r="Q1898" s="7" t="str">
        <f>LEFT($N1898,FIND("/",N1898)-1)</f>
        <v>music</v>
      </c>
      <c r="R1898" s="7" t="str">
        <f>RIGHT($N1898,FIND("/",$N1898)+4)</f>
        <v>indie rock</v>
      </c>
      <c r="S1898" s="12">
        <f>(((J1898/60)/60)/24)+DATE(1970,1,1)+(-6/24)</f>
        <v>40981.460243055553</v>
      </c>
      <c r="T1898" s="12">
        <f>(((I1898/60)/60)/24)+DATE(1970,1,1)+(-6/24)</f>
        <v>41011.460243055553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((E1899/D1899))</f>
        <v>1.0245669291338582</v>
      </c>
      <c r="P1899" s="7">
        <f>(E1899/L1899)</f>
        <v>35.551912568306008</v>
      </c>
      <c r="Q1899" s="7" t="str">
        <f>LEFT($N1899,FIND("/",N1899)-1)</f>
        <v>music</v>
      </c>
      <c r="R1899" s="7" t="str">
        <f>RIGHT($N1899,FIND("/",$N1899)+4)</f>
        <v>indie rock</v>
      </c>
      <c r="S1899" s="12">
        <f>(((J1899/60)/60)/24)+DATE(1970,1,1)+(-6/24)</f>
        <v>41680.333402777782</v>
      </c>
      <c r="T1899" s="12">
        <f>(((I1899/60)/60)/24)+DATE(1970,1,1)+(-6/24)</f>
        <v>41702.625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((E1900/D1900))</f>
        <v>1.4450000000000001</v>
      </c>
      <c r="P1900" s="7">
        <f>(E1900/L1900)</f>
        <v>68.80952380952381</v>
      </c>
      <c r="Q1900" s="7" t="str">
        <f>LEFT($N1900,FIND("/",N1900)-1)</f>
        <v>music</v>
      </c>
      <c r="R1900" s="7" t="str">
        <f>RIGHT($N1900,FIND("/",$N1900)+4)</f>
        <v>indie rock</v>
      </c>
      <c r="S1900" s="12">
        <f>(((J1900/60)/60)/24)+DATE(1970,1,1)+(-6/24)</f>
        <v>42365.942974537036</v>
      </c>
      <c r="T1900" s="12">
        <f>(((I1900/60)/60)/24)+DATE(1970,1,1)+(-6/24)</f>
        <v>42401.5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((E1901/D1901))</f>
        <v>1.3333333333333333</v>
      </c>
      <c r="P1901" s="7">
        <f>(E1901/L1901)</f>
        <v>28.571428571428573</v>
      </c>
      <c r="Q1901" s="7" t="str">
        <f>LEFT($N1901,FIND("/",N1901)-1)</f>
        <v>music</v>
      </c>
      <c r="R1901" s="7" t="str">
        <f>RIGHT($N1901,FIND("/",$N1901)+4)</f>
        <v>indie rock</v>
      </c>
      <c r="S1901" s="12">
        <f>(((J1901/60)/60)/24)+DATE(1970,1,1)+(-6/24)</f>
        <v>42058.691736111112</v>
      </c>
      <c r="T1901" s="12">
        <f>(((I1901/60)/60)/24)+DATE(1970,1,1)+(-6/24)</f>
        <v>42088.65006944444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((E1902/D1902))</f>
        <v>1.0936440000000001</v>
      </c>
      <c r="P1902" s="7">
        <f>(E1902/L1902)</f>
        <v>50.631666666666668</v>
      </c>
      <c r="Q1902" s="7" t="str">
        <f>LEFT($N1902,FIND("/",N1902)-1)</f>
        <v>music</v>
      </c>
      <c r="R1902" s="7" t="str">
        <f>RIGHT($N1902,FIND("/",$N1902)+4)</f>
        <v>indie rock</v>
      </c>
      <c r="S1902" s="12">
        <f>(((J1902/60)/60)/24)+DATE(1970,1,1)+(-6/24)</f>
        <v>41160.621886574074</v>
      </c>
      <c r="T1902" s="12">
        <f>(((I1902/60)/60)/24)+DATE(1970,1,1)+(-6/24)</f>
        <v>41188.165972222225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((E1903/D1903))</f>
        <v>2.696969696969697E-2</v>
      </c>
      <c r="P1903" s="7">
        <f>(E1903/L1903)</f>
        <v>106.8</v>
      </c>
      <c r="Q1903" s="7" t="str">
        <f>LEFT($N1903,FIND("/",N1903)-1)</f>
        <v>technology</v>
      </c>
      <c r="R1903" s="7" t="str">
        <f>RIGHT($N1903,FIND("/",$N1903)-4)</f>
        <v>gadgets</v>
      </c>
      <c r="S1903" s="12">
        <f>(((J1903/60)/60)/24)+DATE(1970,1,1)+(-6/24)</f>
        <v>42116.29315972222</v>
      </c>
      <c r="T1903" s="12">
        <f>(((I1903/60)/60)/24)+DATE(1970,1,1)+(-6/24)</f>
        <v>42146.291666666672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((E1904/D1904))</f>
        <v>1.2E-2</v>
      </c>
      <c r="P1904" s="7">
        <f>(E1904/L1904)</f>
        <v>4</v>
      </c>
      <c r="Q1904" s="7" t="str">
        <f>LEFT($N1904,FIND("/",N1904)-1)</f>
        <v>technology</v>
      </c>
      <c r="R1904" s="7" t="str">
        <f>RIGHT($N1904,FIND("/",$N1904)-4)</f>
        <v>gadgets</v>
      </c>
      <c r="S1904" s="12">
        <f>(((J1904/60)/60)/24)+DATE(1970,1,1)+(-6/24)</f>
        <v>42037.539895833332</v>
      </c>
      <c r="T1904" s="12">
        <f>(((I1904/60)/60)/24)+DATE(1970,1,1)+(-6/24)</f>
        <v>42067.539895833332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((E1905/D1905))</f>
        <v>0.46600000000000003</v>
      </c>
      <c r="P1905" s="7">
        <f>(E1905/L1905)</f>
        <v>34.097560975609753</v>
      </c>
      <c r="Q1905" s="7" t="str">
        <f>LEFT($N1905,FIND("/",N1905)-1)</f>
        <v>technology</v>
      </c>
      <c r="R1905" s="7" t="str">
        <f>RIGHT($N1905,FIND("/",$N1905)-4)</f>
        <v>gadgets</v>
      </c>
      <c r="S1905" s="12">
        <f>(((J1905/60)/60)/24)+DATE(1970,1,1)+(-6/24)</f>
        <v>42702.520729166667</v>
      </c>
      <c r="T1905" s="12">
        <f>(((I1905/60)/60)/24)+DATE(1970,1,1)+(-6/24)</f>
        <v>42762.520729166667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((E1906/D1906))</f>
        <v>1E-3</v>
      </c>
      <c r="P1906" s="7">
        <f>(E1906/L1906)</f>
        <v>25</v>
      </c>
      <c r="Q1906" s="7" t="str">
        <f>LEFT($N1906,FIND("/",N1906)-1)</f>
        <v>technology</v>
      </c>
      <c r="R1906" s="7" t="str">
        <f>RIGHT($N1906,FIND("/",$N1906)-4)</f>
        <v>gadgets</v>
      </c>
      <c r="S1906" s="12">
        <f>(((J1906/60)/60)/24)+DATE(1970,1,1)+(-6/24)</f>
        <v>42326.435428240744</v>
      </c>
      <c r="T1906" s="12">
        <f>(((I1906/60)/60)/24)+DATE(1970,1,1)+(-6/24)</f>
        <v>42371.435428240744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((E1907/D1907))</f>
        <v>1.6800000000000001E-3</v>
      </c>
      <c r="P1907" s="7">
        <f>(E1907/L1907)</f>
        <v>10.5</v>
      </c>
      <c r="Q1907" s="7" t="str">
        <f>LEFT($N1907,FIND("/",N1907)-1)</f>
        <v>technology</v>
      </c>
      <c r="R1907" s="7" t="str">
        <f>RIGHT($N1907,FIND("/",$N1907)-4)</f>
        <v>gadgets</v>
      </c>
      <c r="S1907" s="12">
        <f>(((J1907/60)/60)/24)+DATE(1970,1,1)+(-6/24)</f>
        <v>41859.675856481481</v>
      </c>
      <c r="T1907" s="12">
        <f>(((I1907/60)/60)/24)+DATE(1970,1,1)+(-6/24)</f>
        <v>41889.675856481481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((E1908/D1908))</f>
        <v>0.42759999999999998</v>
      </c>
      <c r="P1908" s="7">
        <f>(E1908/L1908)</f>
        <v>215.95959595959596</v>
      </c>
      <c r="Q1908" s="7" t="str">
        <f>LEFT($N1908,FIND("/",N1908)-1)</f>
        <v>technology</v>
      </c>
      <c r="R1908" s="7" t="str">
        <f>RIGHT($N1908,FIND("/",$N1908)-4)</f>
        <v>gadgets</v>
      </c>
      <c r="S1908" s="12">
        <f>(((J1908/60)/60)/24)+DATE(1970,1,1)+(-6/24)</f>
        <v>42514.421099537038</v>
      </c>
      <c r="T1908" s="12">
        <f>(((I1908/60)/60)/24)+DATE(1970,1,1)+(-6/24)</f>
        <v>42544.421099537038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((E1909/D1909))</f>
        <v>2.8333333333333335E-3</v>
      </c>
      <c r="P1909" s="7">
        <f>(E1909/L1909)</f>
        <v>21.25</v>
      </c>
      <c r="Q1909" s="7" t="str">
        <f>LEFT($N1909,FIND("/",N1909)-1)</f>
        <v>technology</v>
      </c>
      <c r="R1909" s="7" t="str">
        <f>RIGHT($N1909,FIND("/",$N1909)-4)</f>
        <v>gadgets</v>
      </c>
      <c r="S1909" s="12">
        <f>(((J1909/60)/60)/24)+DATE(1970,1,1)+(-6/24)</f>
        <v>41767.337094907409</v>
      </c>
      <c r="T1909" s="12">
        <f>(((I1909/60)/60)/24)+DATE(1970,1,1)+(-6/24)</f>
        <v>41782.337094907409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((E1910/D1910))</f>
        <v>1.7319999999999999E-2</v>
      </c>
      <c r="P1910" s="7">
        <f>(E1910/L1910)</f>
        <v>108.25</v>
      </c>
      <c r="Q1910" s="7" t="str">
        <f>LEFT($N1910,FIND("/",N1910)-1)</f>
        <v>technology</v>
      </c>
      <c r="R1910" s="7" t="str">
        <f>RIGHT($N1910,FIND("/",$N1910)-4)</f>
        <v>gadgets</v>
      </c>
      <c r="S1910" s="12">
        <f>(((J1910/60)/60)/24)+DATE(1970,1,1)+(-6/24)</f>
        <v>42703.667824074073</v>
      </c>
      <c r="T1910" s="12">
        <f>(((I1910/60)/60)/24)+DATE(1970,1,1)+(-6/24)</f>
        <v>42733.667824074073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((E1911/D1911))</f>
        <v>0.14111428571428572</v>
      </c>
      <c r="P1911" s="7">
        <f>(E1911/L1911)</f>
        <v>129.97368421052633</v>
      </c>
      <c r="Q1911" s="7" t="str">
        <f>LEFT($N1911,FIND("/",N1911)-1)</f>
        <v>technology</v>
      </c>
      <c r="R1911" s="7" t="str">
        <f>RIGHT($N1911,FIND("/",$N1911)-4)</f>
        <v>gadgets</v>
      </c>
      <c r="S1911" s="12">
        <f>(((J1911/60)/60)/24)+DATE(1970,1,1)+(-6/24)</f>
        <v>41905.179155092592</v>
      </c>
      <c r="T1911" s="12">
        <f>(((I1911/60)/60)/24)+DATE(1970,1,1)+(-6/24)</f>
        <v>41935.179155092592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((E1912/D1912))</f>
        <v>0.39395294117647056</v>
      </c>
      <c r="P1912" s="7">
        <f>(E1912/L1912)</f>
        <v>117.49473684210527</v>
      </c>
      <c r="Q1912" s="7" t="str">
        <f>LEFT($N1912,FIND("/",N1912)-1)</f>
        <v>technology</v>
      </c>
      <c r="R1912" s="7" t="str">
        <f>RIGHT($N1912,FIND("/",$N1912)-4)</f>
        <v>gadgets</v>
      </c>
      <c r="S1912" s="12">
        <f>(((J1912/60)/60)/24)+DATE(1970,1,1)+(-6/24)</f>
        <v>42264.713159722218</v>
      </c>
      <c r="T1912" s="12">
        <f>(((I1912/60)/60)/24)+DATE(1970,1,1)+(-6/24)</f>
        <v>42308.697916666672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((E1913/D1913))</f>
        <v>2.3529411764705883E-4</v>
      </c>
      <c r="P1913" s="7">
        <f>(E1913/L1913)</f>
        <v>10</v>
      </c>
      <c r="Q1913" s="7" t="str">
        <f>LEFT($N1913,FIND("/",N1913)-1)</f>
        <v>technology</v>
      </c>
      <c r="R1913" s="7" t="str">
        <f>RIGHT($N1913,FIND("/",$N1913)-4)</f>
        <v>gadgets</v>
      </c>
      <c r="S1913" s="12">
        <f>(((J1913/60)/60)/24)+DATE(1970,1,1)+(-6/24)</f>
        <v>41829.783958333333</v>
      </c>
      <c r="T1913" s="12">
        <f>(((I1913/60)/60)/24)+DATE(1970,1,1)+(-6/24)</f>
        <v>41859.783958333333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((E1914/D1914))</f>
        <v>0.59299999999999997</v>
      </c>
      <c r="P1914" s="7">
        <f>(E1914/L1914)</f>
        <v>70.595238095238102</v>
      </c>
      <c r="Q1914" s="7" t="str">
        <f>LEFT($N1914,FIND("/",N1914)-1)</f>
        <v>technology</v>
      </c>
      <c r="R1914" s="7" t="str">
        <f>RIGHT($N1914,FIND("/",$N1914)-4)</f>
        <v>gadgets</v>
      </c>
      <c r="S1914" s="12">
        <f>(((J1914/60)/60)/24)+DATE(1970,1,1)+(-6/24)</f>
        <v>42128.976388888885</v>
      </c>
      <c r="T1914" s="12">
        <f>(((I1914/60)/60)/24)+DATE(1970,1,1)+(-6/24)</f>
        <v>42158.976388888885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((E1915/D1915))</f>
        <v>1.3270833333333334E-2</v>
      </c>
      <c r="P1915" s="7">
        <f>(E1915/L1915)</f>
        <v>24.5</v>
      </c>
      <c r="Q1915" s="7" t="str">
        <f>LEFT($N1915,FIND("/",N1915)-1)</f>
        <v>technology</v>
      </c>
      <c r="R1915" s="7" t="str">
        <f>RIGHT($N1915,FIND("/",$N1915)-4)</f>
        <v>gadgets</v>
      </c>
      <c r="S1915" s="12">
        <f>(((J1915/60)/60)/24)+DATE(1970,1,1)+(-6/24)</f>
        <v>41890.261319444442</v>
      </c>
      <c r="T1915" s="12">
        <f>(((I1915/60)/60)/24)+DATE(1970,1,1)+(-6/24)</f>
        <v>41920.261319444442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((E1916/D1916))</f>
        <v>9.0090090090090086E-2</v>
      </c>
      <c r="P1916" s="7">
        <f>(E1916/L1916)</f>
        <v>30</v>
      </c>
      <c r="Q1916" s="7" t="str">
        <f>LEFT($N1916,FIND("/",N1916)-1)</f>
        <v>technology</v>
      </c>
      <c r="R1916" s="7" t="str">
        <f>RIGHT($N1916,FIND("/",$N1916)-4)</f>
        <v>gadgets</v>
      </c>
      <c r="S1916" s="12">
        <f>(((J1916/60)/60)/24)+DATE(1970,1,1)+(-6/24)</f>
        <v>41928.924456018518</v>
      </c>
      <c r="T1916" s="12">
        <f>(((I1916/60)/60)/24)+DATE(1970,1,1)+(-6/24)</f>
        <v>41943.915972222225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((E1917/D1917))</f>
        <v>1.6E-2</v>
      </c>
      <c r="P1917" s="7">
        <f>(E1917/L1917)</f>
        <v>2</v>
      </c>
      <c r="Q1917" s="7" t="str">
        <f>LEFT($N1917,FIND("/",N1917)-1)</f>
        <v>technology</v>
      </c>
      <c r="R1917" s="7" t="str">
        <f>RIGHT($N1917,FIND("/",$N1917)-4)</f>
        <v>gadgets</v>
      </c>
      <c r="S1917" s="12">
        <f>(((J1917/60)/60)/24)+DATE(1970,1,1)+(-6/24)</f>
        <v>41863.79886574074</v>
      </c>
      <c r="T1917" s="12">
        <f>(((I1917/60)/60)/24)+DATE(1970,1,1)+(-6/24)</f>
        <v>41883.79886574074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((E1918/D1918))</f>
        <v>5.1000000000000004E-3</v>
      </c>
      <c r="P1918" s="7">
        <f>(E1918/L1918)</f>
        <v>17</v>
      </c>
      <c r="Q1918" s="7" t="str">
        <f>LEFT($N1918,FIND("/",N1918)-1)</f>
        <v>technology</v>
      </c>
      <c r="R1918" s="7" t="str">
        <f>RIGHT($N1918,FIND("/",$N1918)-4)</f>
        <v>gadgets</v>
      </c>
      <c r="S1918" s="12">
        <f>(((J1918/60)/60)/24)+DATE(1970,1,1)+(-6/24)</f>
        <v>42656.467303240745</v>
      </c>
      <c r="T1918" s="12">
        <f>(((I1918/60)/60)/24)+DATE(1970,1,1)+(-6/24)</f>
        <v>42681.508969907409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((E1919/D1919))</f>
        <v>0.52570512820512816</v>
      </c>
      <c r="P1919" s="7">
        <f>(E1919/L1919)</f>
        <v>2928.9285714285716</v>
      </c>
      <c r="Q1919" s="7" t="str">
        <f>LEFT($N1919,FIND("/",N1919)-1)</f>
        <v>technology</v>
      </c>
      <c r="R1919" s="7" t="str">
        <f>RIGHT($N1919,FIND("/",$N1919)-4)</f>
        <v>gadgets</v>
      </c>
      <c r="S1919" s="12">
        <f>(((J1919/60)/60)/24)+DATE(1970,1,1)+(-6/24)</f>
        <v>42746.020057870366</v>
      </c>
      <c r="T1919" s="12">
        <f>(((I1919/60)/60)/24)+DATE(1970,1,1)+(-6/24)</f>
        <v>42776.020057870366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((E1920/D1920))</f>
        <v>1.04E-2</v>
      </c>
      <c r="P1920" s="7">
        <f>(E1920/L1920)</f>
        <v>28.888888888888889</v>
      </c>
      <c r="Q1920" s="7" t="str">
        <f>LEFT($N1920,FIND("/",N1920)-1)</f>
        <v>technology</v>
      </c>
      <c r="R1920" s="7" t="str">
        <f>RIGHT($N1920,FIND("/",$N1920)-4)</f>
        <v>gadgets</v>
      </c>
      <c r="S1920" s="12">
        <f>(((J1920/60)/60)/24)+DATE(1970,1,1)+(-6/24)</f>
        <v>41828.539942129632</v>
      </c>
      <c r="T1920" s="12">
        <f>(((I1920/60)/60)/24)+DATE(1970,1,1)+(-6/24)</f>
        <v>41863.539942129632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((E1921/D1921))</f>
        <v>0.47399999999999998</v>
      </c>
      <c r="P1921" s="7">
        <f>(E1921/L1921)</f>
        <v>29.625</v>
      </c>
      <c r="Q1921" s="7" t="str">
        <f>LEFT($N1921,FIND("/",N1921)-1)</f>
        <v>technology</v>
      </c>
      <c r="R1921" s="7" t="str">
        <f>RIGHT($N1921,FIND("/",$N1921)-4)</f>
        <v>gadgets</v>
      </c>
      <c r="S1921" s="12">
        <f>(((J1921/60)/60)/24)+DATE(1970,1,1)+(-6/24)</f>
        <v>42113.625567129624</v>
      </c>
      <c r="T1921" s="12">
        <f>(((I1921/60)/60)/24)+DATE(1970,1,1)+(-6/24)</f>
        <v>42143.625567129624</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((E1922/D1922))</f>
        <v>0.43030000000000002</v>
      </c>
      <c r="P1922" s="7">
        <f>(E1922/L1922)</f>
        <v>40.980952380952381</v>
      </c>
      <c r="Q1922" s="7" t="str">
        <f>LEFT($N1922,FIND("/",N1922)-1)</f>
        <v>technology</v>
      </c>
      <c r="R1922" s="7" t="str">
        <f>RIGHT($N1922,FIND("/",$N1922)-4)</f>
        <v>gadgets</v>
      </c>
      <c r="S1922" s="12">
        <f>(((J1922/60)/60)/24)+DATE(1970,1,1)+(-6/24)</f>
        <v>42270.625706018516</v>
      </c>
      <c r="T1922" s="12">
        <f>(((I1922/60)/60)/24)+DATE(1970,1,1)+(-6/24)</f>
        <v>42298.708333333328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((E1923/D1923))</f>
        <v>1.3680000000000001</v>
      </c>
      <c r="P1923" s="7">
        <f>(E1923/L1923)</f>
        <v>54</v>
      </c>
      <c r="Q1923" s="7" t="str">
        <f>LEFT($N1923,FIND("/",N1923)-1)</f>
        <v>music</v>
      </c>
      <c r="R1923" s="7" t="str">
        <f>RIGHT($N1923,FIND("/",$N1923)+4)</f>
        <v>indie rock</v>
      </c>
      <c r="S1923" s="12">
        <f>(((J1923/60)/60)/24)+DATE(1970,1,1)+(-6/24)</f>
        <v>41073.971562500003</v>
      </c>
      <c r="T1923" s="12">
        <f>(((I1923/60)/60)/24)+DATE(1970,1,1)+(-6/24)</f>
        <v>41103.971562500003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((E1924/D1924))</f>
        <v>1.1555</v>
      </c>
      <c r="P1924" s="7">
        <f>(E1924/L1924)</f>
        <v>36.109375</v>
      </c>
      <c r="Q1924" s="7" t="str">
        <f>LEFT($N1924,FIND("/",N1924)-1)</f>
        <v>music</v>
      </c>
      <c r="R1924" s="7" t="str">
        <f>RIGHT($N1924,FIND("/",$N1924)+4)</f>
        <v>indie rock</v>
      </c>
      <c r="S1924" s="12">
        <f>(((J1924/60)/60)/24)+DATE(1970,1,1)+(-6/24)</f>
        <v>41590.005868055552</v>
      </c>
      <c r="T1924" s="12">
        <f>(((I1924/60)/60)/24)+DATE(1970,1,1)+(-6/24)</f>
        <v>41620.005868055552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((E1925/D1925))</f>
        <v>2.4079999999999999</v>
      </c>
      <c r="P1925" s="7">
        <f>(E1925/L1925)</f>
        <v>23.153846153846153</v>
      </c>
      <c r="Q1925" s="7" t="str">
        <f>LEFT($N1925,FIND("/",N1925)-1)</f>
        <v>music</v>
      </c>
      <c r="R1925" s="7" t="str">
        <f>RIGHT($N1925,FIND("/",$N1925)+4)</f>
        <v>indie rock</v>
      </c>
      <c r="S1925" s="12">
        <f>(((J1925/60)/60)/24)+DATE(1970,1,1)+(-6/24)</f>
        <v>40772.598749999997</v>
      </c>
      <c r="T1925" s="12">
        <f>(((I1925/60)/60)/24)+DATE(1970,1,1)+(-6/24)</f>
        <v>40812.957638888889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((E1926/D1926))</f>
        <v>1.1439999999999999</v>
      </c>
      <c r="P1926" s="7">
        <f>(E1926/L1926)</f>
        <v>104</v>
      </c>
      <c r="Q1926" s="7" t="str">
        <f>LEFT($N1926,FIND("/",N1926)-1)</f>
        <v>music</v>
      </c>
      <c r="R1926" s="7" t="str">
        <f>RIGHT($N1926,FIND("/",$N1926)+4)</f>
        <v>indie rock</v>
      </c>
      <c r="S1926" s="12">
        <f>(((J1926/60)/60)/24)+DATE(1970,1,1)+(-6/24)</f>
        <v>41626.511053240742</v>
      </c>
      <c r="T1926" s="12">
        <f>(((I1926/60)/60)/24)+DATE(1970,1,1)+(-6/24)</f>
        <v>41654.564583333333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((E1927/D1927))</f>
        <v>1.1033333333333333</v>
      </c>
      <c r="P1927" s="7">
        <f>(E1927/L1927)</f>
        <v>31.826923076923077</v>
      </c>
      <c r="Q1927" s="7" t="str">
        <f>LEFT($N1927,FIND("/",N1927)-1)</f>
        <v>music</v>
      </c>
      <c r="R1927" s="7" t="str">
        <f>RIGHT($N1927,FIND("/",$N1927)+4)</f>
        <v>indie rock</v>
      </c>
      <c r="S1927" s="12">
        <f>(((J1927/60)/60)/24)+DATE(1970,1,1)+(-6/24)</f>
        <v>41535.65148148148</v>
      </c>
      <c r="T1927" s="12">
        <f>(((I1927/60)/60)/24)+DATE(1970,1,1)+(-6/24)</f>
        <v>41557.75</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((E1928/D1928))</f>
        <v>1.9537933333333333</v>
      </c>
      <c r="P1928" s="7">
        <f>(E1928/L1928)</f>
        <v>27.3896261682243</v>
      </c>
      <c r="Q1928" s="7" t="str">
        <f>LEFT($N1928,FIND("/",N1928)-1)</f>
        <v>music</v>
      </c>
      <c r="R1928" s="7" t="str">
        <f>RIGHT($N1928,FIND("/",$N1928)+4)</f>
        <v>indie rock</v>
      </c>
      <c r="S1928" s="12">
        <f>(((J1928/60)/60)/24)+DATE(1970,1,1)+(-6/24)</f>
        <v>40456.704351851848</v>
      </c>
      <c r="T1928" s="12">
        <f>(((I1928/60)/60)/24)+DATE(1970,1,1)+(-6/24)</f>
        <v>40483.768055555556</v>
      </c>
    </row>
    <row r="1929" spans="1:20" ht="17">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((E1929/D1929))</f>
        <v>1.0333333333333334</v>
      </c>
      <c r="P1929" s="7">
        <f>(E1929/L1929)</f>
        <v>56.363636363636367</v>
      </c>
      <c r="Q1929" s="7" t="str">
        <f>LEFT($N1929,FIND("/",N1929)-1)</f>
        <v>music</v>
      </c>
      <c r="R1929" s="7" t="str">
        <f>RIGHT($N1929,FIND("/",$N1929)+4)</f>
        <v>indie rock</v>
      </c>
      <c r="S1929" s="12">
        <f>(((J1929/60)/60)/24)+DATE(1970,1,1)+(-6/24)</f>
        <v>40960.611562500002</v>
      </c>
      <c r="T1929" s="12">
        <f>(((I1929/60)/60)/24)+DATE(1970,1,1)+(-6/24)</f>
        <v>40975.957638888889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((E1930/D1930))</f>
        <v>1.031372549019608</v>
      </c>
      <c r="P1930" s="7">
        <f>(E1930/L1930)</f>
        <v>77.352941176470594</v>
      </c>
      <c r="Q1930" s="7" t="str">
        <f>LEFT($N1930,FIND("/",N1930)-1)</f>
        <v>music</v>
      </c>
      <c r="R1930" s="7" t="str">
        <f>RIGHT($N1930,FIND("/",$N1930)+4)</f>
        <v>indie rock</v>
      </c>
      <c r="S1930" s="12">
        <f>(((J1930/60)/60)/24)+DATE(1970,1,1)+(-6/24)</f>
        <v>41371.398078703707</v>
      </c>
      <c r="T1930" s="12">
        <f>(((I1930/60)/60)/24)+DATE(1970,1,1)+(-6/24)</f>
        <v>41401.398078703707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((E1931/D1931))</f>
        <v>1.003125</v>
      </c>
      <c r="P1931" s="7">
        <f>(E1931/L1931)</f>
        <v>42.8</v>
      </c>
      <c r="Q1931" s="7" t="str">
        <f>LEFT($N1931,FIND("/",N1931)-1)</f>
        <v>music</v>
      </c>
      <c r="R1931" s="7" t="str">
        <f>RIGHT($N1931,FIND("/",$N1931)+4)</f>
        <v>indie rock</v>
      </c>
      <c r="S1931" s="12">
        <f>(((J1931/60)/60)/24)+DATE(1970,1,1)+(-6/24)</f>
        <v>40686.771597222221</v>
      </c>
      <c r="T1931" s="12">
        <f>(((I1931/60)/60)/24)+DATE(1970,1,1)+(-6/24)</f>
        <v>40728.771597222221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((E1932/D1932))</f>
        <v>1.27</v>
      </c>
      <c r="P1932" s="7">
        <f>(E1932/L1932)</f>
        <v>48.846153846153847</v>
      </c>
      <c r="Q1932" s="7" t="str">
        <f>LEFT($N1932,FIND("/",N1932)-1)</f>
        <v>music</v>
      </c>
      <c r="R1932" s="7" t="str">
        <f>RIGHT($N1932,FIND("/",$N1932)+4)</f>
        <v>indie rock</v>
      </c>
      <c r="S1932" s="12">
        <f>(((J1932/60)/60)/24)+DATE(1970,1,1)+(-6/24)</f>
        <v>41402.308819444443</v>
      </c>
      <c r="T1932" s="12">
        <f>(((I1932/60)/60)/24)+DATE(1970,1,1)+(-6/24)</f>
        <v>41462.308819444443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((E1933/D1933))</f>
        <v>1.20601</v>
      </c>
      <c r="P1933" s="7">
        <f>(E1933/L1933)</f>
        <v>48.240400000000001</v>
      </c>
      <c r="Q1933" s="7" t="str">
        <f>LEFT($N1933,FIND("/",N1933)-1)</f>
        <v>music</v>
      </c>
      <c r="R1933" s="7" t="str">
        <f>RIGHT($N1933,FIND("/",$N1933)+4)</f>
        <v>indie rock</v>
      </c>
      <c r="S1933" s="12">
        <f>(((J1933/60)/60)/24)+DATE(1970,1,1)+(-6/24)</f>
        <v>41037.642465277779</v>
      </c>
      <c r="T1933" s="12">
        <f>(((I1933/60)/60)/24)+DATE(1970,1,1)+(-6/24)</f>
        <v>41050.895833333336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((E1934/D1934))</f>
        <v>1.0699047619047619</v>
      </c>
      <c r="P1934" s="7">
        <f>(E1934/L1934)</f>
        <v>70.212500000000006</v>
      </c>
      <c r="Q1934" s="7" t="str">
        <f>LEFT($N1934,FIND("/",N1934)-1)</f>
        <v>music</v>
      </c>
      <c r="R1934" s="7" t="str">
        <f>RIGHT($N1934,FIND("/",$N1934)+4)</f>
        <v>indie rock</v>
      </c>
      <c r="S1934" s="12">
        <f>(((J1934/60)/60)/24)+DATE(1970,1,1)+(-6/24)</f>
        <v>40911.559872685182</v>
      </c>
      <c r="T1934" s="12">
        <f>(((I1934/60)/60)/24)+DATE(1970,1,1)+(-6/24)</f>
        <v>40932.559872685182</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((E1935/D1935))</f>
        <v>1.7243333333333333</v>
      </c>
      <c r="P1935" s="7">
        <f>(E1935/L1935)</f>
        <v>94.054545454545448</v>
      </c>
      <c r="Q1935" s="7" t="str">
        <f>LEFT($N1935,FIND("/",N1935)-1)</f>
        <v>music</v>
      </c>
      <c r="R1935" s="7" t="str">
        <f>RIGHT($N1935,FIND("/",$N1935)+4)</f>
        <v>indie rock</v>
      </c>
      <c r="S1935" s="12">
        <f>(((J1935/60)/60)/24)+DATE(1970,1,1)+(-6/24)</f>
        <v>41878.880868055552</v>
      </c>
      <c r="T1935" s="12">
        <f>(((I1935/60)/60)/24)+DATE(1970,1,1)+(-6/24)</f>
        <v>41908.880868055552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((E1936/D1936))</f>
        <v>1.2362</v>
      </c>
      <c r="P1936" s="7">
        <f>(E1936/L1936)</f>
        <v>80.272727272727266</v>
      </c>
      <c r="Q1936" s="7" t="str">
        <f>LEFT($N1936,FIND("/",N1936)-1)</f>
        <v>music</v>
      </c>
      <c r="R1936" s="7" t="str">
        <f>RIGHT($N1936,FIND("/",$N1936)+4)</f>
        <v>indie rock</v>
      </c>
      <c r="S1936" s="12">
        <f>(((J1936/60)/60)/24)+DATE(1970,1,1)+(-6/24)</f>
        <v>40865.617141203707</v>
      </c>
      <c r="T1936" s="12">
        <f>(((I1936/60)/60)/24)+DATE(1970,1,1)+(-6/24)</f>
        <v>40901.958333333336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((E1937/D1937))</f>
        <v>1.0840000000000001</v>
      </c>
      <c r="P1937" s="7">
        <f>(E1937/L1937)</f>
        <v>54.2</v>
      </c>
      <c r="Q1937" s="7" t="str">
        <f>LEFT($N1937,FIND("/",N1937)-1)</f>
        <v>music</v>
      </c>
      <c r="R1937" s="7" t="str">
        <f>RIGHT($N1937,FIND("/",$N1937)+4)</f>
        <v>indie rock</v>
      </c>
      <c r="S1937" s="12">
        <f>(((J1937/60)/60)/24)+DATE(1970,1,1)+(-6/24)</f>
        <v>41773.682534722226</v>
      </c>
      <c r="T1937" s="12">
        <f>(((I1937/60)/60)/24)+DATE(1970,1,1)+(-6/24)</f>
        <v>41810.957638888889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((E1938/D1938))</f>
        <v>1.1652013333333333</v>
      </c>
      <c r="P1938" s="7">
        <f>(E1938/L1938)</f>
        <v>60.26903448275862</v>
      </c>
      <c r="Q1938" s="7" t="str">
        <f>LEFT($N1938,FIND("/",N1938)-1)</f>
        <v>music</v>
      </c>
      <c r="R1938" s="7" t="str">
        <f>RIGHT($N1938,FIND("/",$N1938)+4)</f>
        <v>indie rock</v>
      </c>
      <c r="S1938" s="12">
        <f>(((J1938/60)/60)/24)+DATE(1970,1,1)+(-6/24)</f>
        <v>40852.639699074076</v>
      </c>
      <c r="T1938" s="12">
        <f>(((I1938/60)/60)/24)+DATE(1970,1,1)+(-6/24)</f>
        <v>40882.999305555553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((E1939/D1939))</f>
        <v>1.8724499999999999</v>
      </c>
      <c r="P1939" s="7">
        <f>(E1939/L1939)</f>
        <v>38.740344827586206</v>
      </c>
      <c r="Q1939" s="7" t="str">
        <f>LEFT($N1939,FIND("/",N1939)-1)</f>
        <v>music</v>
      </c>
      <c r="R1939" s="7" t="str">
        <f>RIGHT($N1939,FIND("/",$N1939)+4)</f>
        <v>indie rock</v>
      </c>
      <c r="S1939" s="12">
        <f>(((J1939/60)/60)/24)+DATE(1970,1,1)+(-6/24)</f>
        <v>41058.868993055556</v>
      </c>
      <c r="T1939" s="12">
        <f>(((I1939/60)/60)/24)+DATE(1970,1,1)+(-6/24)</f>
        <v>41074.915972222225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((E1940/D1940))</f>
        <v>1.1593333333333333</v>
      </c>
      <c r="P1940" s="7">
        <f>(E1940/L1940)</f>
        <v>152.54385964912279</v>
      </c>
      <c r="Q1940" s="7" t="str">
        <f>LEFT($N1940,FIND("/",N1940)-1)</f>
        <v>music</v>
      </c>
      <c r="R1940" s="7" t="str">
        <f>RIGHT($N1940,FIND("/",$N1940)+4)</f>
        <v>indie rock</v>
      </c>
      <c r="S1940" s="12">
        <f>(((J1940/60)/60)/24)+DATE(1970,1,1)+(-6/24)</f>
        <v>41426.009618055556</v>
      </c>
      <c r="T1940" s="12">
        <f>(((I1940/60)/60)/24)+DATE(1970,1,1)+(-6/24)</f>
        <v>41456.958333333336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((E1941/D1941))</f>
        <v>1.107</v>
      </c>
      <c r="P1941" s="7">
        <f>(E1941/L1941)</f>
        <v>115.3125</v>
      </c>
      <c r="Q1941" s="7" t="str">
        <f>LEFT($N1941,FIND("/",N1941)-1)</f>
        <v>music</v>
      </c>
      <c r="R1941" s="7" t="str">
        <f>RIGHT($N1941,FIND("/",$N1941)+4)</f>
        <v>indie rock</v>
      </c>
      <c r="S1941" s="12">
        <f>(((J1941/60)/60)/24)+DATE(1970,1,1)+(-6/24)</f>
        <v>41313.735046296293</v>
      </c>
      <c r="T1941" s="12">
        <f>(((I1941/60)/60)/24)+DATE(1970,1,1)+(-6/24)</f>
        <v>41343.693379629629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((E1942/D1942))</f>
        <v>1.7092307692307693</v>
      </c>
      <c r="P1942" s="7">
        <f>(E1942/L1942)</f>
        <v>35.838709677419352</v>
      </c>
      <c r="Q1942" s="7" t="str">
        <f>LEFT($N1942,FIND("/",N1942)-1)</f>
        <v>music</v>
      </c>
      <c r="R1942" s="7" t="str">
        <f>RIGHT($N1942,FIND("/",$N1942)+4)</f>
        <v>indie rock</v>
      </c>
      <c r="S1942" s="12">
        <f>(((J1942/60)/60)/24)+DATE(1970,1,1)+(-6/24)</f>
        <v>40670.257326388892</v>
      </c>
      <c r="T1942" s="12">
        <f>(((I1942/60)/60)/24)+DATE(1970,1,1)+(-6/24)</f>
        <v>40708.915972222225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((E1943/D1943))</f>
        <v>1.2611835600000001</v>
      </c>
      <c r="P1943" s="7">
        <f>(E1943/L1943)</f>
        <v>64.570118779438872</v>
      </c>
      <c r="Q1943" s="7" t="str">
        <f>LEFT($N1943,FIND("/",N1943)-1)</f>
        <v>technology</v>
      </c>
      <c r="R1943" s="7" t="str">
        <f>RIGHT($N1943,FIND("/",$N1943)-3)</f>
        <v>hardware</v>
      </c>
      <c r="S1943" s="12">
        <f>(((J1943/60)/60)/24)+DATE(1970,1,1)+(-6/24)</f>
        <v>41744.040868055556</v>
      </c>
      <c r="T1943" s="12">
        <f>(((I1943/60)/60)/24)+DATE(1970,1,1)+(-6/24)</f>
        <v>41774.040868055556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((E1944/D1944))</f>
        <v>1.3844033333333334</v>
      </c>
      <c r="P1944" s="7">
        <f>(E1944/L1944)</f>
        <v>87.436000000000007</v>
      </c>
      <c r="Q1944" s="7" t="str">
        <f>LEFT($N1944,FIND("/",N1944)-1)</f>
        <v>technology</v>
      </c>
      <c r="R1944" s="7" t="str">
        <f>RIGHT($N1944,FIND("/",$N1944)-3)</f>
        <v>hardware</v>
      </c>
      <c r="S1944" s="12">
        <f>(((J1944/60)/60)/24)+DATE(1970,1,1)+(-6/24)</f>
        <v>40638.578009259261</v>
      </c>
      <c r="T1944" s="12">
        <f>(((I1944/60)/60)/24)+DATE(1970,1,1)+(-6/24)</f>
        <v>40728.578009259261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((E1945/D1945))</f>
        <v>17.052499999999998</v>
      </c>
      <c r="P1945" s="7">
        <f>(E1945/L1945)</f>
        <v>68.815577078288939</v>
      </c>
      <c r="Q1945" s="7" t="str">
        <f>LEFT($N1945,FIND("/",N1945)-1)</f>
        <v>technology</v>
      </c>
      <c r="R1945" s="7" t="str">
        <f>RIGHT($N1945,FIND("/",$N1945)-3)</f>
        <v>hardware</v>
      </c>
      <c r="S1945" s="12">
        <f>(((J1945/60)/60)/24)+DATE(1970,1,1)+(-6/24)</f>
        <v>42548.019861111112</v>
      </c>
      <c r="T1945" s="12">
        <f>(((I1945/60)/60)/24)+DATE(1970,1,1)+(-6/24)</f>
        <v>42593.019861111112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((E1946/D1946))</f>
        <v>7.8805550000000002</v>
      </c>
      <c r="P1946" s="7">
        <f>(E1946/L1946)</f>
        <v>176.200223588597</v>
      </c>
      <c r="Q1946" s="7" t="str">
        <f>LEFT($N1946,FIND("/",N1946)-1)</f>
        <v>technology</v>
      </c>
      <c r="R1946" s="7" t="str">
        <f>RIGHT($N1946,FIND("/",$N1946)-3)</f>
        <v>hardware</v>
      </c>
      <c r="S1946" s="12">
        <f>(((J1946/60)/60)/24)+DATE(1970,1,1)+(-6/24)</f>
        <v>41730.334374999999</v>
      </c>
      <c r="T1946" s="12">
        <f>(((I1946/60)/60)/24)+DATE(1970,1,1)+(-6/24)</f>
        <v>41760.334374999999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((E1947/D1947))</f>
        <v>3.4801799999999998</v>
      </c>
      <c r="P1947" s="7">
        <f>(E1947/L1947)</f>
        <v>511.79117647058825</v>
      </c>
      <c r="Q1947" s="7" t="str">
        <f>LEFT($N1947,FIND("/",N1947)-1)</f>
        <v>technology</v>
      </c>
      <c r="R1947" s="7" t="str">
        <f>RIGHT($N1947,FIND("/",$N1947)-3)</f>
        <v>hardware</v>
      </c>
      <c r="S1947" s="12">
        <f>(((J1947/60)/60)/24)+DATE(1970,1,1)+(-6/24)</f>
        <v>42157.001828703709</v>
      </c>
      <c r="T1947" s="12">
        <f>(((I1947/60)/60)/24)+DATE(1970,1,1)+(-6/24)</f>
        <v>42197.001828703709</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((E1948/D1948))</f>
        <v>1.4974666666666667</v>
      </c>
      <c r="P1948" s="7">
        <f>(E1948/L1948)</f>
        <v>160.44285714285715</v>
      </c>
      <c r="Q1948" s="7" t="str">
        <f>LEFT($N1948,FIND("/",N1948)-1)</f>
        <v>technology</v>
      </c>
      <c r="R1948" s="7" t="str">
        <f>RIGHT($N1948,FIND("/",$N1948)-3)</f>
        <v>hardware</v>
      </c>
      <c r="S1948" s="12">
        <f>(((J1948/60)/60)/24)+DATE(1970,1,1)+(-6/24)</f>
        <v>41688.900011574071</v>
      </c>
      <c r="T1948" s="12">
        <f>(((I1948/60)/60)/24)+DATE(1970,1,1)+(-6/24)</f>
        <v>41748.858344907407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((E1949/D1949))</f>
        <v>1.0063375000000001</v>
      </c>
      <c r="P1949" s="7">
        <f>(E1949/L1949)</f>
        <v>35.003043478260871</v>
      </c>
      <c r="Q1949" s="7" t="str">
        <f>LEFT($N1949,FIND("/",N1949)-1)</f>
        <v>technology</v>
      </c>
      <c r="R1949" s="7" t="str">
        <f>RIGHT($N1949,FIND("/",$N1949)-3)</f>
        <v>hardware</v>
      </c>
      <c r="S1949" s="12">
        <f>(((J1949/60)/60)/24)+DATE(1970,1,1)+(-6/24)</f>
        <v>40102.668055555558</v>
      </c>
      <c r="T1949" s="12">
        <f>(((I1949/60)/60)/24)+DATE(1970,1,1)+(-6/24)</f>
        <v>40139.999305555553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((E1950/D1950))</f>
        <v>8.0021100000000001</v>
      </c>
      <c r="P1950" s="7">
        <f>(E1950/L1950)</f>
        <v>188.50671378091872</v>
      </c>
      <c r="Q1950" s="7" t="str">
        <f>LEFT($N1950,FIND("/",N1950)-1)</f>
        <v>technology</v>
      </c>
      <c r="R1950" s="7" t="str">
        <f>RIGHT($N1950,FIND("/",$N1950)-3)</f>
        <v>hardware</v>
      </c>
      <c r="S1950" s="12">
        <f>(((J1950/60)/60)/24)+DATE(1970,1,1)+(-6/24)</f>
        <v>42473.354270833333</v>
      </c>
      <c r="T1950" s="12">
        <f>(((I1950/60)/60)/24)+DATE(1970,1,1)+(-6/24)</f>
        <v>42527.459722222222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((E1951/D1951))</f>
        <v>1.0600260000000001</v>
      </c>
      <c r="P1951" s="7">
        <f>(E1951/L1951)</f>
        <v>56.204984093319197</v>
      </c>
      <c r="Q1951" s="7" t="str">
        <f>LEFT($N1951,FIND("/",N1951)-1)</f>
        <v>technology</v>
      </c>
      <c r="R1951" s="7" t="str">
        <f>RIGHT($N1951,FIND("/",$N1951)-3)</f>
        <v>hardware</v>
      </c>
      <c r="S1951" s="12">
        <f>(((J1951/60)/60)/24)+DATE(1970,1,1)+(-6/24)</f>
        <v>41800.173043981478</v>
      </c>
      <c r="T1951" s="12">
        <f>(((I1951/60)/60)/24)+DATE(1970,1,1)+(-6/24)</f>
        <v>41830.173043981478</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((E1952/D1952))</f>
        <v>2.0051866666666669</v>
      </c>
      <c r="P1952" s="7">
        <f>(E1952/L1952)</f>
        <v>51.3054157782516</v>
      </c>
      <c r="Q1952" s="7" t="str">
        <f>LEFT($N1952,FIND("/",N1952)-1)</f>
        <v>technology</v>
      </c>
      <c r="R1952" s="7" t="str">
        <f>RIGHT($N1952,FIND("/",$N1952)-3)</f>
        <v>hardware</v>
      </c>
      <c r="S1952" s="12">
        <f>(((J1952/60)/60)/24)+DATE(1970,1,1)+(-6/24)</f>
        <v>40623.931400462963</v>
      </c>
      <c r="T1952" s="12">
        <f>(((I1952/60)/60)/24)+DATE(1970,1,1)+(-6/24)</f>
        <v>40654.931400462963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((E1953/D1953))</f>
        <v>2.1244399999999999</v>
      </c>
      <c r="P1953" s="7">
        <f>(E1953/L1953)</f>
        <v>127.36450839328538</v>
      </c>
      <c r="Q1953" s="7" t="str">
        <f>LEFT($N1953,FIND("/",N1953)-1)</f>
        <v>technology</v>
      </c>
      <c r="R1953" s="7" t="str">
        <f>RIGHT($N1953,FIND("/",$N1953)-3)</f>
        <v>hardware</v>
      </c>
      <c r="S1953" s="12">
        <f>(((J1953/60)/60)/24)+DATE(1970,1,1)+(-6/24)</f>
        <v>42651.170567129629</v>
      </c>
      <c r="T1953" s="12">
        <f>(((I1953/60)/60)/24)+DATE(1970,1,1)+(-6/24)</f>
        <v>42681.212233796294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((E1954/D1954))</f>
        <v>1.9847237142857144</v>
      </c>
      <c r="P1954" s="7">
        <f>(E1954/L1954)</f>
        <v>101.85532258064516</v>
      </c>
      <c r="Q1954" s="7" t="str">
        <f>LEFT($N1954,FIND("/",N1954)-1)</f>
        <v>technology</v>
      </c>
      <c r="R1954" s="7" t="str">
        <f>RIGHT($N1954,FIND("/",$N1954)-3)</f>
        <v>hardware</v>
      </c>
      <c r="S1954" s="12">
        <f>(((J1954/60)/60)/24)+DATE(1970,1,1)+(-6/24)</f>
        <v>41526.35665509259</v>
      </c>
      <c r="T1954" s="12">
        <f>(((I1954/60)/60)/24)+DATE(1970,1,1)+(-6/24)</f>
        <v>41563.35665509259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((E1955/D1955))</f>
        <v>2.2594666666666665</v>
      </c>
      <c r="P1955" s="7">
        <f>(E1955/L1955)</f>
        <v>230.55782312925169</v>
      </c>
      <c r="Q1955" s="7" t="str">
        <f>LEFT($N1955,FIND("/",N1955)-1)</f>
        <v>technology</v>
      </c>
      <c r="R1955" s="7" t="str">
        <f>RIGHT($N1955,FIND("/",$N1955)-3)</f>
        <v>hardware</v>
      </c>
      <c r="S1955" s="12">
        <f>(((J1955/60)/60)/24)+DATE(1970,1,1)+(-6/24)</f>
        <v>40940.949826388889</v>
      </c>
      <c r="T1955" s="12">
        <f>(((I1955/60)/60)/24)+DATE(1970,1,1)+(-6/24)</f>
        <v>40969.875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((E1956/D1956))</f>
        <v>6.9894800000000004</v>
      </c>
      <c r="P1956" s="7">
        <f>(E1956/L1956)</f>
        <v>842.10602409638557</v>
      </c>
      <c r="Q1956" s="7" t="str">
        <f>LEFT($N1956,FIND("/",N1956)-1)</f>
        <v>technology</v>
      </c>
      <c r="R1956" s="7" t="str">
        <f>RIGHT($N1956,FIND("/",$N1956)-3)</f>
        <v>hardware</v>
      </c>
      <c r="S1956" s="12">
        <f>(((J1956/60)/60)/24)+DATE(1970,1,1)+(-6/24)</f>
        <v>42394.330740740741</v>
      </c>
      <c r="T1956" s="12">
        <f>(((I1956/60)/60)/24)+DATE(1970,1,1)+(-6/24)</f>
        <v>42440.958333333328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((E1957/D1957))</f>
        <v>3.9859528571428569</v>
      </c>
      <c r="P1957" s="7">
        <f>(E1957/L1957)</f>
        <v>577.27593103448271</v>
      </c>
      <c r="Q1957" s="7" t="str">
        <f>LEFT($N1957,FIND("/",N1957)-1)</f>
        <v>technology</v>
      </c>
      <c r="R1957" s="7" t="str">
        <f>RIGHT($N1957,FIND("/",$N1957)-3)</f>
        <v>hardware</v>
      </c>
      <c r="S1957" s="12">
        <f>(((J1957/60)/60)/24)+DATE(1970,1,1)+(-6/24)</f>
        <v>41020.021770833337</v>
      </c>
      <c r="T1957" s="12">
        <f>(((I1957/60)/60)/24)+DATE(1970,1,1)+(-6/24)</f>
        <v>41052.541666666664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((E1958/D1958))</f>
        <v>2.9403333333333332</v>
      </c>
      <c r="P1958" s="7">
        <f>(E1958/L1958)</f>
        <v>483.34246575342468</v>
      </c>
      <c r="Q1958" s="7" t="str">
        <f>LEFT($N1958,FIND("/",N1958)-1)</f>
        <v>technology</v>
      </c>
      <c r="R1958" s="7" t="str">
        <f>RIGHT($N1958,FIND("/",$N1958)-3)</f>
        <v>hardware</v>
      </c>
      <c r="S1958" s="12">
        <f>(((J1958/60)/60)/24)+DATE(1970,1,1)+(-6/24)</f>
        <v>42067.673668981486</v>
      </c>
      <c r="T1958" s="12">
        <f>(((I1958/60)/60)/24)+DATE(1970,1,1)+(-6/24)</f>
        <v>42112.632002314815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((E1959/D1959))</f>
        <v>1.6750470000000002</v>
      </c>
      <c r="P1959" s="7">
        <f>(E1959/L1959)</f>
        <v>76.138500000000008</v>
      </c>
      <c r="Q1959" s="7" t="str">
        <f>LEFT($N1959,FIND("/",N1959)-1)</f>
        <v>technology</v>
      </c>
      <c r="R1959" s="7" t="str">
        <f>RIGHT($N1959,FIND("/",$N1959)-3)</f>
        <v>hardware</v>
      </c>
      <c r="S1959" s="12">
        <f>(((J1959/60)/60)/24)+DATE(1970,1,1)+(-6/24)</f>
        <v>41178.848530092589</v>
      </c>
      <c r="T1959" s="12">
        <f>(((I1959/60)/60)/24)+DATE(1970,1,1)+(-6/24)</f>
        <v>41208.848530092589</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((E1960/D1960))</f>
        <v>14.355717142857143</v>
      </c>
      <c r="P1960" s="7">
        <f>(E1960/L1960)</f>
        <v>74.107684365781708</v>
      </c>
      <c r="Q1960" s="7" t="str">
        <f>LEFT($N1960,FIND("/",N1960)-1)</f>
        <v>technology</v>
      </c>
      <c r="R1960" s="7" t="str">
        <f>RIGHT($N1960,FIND("/",$N1960)-3)</f>
        <v>hardware</v>
      </c>
      <c r="S1960" s="12">
        <f>(((J1960/60)/60)/24)+DATE(1970,1,1)+(-6/24)</f>
        <v>41326.737974537034</v>
      </c>
      <c r="T1960" s="12">
        <f>(((I1960/60)/60)/24)+DATE(1970,1,1)+(-6/24)</f>
        <v>41356.69630787037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((E1961/D1961))</f>
        <v>1.5673440000000001</v>
      </c>
      <c r="P1961" s="7">
        <f>(E1961/L1961)</f>
        <v>36.965660377358489</v>
      </c>
      <c r="Q1961" s="7" t="str">
        <f>LEFT($N1961,FIND("/",N1961)-1)</f>
        <v>technology</v>
      </c>
      <c r="R1961" s="7" t="str">
        <f>RIGHT($N1961,FIND("/",$N1961)-3)</f>
        <v>hardware</v>
      </c>
      <c r="S1961" s="12">
        <f>(((J1961/60)/60)/24)+DATE(1970,1,1)+(-6/24)</f>
        <v>41871.595601851855</v>
      </c>
      <c r="T1961" s="12">
        <f>(((I1961/60)/60)/24)+DATE(1970,1,1)+(-6/24)</f>
        <v>41912.75</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((E1962/D1962))</f>
        <v>1.1790285714285715</v>
      </c>
      <c r="P1962" s="7">
        <f>(E1962/L1962)</f>
        <v>2500.969696969697</v>
      </c>
      <c r="Q1962" s="7" t="str">
        <f>LEFT($N1962,FIND("/",N1962)-1)</f>
        <v>technology</v>
      </c>
      <c r="R1962" s="7" t="str">
        <f>RIGHT($N1962,FIND("/",$N1962)-3)</f>
        <v>hardware</v>
      </c>
      <c r="S1962" s="12">
        <f>(((J1962/60)/60)/24)+DATE(1970,1,1)+(-6/24)</f>
        <v>41964.112743055557</v>
      </c>
      <c r="T1962" s="12">
        <f>(((I1962/60)/60)/24)+DATE(1970,1,1)+(-6/24)</f>
        <v>41994.112743055557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((E1963/D1963))</f>
        <v>11.053811999999999</v>
      </c>
      <c r="P1963" s="7">
        <f>(E1963/L1963)</f>
        <v>67.690214329454989</v>
      </c>
      <c r="Q1963" s="7" t="str">
        <f>LEFT($N1963,FIND("/",N1963)-1)</f>
        <v>technology</v>
      </c>
      <c r="R1963" s="7" t="str">
        <f>RIGHT($N1963,FIND("/",$N1963)-3)</f>
        <v>hardware</v>
      </c>
      <c r="S1963" s="12">
        <f>(((J1963/60)/60)/24)+DATE(1970,1,1)+(-6/24)</f>
        <v>41147.944641203707</v>
      </c>
      <c r="T1963" s="12">
        <f>(((I1963/60)/60)/24)+DATE(1970,1,1)+(-6/24)</f>
        <v>41187.915972222225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((E1964/D1964))</f>
        <v>1.9292499999999999</v>
      </c>
      <c r="P1964" s="7">
        <f>(E1964/L1964)</f>
        <v>63.04738562091503</v>
      </c>
      <c r="Q1964" s="7" t="str">
        <f>LEFT($N1964,FIND("/",N1964)-1)</f>
        <v>technology</v>
      </c>
      <c r="R1964" s="7" t="str">
        <f>RIGHT($N1964,FIND("/",$N1964)-3)</f>
        <v>hardware</v>
      </c>
      <c r="S1964" s="12">
        <f>(((J1964/60)/60)/24)+DATE(1970,1,1)+(-6/24)</f>
        <v>41742.530509259261</v>
      </c>
      <c r="T1964" s="12">
        <f>(((I1964/60)/60)/24)+DATE(1970,1,1)+(-6/24)</f>
        <v>41772.530509259261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((E1965/D1965))</f>
        <v>1.268842105263158</v>
      </c>
      <c r="P1965" s="7">
        <f>(E1965/L1965)</f>
        <v>117.6</v>
      </c>
      <c r="Q1965" s="7" t="str">
        <f>LEFT($N1965,FIND("/",N1965)-1)</f>
        <v>technology</v>
      </c>
      <c r="R1965" s="7" t="str">
        <f>RIGHT($N1965,FIND("/",$N1965)-3)</f>
        <v>hardware</v>
      </c>
      <c r="S1965" s="12">
        <f>(((J1965/60)/60)/24)+DATE(1970,1,1)+(-6/24)</f>
        <v>41863.179791666669</v>
      </c>
      <c r="T1965" s="12">
        <f>(((I1965/60)/60)/24)+DATE(1970,1,1)+(-6/24)</f>
        <v>41898.179791666669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((E1966/D1966))</f>
        <v>2.5957748878923765</v>
      </c>
      <c r="P1966" s="7">
        <f>(E1966/L1966)</f>
        <v>180.75185011709601</v>
      </c>
      <c r="Q1966" s="7" t="str">
        <f>LEFT($N1966,FIND("/",N1966)-1)</f>
        <v>technology</v>
      </c>
      <c r="R1966" s="7" t="str">
        <f>RIGHT($N1966,FIND("/",$N1966)-3)</f>
        <v>hardware</v>
      </c>
      <c r="S1966" s="12">
        <f>(((J1966/60)/60)/24)+DATE(1970,1,1)+(-6/24)</f>
        <v>42452.022824074069</v>
      </c>
      <c r="T1966" s="12">
        <f>(((I1966/60)/60)/24)+DATE(1970,1,1)+(-6/24)</f>
        <v>42482.022824074069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((E1967/D1967))</f>
        <v>2.6227999999999998</v>
      </c>
      <c r="P1967" s="7">
        <f>(E1967/L1967)</f>
        <v>127.32038834951456</v>
      </c>
      <c r="Q1967" s="7" t="str">
        <f>LEFT($N1967,FIND("/",N1967)-1)</f>
        <v>technology</v>
      </c>
      <c r="R1967" s="7" t="str">
        <f>RIGHT($N1967,FIND("/",$N1967)-3)</f>
        <v>hardware</v>
      </c>
      <c r="S1967" s="12">
        <f>(((J1967/60)/60)/24)+DATE(1970,1,1)+(-6/24)</f>
        <v>40897.839236111111</v>
      </c>
      <c r="T1967" s="12">
        <f>(((I1967/60)/60)/24)+DATE(1970,1,1)+(-6/24)</f>
        <v>40919.791666666664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((E1968/D1968))</f>
        <v>2.0674309000000002</v>
      </c>
      <c r="P1968" s="7">
        <f>(E1968/L1968)</f>
        <v>136.6444745538665</v>
      </c>
      <c r="Q1968" s="7" t="str">
        <f>LEFT($N1968,FIND("/",N1968)-1)</f>
        <v>technology</v>
      </c>
      <c r="R1968" s="7" t="str">
        <f>RIGHT($N1968,FIND("/",$N1968)-3)</f>
        <v>hardware</v>
      </c>
      <c r="S1968" s="12">
        <f>(((J1968/60)/60)/24)+DATE(1970,1,1)+(-6/24)</f>
        <v>41835.290486111109</v>
      </c>
      <c r="T1968" s="12">
        <f>(((I1968/60)/60)/24)+DATE(1970,1,1)+(-6/24)</f>
        <v>41865.290486111109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((E1969/D1969))</f>
        <v>3.7012999999999998</v>
      </c>
      <c r="P1969" s="7">
        <f>(E1969/L1969)</f>
        <v>182.78024691358024</v>
      </c>
      <c r="Q1969" s="7" t="str">
        <f>LEFT($N1969,FIND("/",N1969)-1)</f>
        <v>technology</v>
      </c>
      <c r="R1969" s="7" t="str">
        <f>RIGHT($N1969,FIND("/",$N1969)-3)</f>
        <v>hardware</v>
      </c>
      <c r="S1969" s="12">
        <f>(((J1969/60)/60)/24)+DATE(1970,1,1)+(-6/24)</f>
        <v>41730.413530092592</v>
      </c>
      <c r="T1969" s="12">
        <f>(((I1969/60)/60)/24)+DATE(1970,1,1)+(-6/24)</f>
        <v>41760.413530092592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((E1970/D1970))</f>
        <v>2.8496600000000001</v>
      </c>
      <c r="P1970" s="7">
        <f>(E1970/L1970)</f>
        <v>279.37843137254902</v>
      </c>
      <c r="Q1970" s="7" t="str">
        <f>LEFT($N1970,FIND("/",N1970)-1)</f>
        <v>technology</v>
      </c>
      <c r="R1970" s="7" t="str">
        <f>RIGHT($N1970,FIND("/",$N1970)-3)</f>
        <v>hardware</v>
      </c>
      <c r="S1970" s="12">
        <f>(((J1970/60)/60)/24)+DATE(1970,1,1)+(-6/24)</f>
        <v>42676.336979166663</v>
      </c>
      <c r="T1970" s="12">
        <f>(((I1970/60)/60)/24)+DATE(1970,1,1)+(-6/24)</f>
        <v>42707.378645833334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((E1971/D1971))</f>
        <v>5.7907999999999999</v>
      </c>
      <c r="P1971" s="7">
        <f>(E1971/L1971)</f>
        <v>61.375728669846318</v>
      </c>
      <c r="Q1971" s="7" t="str">
        <f>LEFT($N1971,FIND("/",N1971)-1)</f>
        <v>technology</v>
      </c>
      <c r="R1971" s="7" t="str">
        <f>RIGHT($N1971,FIND("/",$N1971)-3)</f>
        <v>hardware</v>
      </c>
      <c r="S1971" s="12">
        <f>(((J1971/60)/60)/24)+DATE(1970,1,1)+(-6/24)</f>
        <v>42557.542453703703</v>
      </c>
      <c r="T1971" s="12">
        <f>(((I1971/60)/60)/24)+DATE(1970,1,1)+(-6/24)</f>
        <v>42587.542453703703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((E1972/D1972))</f>
        <v>11.318</v>
      </c>
      <c r="P1972" s="7">
        <f>(E1972/L1972)</f>
        <v>80.727532097004286</v>
      </c>
      <c r="Q1972" s="7" t="str">
        <f>LEFT($N1972,FIND("/",N1972)-1)</f>
        <v>technology</v>
      </c>
      <c r="R1972" s="7" t="str">
        <f>RIGHT($N1972,FIND("/",$N1972)-3)</f>
        <v>hardware</v>
      </c>
      <c r="S1972" s="12">
        <f>(((J1972/60)/60)/24)+DATE(1970,1,1)+(-6/24)</f>
        <v>41323.943298611113</v>
      </c>
      <c r="T1972" s="12">
        <f>(((I1972/60)/60)/24)+DATE(1970,1,1)+(-6/24)</f>
        <v>41383.901631944449</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((E1973/D1973))</f>
        <v>2.6302771750000002</v>
      </c>
      <c r="P1973" s="7">
        <f>(E1973/L1973)</f>
        <v>272.35590732591254</v>
      </c>
      <c r="Q1973" s="7" t="str">
        <f>LEFT($N1973,FIND("/",N1973)-1)</f>
        <v>technology</v>
      </c>
      <c r="R1973" s="7" t="str">
        <f>RIGHT($N1973,FIND("/",$N1973)-3)</f>
        <v>hardware</v>
      </c>
      <c r="S1973" s="12">
        <f>(((J1973/60)/60)/24)+DATE(1970,1,1)+(-6/24)</f>
        <v>41561.250706018516</v>
      </c>
      <c r="T1973" s="12">
        <f>(((I1973/60)/60)/24)+DATE(1970,1,1)+(-6/24)</f>
        <v>41592.916666666664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((E1974/D1974))</f>
        <v>6.7447999999999997</v>
      </c>
      <c r="P1974" s="7">
        <f>(E1974/L1974)</f>
        <v>70.848739495798313</v>
      </c>
      <c r="Q1974" s="7" t="str">
        <f>LEFT($N1974,FIND("/",N1974)-1)</f>
        <v>technology</v>
      </c>
      <c r="R1974" s="7" t="str">
        <f>RIGHT($N1974,FIND("/",$N1974)-3)</f>
        <v>hardware</v>
      </c>
      <c r="S1974" s="12">
        <f>(((J1974/60)/60)/24)+DATE(1970,1,1)+(-6/24)</f>
        <v>41200.762083333335</v>
      </c>
      <c r="T1974" s="12">
        <f>(((I1974/60)/60)/24)+DATE(1970,1,1)+(-6/24)</f>
        <v>41230.803749999999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((E1975/D1975))</f>
        <v>2.5683081313131315</v>
      </c>
      <c r="P1975" s="7">
        <f>(E1975/L1975)</f>
        <v>247.94003412969283</v>
      </c>
      <c r="Q1975" s="7" t="str">
        <f>LEFT($N1975,FIND("/",N1975)-1)</f>
        <v>technology</v>
      </c>
      <c r="R1975" s="7" t="str">
        <f>RIGHT($N1975,FIND("/",$N1975)-3)</f>
        <v>hardware</v>
      </c>
      <c r="S1975" s="12">
        <f>(((J1975/60)/60)/24)+DATE(1970,1,1)+(-6/24)</f>
        <v>42549.472962962958</v>
      </c>
      <c r="T1975" s="12">
        <f>(((I1975/60)/60)/24)+DATE(1970,1,1)+(-6/24)</f>
        <v>42588.041666666672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((E1976/D1976))</f>
        <v>3.7549600000000001</v>
      </c>
      <c r="P1976" s="7">
        <f>(E1976/L1976)</f>
        <v>186.81393034825871</v>
      </c>
      <c r="Q1976" s="7" t="str">
        <f>LEFT($N1976,FIND("/",N1976)-1)</f>
        <v>technology</v>
      </c>
      <c r="R1976" s="7" t="str">
        <f>RIGHT($N1976,FIND("/",$N1976)-3)</f>
        <v>hardware</v>
      </c>
      <c r="S1976" s="12">
        <f>(((J1976/60)/60)/24)+DATE(1970,1,1)+(-6/24)</f>
        <v>41445.084131944444</v>
      </c>
      <c r="T1976" s="12">
        <f>(((I1976/60)/60)/24)+DATE(1970,1,1)+(-6/24)</f>
        <v>41505.084131944444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((E1977/D1977))</f>
        <v>2.0870837499999997</v>
      </c>
      <c r="P1977" s="7">
        <f>(E1977/L1977)</f>
        <v>131.98948616600788</v>
      </c>
      <c r="Q1977" s="7" t="str">
        <f>LEFT($N1977,FIND("/",N1977)-1)</f>
        <v>technology</v>
      </c>
      <c r="R1977" s="7" t="str">
        <f>RIGHT($N1977,FIND("/",$N1977)-3)</f>
        <v>hardware</v>
      </c>
      <c r="S1977" s="12">
        <f>(((J1977/60)/60)/24)+DATE(1970,1,1)+(-6/24)</f>
        <v>41313.505219907405</v>
      </c>
      <c r="T1977" s="12">
        <f>(((I1977/60)/60)/24)+DATE(1970,1,1)+(-6/24)</f>
        <v>41343.505219907405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((E1978/D1978))</f>
        <v>3.4660000000000002</v>
      </c>
      <c r="P1978" s="7">
        <f>(E1978/L1978)</f>
        <v>29.310782241014799</v>
      </c>
      <c r="Q1978" s="7" t="str">
        <f>LEFT($N1978,FIND("/",N1978)-1)</f>
        <v>technology</v>
      </c>
      <c r="R1978" s="7" t="str">
        <f>RIGHT($N1978,FIND("/",$N1978)-3)</f>
        <v>hardware</v>
      </c>
      <c r="S1978" s="12">
        <f>(((J1978/60)/60)/24)+DATE(1970,1,1)+(-6/24)</f>
        <v>41438.649594907409</v>
      </c>
      <c r="T1978" s="12">
        <f>(((I1978/60)/60)/24)+DATE(1970,1,1)+(-6/24)</f>
        <v>41468.649594907409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((E1979/D1979))</f>
        <v>4.0232999999999999</v>
      </c>
      <c r="P1979" s="7">
        <f>(E1979/L1979)</f>
        <v>245.02436053593178</v>
      </c>
      <c r="Q1979" s="7" t="str">
        <f>LEFT($N1979,FIND("/",N1979)-1)</f>
        <v>technology</v>
      </c>
      <c r="R1979" s="7" t="str">
        <f>RIGHT($N1979,FIND("/",$N1979)-3)</f>
        <v>hardware</v>
      </c>
      <c r="S1979" s="12">
        <f>(((J1979/60)/60)/24)+DATE(1970,1,1)+(-6/24)</f>
        <v>42310.966898148152</v>
      </c>
      <c r="T1979" s="12">
        <f>(((I1979/60)/60)/24)+DATE(1970,1,1)+(-6/24)</f>
        <v>42357.082638888889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((E1980/D1980))</f>
        <v>10.2684514</v>
      </c>
      <c r="P1980" s="7">
        <f>(E1980/L1980)</f>
        <v>1323.2540463917526</v>
      </c>
      <c r="Q1980" s="7" t="str">
        <f>LEFT($N1980,FIND("/",N1980)-1)</f>
        <v>technology</v>
      </c>
      <c r="R1980" s="7" t="str">
        <f>RIGHT($N1980,FIND("/",$N1980)-3)</f>
        <v>hardware</v>
      </c>
      <c r="S1980" s="12">
        <f>(((J1980/60)/60)/24)+DATE(1970,1,1)+(-6/24)</f>
        <v>41038.975601851853</v>
      </c>
      <c r="T1980" s="12">
        <f>(((I1980/60)/60)/24)+DATE(1970,1,1)+(-6/24)</f>
        <v>41072.041666666664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((E1981/D1981))</f>
        <v>1.14901155</v>
      </c>
      <c r="P1981" s="7">
        <f>(E1981/L1981)</f>
        <v>282.65966789667897</v>
      </c>
      <c r="Q1981" s="7" t="str">
        <f>LEFT($N1981,FIND("/",N1981)-1)</f>
        <v>technology</v>
      </c>
      <c r="R1981" s="7" t="str">
        <f>RIGHT($N1981,FIND("/",$N1981)-3)</f>
        <v>hardware</v>
      </c>
      <c r="S1981" s="12">
        <f>(((J1981/60)/60)/24)+DATE(1970,1,1)+(-6/24)</f>
        <v>42290.210023148145</v>
      </c>
      <c r="T1981" s="12">
        <f>(((I1981/60)/60)/24)+DATE(1970,1,1)+(-6/24)</f>
        <v>42326.957638888889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((E1982/D1982))</f>
        <v>3.5482402000000004</v>
      </c>
      <c r="P1982" s="7">
        <f>(E1982/L1982)</f>
        <v>91.214401028277635</v>
      </c>
      <c r="Q1982" s="7" t="str">
        <f>LEFT($N1982,FIND("/",N1982)-1)</f>
        <v>technology</v>
      </c>
      <c r="R1982" s="7" t="str">
        <f>RIGHT($N1982,FIND("/",$N1982)-3)</f>
        <v>hardware</v>
      </c>
      <c r="S1982" s="12">
        <f>(((J1982/60)/60)/24)+DATE(1970,1,1)+(-6/24)</f>
        <v>42423.292384259257</v>
      </c>
      <c r="T1982" s="12">
        <f>(((I1982/60)/60)/24)+DATE(1970,1,1)+(-6/24)</f>
        <v>42463.250717592593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((E1983/D1983))</f>
        <v>5.0799999999999998E-2</v>
      </c>
      <c r="P1983" s="7">
        <f>(E1983/L1983)</f>
        <v>31.75</v>
      </c>
      <c r="Q1983" s="7" t="str">
        <f>LEFT($N1983,FIND("/",N1983)-1)</f>
        <v>photography</v>
      </c>
      <c r="R1983" s="7" t="str">
        <f>RIGHT($N1983,FIND("/",$N1983)-6)</f>
        <v>people</v>
      </c>
      <c r="S1983" s="12">
        <f>(((J1983/60)/60)/24)+DATE(1970,1,1)+(-6/24)</f>
        <v>41799.475289351853</v>
      </c>
      <c r="T1983" s="12">
        <f>(((I1983/60)/60)/24)+DATE(1970,1,1)+(-6/24)</f>
        <v>41829.475289351853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((E1984/D1984))</f>
        <v>0</v>
      </c>
      <c r="P1984" s="7">
        <v>0</v>
      </c>
      <c r="Q1984" s="7" t="str">
        <f>LEFT($N1984,FIND("/",N1984)-1)</f>
        <v>photography</v>
      </c>
      <c r="R1984" s="7" t="str">
        <f>RIGHT($N1984,FIND("/",$N1984)-6)</f>
        <v>people</v>
      </c>
      <c r="S1984" s="12">
        <f>(((J1984/60)/60)/24)+DATE(1970,1,1)+(-6/24)</f>
        <v>42678.336655092593</v>
      </c>
      <c r="T1984" s="12">
        <f>(((I1984/60)/60)/24)+DATE(1970,1,1)+(-6/24)</f>
        <v>42708.378321759257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((E1985/D1985))</f>
        <v>4.2999999999999997E-2</v>
      </c>
      <c r="P1985" s="7">
        <f>(E1985/L1985)</f>
        <v>88.6875</v>
      </c>
      <c r="Q1985" s="7" t="str">
        <f>LEFT($N1985,FIND("/",N1985)-1)</f>
        <v>photography</v>
      </c>
      <c r="R1985" s="7" t="str">
        <f>RIGHT($N1985,FIND("/",$N1985)-6)</f>
        <v>people</v>
      </c>
      <c r="S1985" s="12">
        <f>(((J1985/60)/60)/24)+DATE(1970,1,1)+(-6/24)</f>
        <v>42592.761782407411</v>
      </c>
      <c r="T1985" s="12">
        <f>(((I1985/60)/60)/24)+DATE(1970,1,1)+(-6/24)</f>
        <v>42615.041666666672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((E1986/D1986))</f>
        <v>0.21146666666666666</v>
      </c>
      <c r="P1986" s="7">
        <f>(E1986/L1986)</f>
        <v>453.14285714285717</v>
      </c>
      <c r="Q1986" s="7" t="str">
        <f>LEFT($N1986,FIND("/",N1986)-1)</f>
        <v>photography</v>
      </c>
      <c r="R1986" s="7" t="str">
        <f>RIGHT($N1986,FIND("/",$N1986)-6)</f>
        <v>people</v>
      </c>
      <c r="S1986" s="12">
        <f>(((J1986/60)/60)/24)+DATE(1970,1,1)+(-6/24)</f>
        <v>41913.540289351848</v>
      </c>
      <c r="T1986" s="12">
        <f>(((I1986/60)/60)/24)+DATE(1970,1,1)+(-6/24)</f>
        <v>41973.581956018519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((E1987/D1987))</f>
        <v>3.1875000000000001E-2</v>
      </c>
      <c r="P1987" s="7">
        <f>(E1987/L1987)</f>
        <v>12.75</v>
      </c>
      <c r="Q1987" s="7" t="str">
        <f>LEFT($N1987,FIND("/",N1987)-1)</f>
        <v>photography</v>
      </c>
      <c r="R1987" s="7" t="str">
        <f>RIGHT($N1987,FIND("/",$N1987)-6)</f>
        <v>people</v>
      </c>
      <c r="S1987" s="12">
        <f>(((J1987/60)/60)/24)+DATE(1970,1,1)+(-6/24)</f>
        <v>42555.448738425926</v>
      </c>
      <c r="T1987" s="12">
        <f>(((I1987/60)/60)/24)+DATE(1970,1,1)+(-6/24)</f>
        <v>42584.708333333328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((E1988/D1988))</f>
        <v>5.0000000000000001E-4</v>
      </c>
      <c r="P1988" s="7">
        <f>(E1988/L1988)</f>
        <v>1</v>
      </c>
      <c r="Q1988" s="7" t="str">
        <f>LEFT($N1988,FIND("/",N1988)-1)</f>
        <v>photography</v>
      </c>
      <c r="R1988" s="7" t="str">
        <f>RIGHT($N1988,FIND("/",$N1988)-6)</f>
        <v>people</v>
      </c>
      <c r="S1988" s="12">
        <f>(((J1988/60)/60)/24)+DATE(1970,1,1)+(-6/24)</f>
        <v>42413.183831018512</v>
      </c>
      <c r="T1988" s="12">
        <f>(((I1988/60)/60)/24)+DATE(1970,1,1)+(-6/24)</f>
        <v>42443.142164351855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((E1989/D1989))</f>
        <v>0.42472727272727273</v>
      </c>
      <c r="P1989" s="7">
        <f>(E1989/L1989)</f>
        <v>83.428571428571431</v>
      </c>
      <c r="Q1989" s="7" t="str">
        <f>LEFT($N1989,FIND("/",N1989)-1)</f>
        <v>photography</v>
      </c>
      <c r="R1989" s="7" t="str">
        <f>RIGHT($N1989,FIND("/",$N1989)-6)</f>
        <v>people</v>
      </c>
      <c r="S1989" s="12">
        <f>(((J1989/60)/60)/24)+DATE(1970,1,1)+(-6/24)</f>
        <v>42034.389768518522</v>
      </c>
      <c r="T1989" s="12">
        <f>(((I1989/60)/60)/24)+DATE(1970,1,1)+(-6/24)</f>
        <v>42064.389768518522</v>
      </c>
    </row>
    <row r="1990" spans="1:20" ht="17">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((E1990/D1990))</f>
        <v>4.1666666666666666E-3</v>
      </c>
      <c r="P1990" s="7">
        <f>(E1990/L1990)</f>
        <v>25</v>
      </c>
      <c r="Q1990" s="7" t="str">
        <f>LEFT($N1990,FIND("/",N1990)-1)</f>
        <v>photography</v>
      </c>
      <c r="R1990" s="7" t="str">
        <f>RIGHT($N1990,FIND("/",$N1990)-6)</f>
        <v>people</v>
      </c>
      <c r="S1990" s="12">
        <f>(((J1990/60)/60)/24)+DATE(1970,1,1)+(-6/24)</f>
        <v>42206.513217592597</v>
      </c>
      <c r="T1990" s="12">
        <f>(((I1990/60)/60)/24)+DATE(1970,1,1)+(-6/24)</f>
        <v>42236.513217592597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((E1991/D1991))</f>
        <v>0.01</v>
      </c>
      <c r="P1991" s="7">
        <f>(E1991/L1991)</f>
        <v>50</v>
      </c>
      <c r="Q1991" s="7" t="str">
        <f>LEFT($N1991,FIND("/",N1991)-1)</f>
        <v>photography</v>
      </c>
      <c r="R1991" s="7" t="str">
        <f>RIGHT($N1991,FIND("/",$N1991)-6)</f>
        <v>people</v>
      </c>
      <c r="S1991" s="12">
        <f>(((J1991/60)/60)/24)+DATE(1970,1,1)+(-6/24)</f>
        <v>42685.430648148147</v>
      </c>
      <c r="T1991" s="12">
        <f>(((I1991/60)/60)/24)+DATE(1970,1,1)+(-6/24)</f>
        <v>42715.430648148147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((E1992/D1992))</f>
        <v>0.16966666666666666</v>
      </c>
      <c r="P1992" s="7">
        <f>(E1992/L1992)</f>
        <v>101.8</v>
      </c>
      <c r="Q1992" s="7" t="str">
        <f>LEFT($N1992,FIND("/",N1992)-1)</f>
        <v>photography</v>
      </c>
      <c r="R1992" s="7" t="str">
        <f>RIGHT($N1992,FIND("/",$N1992)-6)</f>
        <v>people</v>
      </c>
      <c r="S1992" s="12">
        <f>(((J1992/60)/60)/24)+DATE(1970,1,1)+(-6/24)</f>
        <v>42397.945972222224</v>
      </c>
      <c r="T1992" s="12">
        <f>(((I1992/60)/60)/24)+DATE(1970,1,1)+(-6/24)</f>
        <v>42412.945972222224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((E1993/D1993))</f>
        <v>7.0000000000000007E-2</v>
      </c>
      <c r="P1993" s="7">
        <f>(E1993/L1993)</f>
        <v>46.666666666666664</v>
      </c>
      <c r="Q1993" s="7" t="str">
        <f>LEFT($N1993,FIND("/",N1993)-1)</f>
        <v>photography</v>
      </c>
      <c r="R1993" s="7" t="str">
        <f>RIGHT($N1993,FIND("/",$N1993)-6)</f>
        <v>people</v>
      </c>
      <c r="S1993" s="12">
        <f>(((J1993/60)/60)/24)+DATE(1970,1,1)+(-6/24)</f>
        <v>42167.64335648148</v>
      </c>
      <c r="T1993" s="12">
        <f>(((I1993/60)/60)/24)+DATE(1970,1,1)+(-6/24)</f>
        <v>42188.64335648148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((E1994/D1994))</f>
        <v>1.3333333333333333E-3</v>
      </c>
      <c r="P1994" s="7">
        <f>(E1994/L1994)</f>
        <v>1</v>
      </c>
      <c r="Q1994" s="7" t="str">
        <f>LEFT($N1994,FIND("/",N1994)-1)</f>
        <v>photography</v>
      </c>
      <c r="R1994" s="7" t="str">
        <f>RIGHT($N1994,FIND("/",$N1994)-6)</f>
        <v>people</v>
      </c>
      <c r="S1994" s="12">
        <f>(((J1994/60)/60)/24)+DATE(1970,1,1)+(-6/24)</f>
        <v>42022.893414351856</v>
      </c>
      <c r="T1994" s="12">
        <f>(((I1994/60)/60)/24)+DATE(1970,1,1)+(-6/24)</f>
        <v>42052.893414351856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((E1995/D1995))</f>
        <v>0</v>
      </c>
      <c r="P1995" s="7">
        <v>0</v>
      </c>
      <c r="Q1995" s="7" t="str">
        <f>LEFT($N1995,FIND("/",N1995)-1)</f>
        <v>photography</v>
      </c>
      <c r="R1995" s="7" t="str">
        <f>RIGHT($N1995,FIND("/",$N1995)-6)</f>
        <v>people</v>
      </c>
      <c r="S1995" s="12">
        <f>(((J1995/60)/60)/24)+DATE(1970,1,1)+(-6/24)</f>
        <v>42329.33839120371</v>
      </c>
      <c r="T1995" s="12">
        <f>(((I1995/60)/60)/24)+DATE(1970,1,1)+(-6/24)</f>
        <v>42359.33839120371</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((E1996/D1996))</f>
        <v>0</v>
      </c>
      <c r="P1996" s="7">
        <v>0</v>
      </c>
      <c r="Q1996" s="7" t="str">
        <f>LEFT($N1996,FIND("/",N1996)-1)</f>
        <v>photography</v>
      </c>
      <c r="R1996" s="7" t="str">
        <f>RIGHT($N1996,FIND("/",$N1996)-6)</f>
        <v>people</v>
      </c>
      <c r="S1996" s="12">
        <f>(((J1996/60)/60)/24)+DATE(1970,1,1)+(-6/24)</f>
        <v>42650.756273148145</v>
      </c>
      <c r="T1996" s="12">
        <f>(((I1996/60)/60)/24)+DATE(1970,1,1)+(-6/24)</f>
        <v>42710.797939814816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((E1997/D1997))</f>
        <v>7.8E-2</v>
      </c>
      <c r="P1997" s="7">
        <f>(E1997/L1997)</f>
        <v>26</v>
      </c>
      <c r="Q1997" s="7" t="str">
        <f>LEFT($N1997,FIND("/",N1997)-1)</f>
        <v>photography</v>
      </c>
      <c r="R1997" s="7" t="str">
        <f>RIGHT($N1997,FIND("/",$N1997)-6)</f>
        <v>people</v>
      </c>
      <c r="S1997" s="12">
        <f>(((J1997/60)/60)/24)+DATE(1970,1,1)+(-6/24)</f>
        <v>42181.652037037042</v>
      </c>
      <c r="T1997" s="12">
        <f>(((I1997/60)/60)/24)+DATE(1970,1,1)+(-6/24)</f>
        <v>42201.652037037042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((E1998/D1998))</f>
        <v>0</v>
      </c>
      <c r="P1998" s="7">
        <v>0</v>
      </c>
      <c r="Q1998" s="7" t="str">
        <f>LEFT($N1998,FIND("/",N1998)-1)</f>
        <v>photography</v>
      </c>
      <c r="R1998" s="7" t="str">
        <f>RIGHT($N1998,FIND("/",$N1998)-6)</f>
        <v>people</v>
      </c>
      <c r="S1998" s="12">
        <f>(((J1998/60)/60)/24)+DATE(1970,1,1)+(-6/24)</f>
        <v>41800.569571759261</v>
      </c>
      <c r="T1998" s="12">
        <f>(((I1998/60)/60)/24)+DATE(1970,1,1)+(-6/24)</f>
        <v>41830.569571759261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((E1999/D1999))</f>
        <v>0</v>
      </c>
      <c r="P1999" s="7">
        <v>0</v>
      </c>
      <c r="Q1999" s="7" t="str">
        <f>LEFT($N1999,FIND("/",N1999)-1)</f>
        <v>photography</v>
      </c>
      <c r="R1999" s="7" t="str">
        <f>RIGHT($N1999,FIND("/",$N1999)-6)</f>
        <v>people</v>
      </c>
      <c r="S1999" s="12">
        <f>(((J1999/60)/60)/24)+DATE(1970,1,1)+(-6/24)</f>
        <v>41847.680694444447</v>
      </c>
      <c r="T1999" s="12">
        <f>(((I1999/60)/60)/24)+DATE(1970,1,1)+(-6/24)</f>
        <v>41877.680694444447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((E2000/D2000))</f>
        <v>0.26200000000000001</v>
      </c>
      <c r="P2000" s="7">
        <f>(E2000/L2000)</f>
        <v>218.33333333333334</v>
      </c>
      <c r="Q2000" s="7" t="str">
        <f>LEFT($N2000,FIND("/",N2000)-1)</f>
        <v>photography</v>
      </c>
      <c r="R2000" s="7" t="str">
        <f>RIGHT($N2000,FIND("/",$N2000)-6)</f>
        <v>people</v>
      </c>
      <c r="S2000" s="12">
        <f>(((J2000/60)/60)/24)+DATE(1970,1,1)+(-6/24)</f>
        <v>41806.868495370371</v>
      </c>
      <c r="T2000" s="12">
        <f>(((I2000/60)/60)/24)+DATE(1970,1,1)+(-6/24)</f>
        <v>41851.868495370371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((E2001/D2001))</f>
        <v>7.6129032258064515E-3</v>
      </c>
      <c r="P2001" s="7">
        <f>(E2001/L2001)</f>
        <v>33.714285714285715</v>
      </c>
      <c r="Q2001" s="7" t="str">
        <f>LEFT($N2001,FIND("/",N2001)-1)</f>
        <v>photography</v>
      </c>
      <c r="R2001" s="7" t="str">
        <f>RIGHT($N2001,FIND("/",$N2001)-6)</f>
        <v>people</v>
      </c>
      <c r="S2001" s="12">
        <f>(((J2001/60)/60)/24)+DATE(1970,1,1)+(-6/24)</f>
        <v>41926.232731481483</v>
      </c>
      <c r="T2001" s="12">
        <f>(((I2001/60)/60)/24)+DATE(1970,1,1)+(-6/24)</f>
        <v>41956.274398148147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((E2002/D2002))</f>
        <v>0.125</v>
      </c>
      <c r="P2002" s="7">
        <f>(E2002/L2002)</f>
        <v>25</v>
      </c>
      <c r="Q2002" s="7" t="str">
        <f>LEFT($N2002,FIND("/",N2002)-1)</f>
        <v>photography</v>
      </c>
      <c r="R2002" s="7" t="str">
        <f>RIGHT($N2002,FIND("/",$N2002)-6)</f>
        <v>people</v>
      </c>
      <c r="S2002" s="12">
        <f>(((J2002/60)/60)/24)+DATE(1970,1,1)+(-6/24)</f>
        <v>42345.701539351852</v>
      </c>
      <c r="T2002" s="12">
        <f>(((I2002/60)/60)/24)+DATE(1970,1,1)+(-6/24)</f>
        <v>42375.701539351852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((E2003/D2003))</f>
        <v>3.8212909090909091</v>
      </c>
      <c r="P2003" s="7">
        <f>(E2003/L2003)</f>
        <v>128.38790470372632</v>
      </c>
      <c r="Q2003" s="7" t="str">
        <f>LEFT($N2003,FIND("/",N2003)-1)</f>
        <v>technology</v>
      </c>
      <c r="R2003" s="7" t="str">
        <f>RIGHT($N2003,FIND("/",$N2003)-3)</f>
        <v>hardware</v>
      </c>
      <c r="S2003" s="12">
        <f>(((J2003/60)/60)/24)+DATE(1970,1,1)+(-6/24)</f>
        <v>42135.959675925929</v>
      </c>
      <c r="T2003" s="12">
        <f>(((I2003/60)/60)/24)+DATE(1970,1,1)+(-6/24)</f>
        <v>42167.583333333328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((E2004/D2004))</f>
        <v>2.1679422000000002</v>
      </c>
      <c r="P2004" s="7">
        <f>(E2004/L2004)</f>
        <v>78.834261818181815</v>
      </c>
      <c r="Q2004" s="7" t="str">
        <f>LEFT($N2004,FIND("/",N2004)-1)</f>
        <v>technology</v>
      </c>
      <c r="R2004" s="7" t="str">
        <f>RIGHT($N2004,FIND("/",$N2004)-3)</f>
        <v>hardware</v>
      </c>
      <c r="S2004" s="12">
        <f>(((J2004/60)/60)/24)+DATE(1970,1,1)+(-6/24)</f>
        <v>42728.46230324074</v>
      </c>
      <c r="T2004" s="12">
        <f>(((I2004/60)/60)/24)+DATE(1970,1,1)+(-6/24)</f>
        <v>42758.46230324074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((E2005/D2005))</f>
        <v>3.12</v>
      </c>
      <c r="P2005" s="7">
        <f>(E2005/L2005)</f>
        <v>91.764705882352942</v>
      </c>
      <c r="Q2005" s="7" t="str">
        <f>LEFT($N2005,FIND("/",N2005)-1)</f>
        <v>technology</v>
      </c>
      <c r="R2005" s="7" t="str">
        <f>RIGHT($N2005,FIND("/",$N2005)-3)</f>
        <v>hardware</v>
      </c>
      <c r="S2005" s="12">
        <f>(((J2005/60)/60)/24)+DATE(1970,1,1)+(-6/24)</f>
        <v>40346.875601851854</v>
      </c>
      <c r="T2005" s="12">
        <f>(((I2005/60)/60)/24)+DATE(1970,1,1)+(-6/24)</f>
        <v>40361.708333333336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((E2006/D2006))</f>
        <v>2.3442048</v>
      </c>
      <c r="P2006" s="7">
        <f>(E2006/L2006)</f>
        <v>331.10237288135596</v>
      </c>
      <c r="Q2006" s="7" t="str">
        <f>LEFT($N2006,FIND("/",N2006)-1)</f>
        <v>technology</v>
      </c>
      <c r="R2006" s="7" t="str">
        <f>RIGHT($N2006,FIND("/",$N2006)-3)</f>
        <v>hardware</v>
      </c>
      <c r="S2006" s="12">
        <f>(((J2006/60)/60)/24)+DATE(1970,1,1)+(-6/24)</f>
        <v>41800.354895833334</v>
      </c>
      <c r="T2006" s="12">
        <f>(((I2006/60)/60)/24)+DATE(1970,1,1)+(-6/24)</f>
        <v>41830.354895833334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((E2007/D2007))</f>
        <v>1.236801</v>
      </c>
      <c r="P2007" s="7">
        <f>(E2007/L2007)</f>
        <v>194.26193717277485</v>
      </c>
      <c r="Q2007" s="7" t="str">
        <f>LEFT($N2007,FIND("/",N2007)-1)</f>
        <v>technology</v>
      </c>
      <c r="R2007" s="7" t="str">
        <f>RIGHT($N2007,FIND("/",$N2007)-3)</f>
        <v>hardware</v>
      </c>
      <c r="S2007" s="12">
        <f>(((J2007/60)/60)/24)+DATE(1970,1,1)+(-6/24)</f>
        <v>41535.562708333331</v>
      </c>
      <c r="T2007" s="12">
        <f>(((I2007/60)/60)/24)+DATE(1970,1,1)+(-6/24)</f>
        <v>41562.915972222225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((E2008/D2008))</f>
        <v>2.4784000000000002</v>
      </c>
      <c r="P2008" s="7">
        <f>(E2008/L2008)</f>
        <v>408.97689768976898</v>
      </c>
      <c r="Q2008" s="7" t="str">
        <f>LEFT($N2008,FIND("/",N2008)-1)</f>
        <v>technology</v>
      </c>
      <c r="R2008" s="7" t="str">
        <f>RIGHT($N2008,FIND("/",$N2008)-3)</f>
        <v>hardware</v>
      </c>
      <c r="S2008" s="12">
        <f>(((J2008/60)/60)/24)+DATE(1970,1,1)+(-6/24)</f>
        <v>41941.250520833331</v>
      </c>
      <c r="T2008" s="12">
        <f>(((I2008/60)/60)/24)+DATE(1970,1,1)+(-6/24)</f>
        <v>41976.292187500003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((E2009/D2009))</f>
        <v>1.157092</v>
      </c>
      <c r="P2009" s="7">
        <f>(E2009/L2009)</f>
        <v>84.459270072992695</v>
      </c>
      <c r="Q2009" s="7" t="str">
        <f>LEFT($N2009,FIND("/",N2009)-1)</f>
        <v>technology</v>
      </c>
      <c r="R2009" s="7" t="str">
        <f>RIGHT($N2009,FIND("/",$N2009)-3)</f>
        <v>hardware</v>
      </c>
      <c r="S2009" s="12">
        <f>(((J2009/60)/60)/24)+DATE(1970,1,1)+(-6/24)</f>
        <v>40347.587800925925</v>
      </c>
      <c r="T2009" s="12">
        <f>(((I2009/60)/60)/24)+DATE(1970,1,1)+(-6/24)</f>
        <v>40413.916666666664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((E2010/D2010))</f>
        <v>1.1707484768810599</v>
      </c>
      <c r="P2010" s="7">
        <f>(E2010/L2010)</f>
        <v>44.853658536585364</v>
      </c>
      <c r="Q2010" s="7" t="str">
        <f>LEFT($N2010,FIND("/",N2010)-1)</f>
        <v>technology</v>
      </c>
      <c r="R2010" s="7" t="str">
        <f>RIGHT($N2010,FIND("/",$N2010)-3)</f>
        <v>hardware</v>
      </c>
      <c r="S2010" s="12">
        <f>(((J2010/60)/60)/24)+DATE(1970,1,1)+(-6/24)</f>
        <v>40761.354421296295</v>
      </c>
      <c r="T2010" s="12">
        <f>(((I2010/60)/60)/24)+DATE(1970,1,1)+(-6/24)</f>
        <v>40805.354421296295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((E2011/D2011))</f>
        <v>3.05158</v>
      </c>
      <c r="P2011" s="7">
        <f>(E2011/L2011)</f>
        <v>383.3643216080402</v>
      </c>
      <c r="Q2011" s="7" t="str">
        <f>LEFT($N2011,FIND("/",N2011)-1)</f>
        <v>technology</v>
      </c>
      <c r="R2011" s="7" t="str">
        <f>RIGHT($N2011,FIND("/",$N2011)-3)</f>
        <v>hardware</v>
      </c>
      <c r="S2011" s="12">
        <f>(((J2011/60)/60)/24)+DATE(1970,1,1)+(-6/24)</f>
        <v>42661.073414351849</v>
      </c>
      <c r="T2011" s="12">
        <f>(((I2011/60)/60)/24)+DATE(1970,1,1)+(-6/24)</f>
        <v>42697.115081018521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((E2012/D2012))</f>
        <v>3.2005299999999997</v>
      </c>
      <c r="P2012" s="7">
        <f>(E2012/L2012)</f>
        <v>55.276856649395505</v>
      </c>
      <c r="Q2012" s="7" t="str">
        <f>LEFT($N2012,FIND("/",N2012)-1)</f>
        <v>technology</v>
      </c>
      <c r="R2012" s="7" t="str">
        <f>RIGHT($N2012,FIND("/",$N2012)-3)</f>
        <v>hardware</v>
      </c>
      <c r="S2012" s="12">
        <f>(((J2012/60)/60)/24)+DATE(1970,1,1)+(-6/24)</f>
        <v>42570.746423611112</v>
      </c>
      <c r="T2012" s="12">
        <f>(((I2012/60)/60)/24)+DATE(1970,1,1)+(-6/24)</f>
        <v>42600.746423611112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((E2013/D2013))</f>
        <v>8.1956399999999991</v>
      </c>
      <c r="P2013" s="7">
        <f>(E2013/L2013)</f>
        <v>422.02059732234807</v>
      </c>
      <c r="Q2013" s="7" t="str">
        <f>LEFT($N2013,FIND("/",N2013)-1)</f>
        <v>technology</v>
      </c>
      <c r="R2013" s="7" t="str">
        <f>RIGHT($N2013,FIND("/",$N2013)-3)</f>
        <v>hardware</v>
      </c>
      <c r="S2013" s="12">
        <f>(((J2013/60)/60)/24)+DATE(1970,1,1)+(-6/24)</f>
        <v>42347.108483796299</v>
      </c>
      <c r="T2013" s="12">
        <f>(((I2013/60)/60)/24)+DATE(1970,1,1)+(-6/24)</f>
        <v>42380.708333333328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((E2014/D2014))</f>
        <v>2.3490000000000002</v>
      </c>
      <c r="P2014" s="7">
        <f>(E2014/L2014)</f>
        <v>64.180327868852459</v>
      </c>
      <c r="Q2014" s="7" t="str">
        <f>LEFT($N2014,FIND("/",N2014)-1)</f>
        <v>technology</v>
      </c>
      <c r="R2014" s="7" t="str">
        <f>RIGHT($N2014,FIND("/",$N2014)-3)</f>
        <v>hardware</v>
      </c>
      <c r="S2014" s="12">
        <f>(((J2014/60)/60)/24)+DATE(1970,1,1)+(-6/24)</f>
        <v>42010.572233796294</v>
      </c>
      <c r="T2014" s="12">
        <f>(((I2014/60)/60)/24)+DATE(1970,1,1)+(-6/24)</f>
        <v>42040.572233796294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((E2015/D2015))</f>
        <v>4.9491375</v>
      </c>
      <c r="P2015" s="7">
        <f>(E2015/L2015)</f>
        <v>173.57781674704077</v>
      </c>
      <c r="Q2015" s="7" t="str">
        <f>LEFT($N2015,FIND("/",N2015)-1)</f>
        <v>technology</v>
      </c>
      <c r="R2015" s="7" t="str">
        <f>RIGHT($N2015,FIND("/",$N2015)-3)</f>
        <v>hardware</v>
      </c>
      <c r="S2015" s="12">
        <f>(((J2015/60)/60)/24)+DATE(1970,1,1)+(-6/24)</f>
        <v>42499.710810185185</v>
      </c>
      <c r="T2015" s="12">
        <f>(((I2015/60)/60)/24)+DATE(1970,1,1)+(-6/24)</f>
        <v>42559.710810185185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((E2016/D2016))</f>
        <v>78.137822333333332</v>
      </c>
      <c r="P2016" s="7">
        <f>(E2016/L2016)</f>
        <v>88.601680840609291</v>
      </c>
      <c r="Q2016" s="7" t="str">
        <f>LEFT($N2016,FIND("/",N2016)-1)</f>
        <v>technology</v>
      </c>
      <c r="R2016" s="7" t="str">
        <f>RIGHT($N2016,FIND("/",$N2016)-3)</f>
        <v>hardware</v>
      </c>
      <c r="S2016" s="12">
        <f>(((J2016/60)/60)/24)+DATE(1970,1,1)+(-6/24)</f>
        <v>41323.964571759258</v>
      </c>
      <c r="T2016" s="12">
        <f>(((I2016/60)/60)/24)+DATE(1970,1,1)+(-6/24)</f>
        <v>41357.922905092593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((E2017/D2017))</f>
        <v>1.1300013888888889</v>
      </c>
      <c r="P2017" s="7">
        <f>(E2017/L2017)</f>
        <v>50.222283950617282</v>
      </c>
      <c r="Q2017" s="7" t="str">
        <f>LEFT($N2017,FIND("/",N2017)-1)</f>
        <v>technology</v>
      </c>
      <c r="R2017" s="7" t="str">
        <f>RIGHT($N2017,FIND("/",$N2017)-3)</f>
        <v>hardware</v>
      </c>
      <c r="S2017" s="12">
        <f>(((J2017/60)/60)/24)+DATE(1970,1,1)+(-6/24)</f>
        <v>40765.626886574071</v>
      </c>
      <c r="T2017" s="12">
        <f>(((I2017/60)/60)/24)+DATE(1970,1,1)+(-6/24)</f>
        <v>40795.626886574071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((E2018/D2018))</f>
        <v>9.2154220000000002</v>
      </c>
      <c r="P2018" s="7">
        <f>(E2018/L2018)</f>
        <v>192.38876826722338</v>
      </c>
      <c r="Q2018" s="7" t="str">
        <f>LEFT($N2018,FIND("/",N2018)-1)</f>
        <v>technology</v>
      </c>
      <c r="R2018" s="7" t="str">
        <f>RIGHT($N2018,FIND("/",$N2018)-3)</f>
        <v>hardware</v>
      </c>
      <c r="S2018" s="12">
        <f>(((J2018/60)/60)/24)+DATE(1970,1,1)+(-6/24)</f>
        <v>41312.63077546296</v>
      </c>
      <c r="T2018" s="12">
        <f>(((I2018/60)/60)/24)+DATE(1970,1,1)+(-6/24)</f>
        <v>41342.63077546296</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((E2019/D2019))</f>
        <v>1.2510239999999999</v>
      </c>
      <c r="P2019" s="7">
        <f>(E2019/L2019)</f>
        <v>73.416901408450698</v>
      </c>
      <c r="Q2019" s="7" t="str">
        <f>LEFT($N2019,FIND("/",N2019)-1)</f>
        <v>technology</v>
      </c>
      <c r="R2019" s="7" t="str">
        <f>RIGHT($N2019,FIND("/",$N2019)-3)</f>
        <v>hardware</v>
      </c>
      <c r="S2019" s="12">
        <f>(((J2019/60)/60)/24)+DATE(1970,1,1)+(-6/24)</f>
        <v>40960.807349537034</v>
      </c>
      <c r="T2019" s="12">
        <f>(((I2019/60)/60)/24)+DATE(1970,1,1)+(-6/24)</f>
        <v>40991.916666666664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((E2020/D2020))</f>
        <v>1.0224343076923077</v>
      </c>
      <c r="P2020" s="7">
        <f>(E2020/L2020)</f>
        <v>147.68495555555555</v>
      </c>
      <c r="Q2020" s="7" t="str">
        <f>LEFT($N2020,FIND("/",N2020)-1)</f>
        <v>technology</v>
      </c>
      <c r="R2020" s="7" t="str">
        <f>RIGHT($N2020,FIND("/",$N2020)-3)</f>
        <v>hardware</v>
      </c>
      <c r="S2020" s="12">
        <f>(((J2020/60)/60)/24)+DATE(1970,1,1)+(-6/24)</f>
        <v>42199.115844907406</v>
      </c>
      <c r="T2020" s="12">
        <f>(((I2020/60)/60)/24)+DATE(1970,1,1)+(-6/24)</f>
        <v>42229.115844907406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((E2021/D2021))</f>
        <v>4.8490975000000001</v>
      </c>
      <c r="P2021" s="7">
        <f>(E2021/L2021)</f>
        <v>108.96848314606741</v>
      </c>
      <c r="Q2021" s="7" t="str">
        <f>LEFT($N2021,FIND("/",N2021)-1)</f>
        <v>technology</v>
      </c>
      <c r="R2021" s="7" t="str">
        <f>RIGHT($N2021,FIND("/",$N2021)-3)</f>
        <v>hardware</v>
      </c>
      <c r="S2021" s="12">
        <f>(((J2021/60)/60)/24)+DATE(1970,1,1)+(-6/24)</f>
        <v>42605.45857638889</v>
      </c>
      <c r="T2021" s="12">
        <f>(((I2021/60)/60)/24)+DATE(1970,1,1)+(-6/24)</f>
        <v>42635.45857638889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((E2022/D2022))</f>
        <v>1.9233333333333333</v>
      </c>
      <c r="P2022" s="7">
        <f>(E2022/L2022)</f>
        <v>23.647540983606557</v>
      </c>
      <c r="Q2022" s="7" t="str">
        <f>LEFT($N2022,FIND("/",N2022)-1)</f>
        <v>technology</v>
      </c>
      <c r="R2022" s="7" t="str">
        <f>RIGHT($N2022,FIND("/",$N2022)-3)</f>
        <v>hardware</v>
      </c>
      <c r="S2022" s="12">
        <f>(((J2022/60)/60)/24)+DATE(1970,1,1)+(-6/24)</f>
        <v>41736.847499999996</v>
      </c>
      <c r="T2022" s="12">
        <f>(((I2022/60)/60)/24)+DATE(1970,1,1)+(-6/24)</f>
        <v>41773.711111111108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((E2023/D2023))</f>
        <v>2.8109999999999999</v>
      </c>
      <c r="P2023" s="7">
        <f>(E2023/L2023)</f>
        <v>147.94736842105263</v>
      </c>
      <c r="Q2023" s="7" t="str">
        <f>LEFT($N2023,FIND("/",N2023)-1)</f>
        <v>technology</v>
      </c>
      <c r="R2023" s="7" t="str">
        <f>RIGHT($N2023,FIND("/",$N2023)-3)</f>
        <v>hardware</v>
      </c>
      <c r="S2023" s="12">
        <f>(((J2023/60)/60)/24)+DATE(1970,1,1)+(-6/24)</f>
        <v>41860.820567129631</v>
      </c>
      <c r="T2023" s="12">
        <f>(((I2023/60)/60)/24)+DATE(1970,1,1)+(-6/24)</f>
        <v>41905.820567129631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((E2024/D2024))</f>
        <v>1.2513700000000001</v>
      </c>
      <c r="P2024" s="7">
        <f>(E2024/L2024)</f>
        <v>385.03692307692307</v>
      </c>
      <c r="Q2024" s="7" t="str">
        <f>LEFT($N2024,FIND("/",N2024)-1)</f>
        <v>technology</v>
      </c>
      <c r="R2024" s="7" t="str">
        <f>RIGHT($N2024,FIND("/",$N2024)-3)</f>
        <v>hardware</v>
      </c>
      <c r="S2024" s="12">
        <f>(((J2024/60)/60)/24)+DATE(1970,1,1)+(-6/24)</f>
        <v>42502.319120370375</v>
      </c>
      <c r="T2024" s="12">
        <f>(((I2024/60)/60)/24)+DATE(1970,1,1)+(-6/24)</f>
        <v>42532.319120370375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((E2025/D2025))</f>
        <v>1.61459</v>
      </c>
      <c r="P2025" s="7">
        <f>(E2025/L2025)</f>
        <v>457.39093484419266</v>
      </c>
      <c r="Q2025" s="7" t="str">
        <f>LEFT($N2025,FIND("/",N2025)-1)</f>
        <v>technology</v>
      </c>
      <c r="R2025" s="7" t="str">
        <f>RIGHT($N2025,FIND("/",$N2025)-3)</f>
        <v>hardware</v>
      </c>
      <c r="S2025" s="12">
        <f>(((J2025/60)/60)/24)+DATE(1970,1,1)+(-6/24)</f>
        <v>42136.170752314814</v>
      </c>
      <c r="T2025" s="12">
        <f>(((I2025/60)/60)/24)+DATE(1970,1,1)+(-6/24)</f>
        <v>42166.170752314814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((E2026/D2026))</f>
        <v>5.8535000000000004</v>
      </c>
      <c r="P2026" s="7">
        <f>(E2026/L2026)</f>
        <v>222.99047619047619</v>
      </c>
      <c r="Q2026" s="7" t="str">
        <f>LEFT($N2026,FIND("/",N2026)-1)</f>
        <v>technology</v>
      </c>
      <c r="R2026" s="7" t="str">
        <f>RIGHT($N2026,FIND("/",$N2026)-3)</f>
        <v>hardware</v>
      </c>
      <c r="S2026" s="12">
        <f>(((J2026/60)/60)/24)+DATE(1970,1,1)+(-6/24)</f>
        <v>41099.716944444444</v>
      </c>
      <c r="T2026" s="12">
        <f>(((I2026/60)/60)/24)+DATE(1970,1,1)+(-6/24)</f>
        <v>41133.875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((E2027/D2027))</f>
        <v>2.0114999999999998</v>
      </c>
      <c r="P2027" s="7">
        <f>(E2027/L2027)</f>
        <v>220.74074074074073</v>
      </c>
      <c r="Q2027" s="7" t="str">
        <f>LEFT($N2027,FIND("/",N2027)-1)</f>
        <v>technology</v>
      </c>
      <c r="R2027" s="7" t="str">
        <f>RIGHT($N2027,FIND("/",$N2027)-3)</f>
        <v>hardware</v>
      </c>
      <c r="S2027" s="12">
        <f>(((J2027/60)/60)/24)+DATE(1970,1,1)+(-6/24)</f>
        <v>42135.934560185182</v>
      </c>
      <c r="T2027" s="12">
        <f>(((I2027/60)/60)/24)+DATE(1970,1,1)+(-6/24)</f>
        <v>42165.934560185182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((E2028/D2028))</f>
        <v>1.3348307999999998</v>
      </c>
      <c r="P2028" s="7">
        <f>(E2028/L2028)</f>
        <v>73.503898678414089</v>
      </c>
      <c r="Q2028" s="7" t="str">
        <f>LEFT($N2028,FIND("/",N2028)-1)</f>
        <v>technology</v>
      </c>
      <c r="R2028" s="7" t="str">
        <f>RIGHT($N2028,FIND("/",$N2028)-3)</f>
        <v>hardware</v>
      </c>
      <c r="S2028" s="12">
        <f>(((J2028/60)/60)/24)+DATE(1970,1,1)+(-6/24)</f>
        <v>41704.485937500001</v>
      </c>
      <c r="T2028" s="12">
        <f>(((I2028/60)/60)/24)+DATE(1970,1,1)+(-6/24)</f>
        <v>41749.915972222225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((E2029/D2029))</f>
        <v>1.2024900000000001</v>
      </c>
      <c r="P2029" s="7">
        <f>(E2029/L2029)</f>
        <v>223.09647495361781</v>
      </c>
      <c r="Q2029" s="7" t="str">
        <f>LEFT($N2029,FIND("/",N2029)-1)</f>
        <v>technology</v>
      </c>
      <c r="R2029" s="7" t="str">
        <f>RIGHT($N2029,FIND("/",$N2029)-3)</f>
        <v>hardware</v>
      </c>
      <c r="S2029" s="12">
        <f>(((J2029/60)/60)/24)+DATE(1970,1,1)+(-6/24)</f>
        <v>42048.563877314817</v>
      </c>
      <c r="T2029" s="12">
        <f>(((I2029/60)/60)/24)+DATE(1970,1,1)+(-6/24)</f>
        <v>42093.522210648152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((E2030/D2030))</f>
        <v>1.2616666666666667</v>
      </c>
      <c r="P2030" s="7">
        <f>(E2030/L2030)</f>
        <v>47.911392405063289</v>
      </c>
      <c r="Q2030" s="7" t="str">
        <f>LEFT($N2030,FIND("/",N2030)-1)</f>
        <v>technology</v>
      </c>
      <c r="R2030" s="7" t="str">
        <f>RIGHT($N2030,FIND("/",$N2030)-3)</f>
        <v>hardware</v>
      </c>
      <c r="S2030" s="12">
        <f>(((J2030/60)/60)/24)+DATE(1970,1,1)+(-6/24)</f>
        <v>40215.669050925928</v>
      </c>
      <c r="T2030" s="12">
        <f>(((I2030/60)/60)/24)+DATE(1970,1,1)+(-6/24)</f>
        <v>40252.663194444445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((E2031/D2031))</f>
        <v>3.6120000000000001</v>
      </c>
      <c r="P2031" s="7">
        <f>(E2031/L2031)</f>
        <v>96.063829787234042</v>
      </c>
      <c r="Q2031" s="7" t="str">
        <f>LEFT($N2031,FIND("/",N2031)-1)</f>
        <v>technology</v>
      </c>
      <c r="R2031" s="7" t="str">
        <f>RIGHT($N2031,FIND("/",$N2031)-3)</f>
        <v>hardware</v>
      </c>
      <c r="S2031" s="12">
        <f>(((J2031/60)/60)/24)+DATE(1970,1,1)+(-6/24)</f>
        <v>41847.771770833337</v>
      </c>
      <c r="T2031" s="12">
        <f>(((I2031/60)/60)/24)+DATE(1970,1,1)+(-6/24)</f>
        <v>41877.771770833337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((E2032/D2032))</f>
        <v>2.26239013671875</v>
      </c>
      <c r="P2032" s="7">
        <f>(E2032/L2032)</f>
        <v>118.6144</v>
      </c>
      <c r="Q2032" s="7" t="str">
        <f>LEFT($N2032,FIND("/",N2032)-1)</f>
        <v>technology</v>
      </c>
      <c r="R2032" s="7" t="str">
        <f>RIGHT($N2032,FIND("/",$N2032)-3)</f>
        <v>hardware</v>
      </c>
      <c r="S2032" s="12">
        <f>(((J2032/60)/60)/24)+DATE(1970,1,1)+(-6/24)</f>
        <v>41212.746481481481</v>
      </c>
      <c r="T2032" s="12">
        <f>(((I2032/60)/60)/24)+DATE(1970,1,1)+(-6/24)</f>
        <v>41242.746481481481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((E2033/D2033))</f>
        <v>1.2035</v>
      </c>
      <c r="P2033" s="7">
        <f>(E2033/L2033)</f>
        <v>118.45472440944881</v>
      </c>
      <c r="Q2033" s="7" t="str">
        <f>LEFT($N2033,FIND("/",N2033)-1)</f>
        <v>technology</v>
      </c>
      <c r="R2033" s="7" t="str">
        <f>RIGHT($N2033,FIND("/",$N2033)-3)</f>
        <v>hardware</v>
      </c>
      <c r="S2033" s="12">
        <f>(((J2033/60)/60)/24)+DATE(1970,1,1)+(-6/24)</f>
        <v>41975.079317129625</v>
      </c>
      <c r="T2033" s="12">
        <f>(((I2033/60)/60)/24)+DATE(1970,1,1)+(-6/24)</f>
        <v>42012.791666666672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((E2034/D2034))</f>
        <v>3.0418799999999999</v>
      </c>
      <c r="P2034" s="7">
        <f>(E2034/L2034)</f>
        <v>143.21468926553672</v>
      </c>
      <c r="Q2034" s="7" t="str">
        <f>LEFT($N2034,FIND("/",N2034)-1)</f>
        <v>technology</v>
      </c>
      <c r="R2034" s="7" t="str">
        <f>RIGHT($N2034,FIND("/",$N2034)-3)</f>
        <v>hardware</v>
      </c>
      <c r="S2034" s="12">
        <f>(((J2034/60)/60)/24)+DATE(1970,1,1)+(-6/24)</f>
        <v>42689.315671296295</v>
      </c>
      <c r="T2034" s="12">
        <f>(((I2034/60)/60)/24)+DATE(1970,1,1)+(-6/24)</f>
        <v>42718.958333333328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((E2035/D2035))</f>
        <v>1.7867599999999999</v>
      </c>
      <c r="P2035" s="7">
        <f>(E2035/L2035)</f>
        <v>282.71518987341773</v>
      </c>
      <c r="Q2035" s="7" t="str">
        <f>LEFT($N2035,FIND("/",N2035)-1)</f>
        <v>technology</v>
      </c>
      <c r="R2035" s="7" t="str">
        <f>RIGHT($N2035,FIND("/",$N2035)-3)</f>
        <v>hardware</v>
      </c>
      <c r="S2035" s="12">
        <f>(((J2035/60)/60)/24)+DATE(1970,1,1)+(-6/24)</f>
        <v>41724.832384259258</v>
      </c>
      <c r="T2035" s="12">
        <f>(((I2035/60)/60)/24)+DATE(1970,1,1)+(-6/24)</f>
        <v>41754.832384259258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((E2036/D2036))</f>
        <v>3.868199871794872</v>
      </c>
      <c r="P2036" s="7">
        <f>(E2036/L2036)</f>
        <v>593.93620078740162</v>
      </c>
      <c r="Q2036" s="7" t="str">
        <f>LEFT($N2036,FIND("/",N2036)-1)</f>
        <v>technology</v>
      </c>
      <c r="R2036" s="7" t="str">
        <f>RIGHT($N2036,FIND("/",$N2036)-3)</f>
        <v>hardware</v>
      </c>
      <c r="S2036" s="12">
        <f>(((J2036/60)/60)/24)+DATE(1970,1,1)+(-6/24)</f>
        <v>42075.880011574074</v>
      </c>
      <c r="T2036" s="12">
        <f>(((I2036/60)/60)/24)+DATE(1970,1,1)+(-6/24)</f>
        <v>42131.040277777778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((E2037/D2037))</f>
        <v>2.1103642500000004</v>
      </c>
      <c r="P2037" s="7">
        <f>(E2037/L2037)</f>
        <v>262.15704968944101</v>
      </c>
      <c r="Q2037" s="7" t="str">
        <f>LEFT($N2037,FIND("/",N2037)-1)</f>
        <v>technology</v>
      </c>
      <c r="R2037" s="7" t="str">
        <f>RIGHT($N2037,FIND("/",$N2037)-3)</f>
        <v>hardware</v>
      </c>
      <c r="S2037" s="12">
        <f>(((J2037/60)/60)/24)+DATE(1970,1,1)+(-6/24)</f>
        <v>42311.375081018516</v>
      </c>
      <c r="T2037" s="12">
        <f>(((I2037/60)/60)/24)+DATE(1970,1,1)+(-6/24)</f>
        <v>42356.791666666672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((E2038/D2038))</f>
        <v>1.3166833333333334</v>
      </c>
      <c r="P2038" s="7">
        <f>(E2038/L2038)</f>
        <v>46.580778301886795</v>
      </c>
      <c r="Q2038" s="7" t="str">
        <f>LEFT($N2038,FIND("/",N2038)-1)</f>
        <v>technology</v>
      </c>
      <c r="R2038" s="7" t="str">
        <f>RIGHT($N2038,FIND("/",$N2038)-3)</f>
        <v>hardware</v>
      </c>
      <c r="S2038" s="12">
        <f>(((J2038/60)/60)/24)+DATE(1970,1,1)+(-6/24)</f>
        <v>41738.614803240744</v>
      </c>
      <c r="T2038" s="12">
        <f>(((I2038/60)/60)/24)+DATE(1970,1,1)+(-6/24)</f>
        <v>41768.614803240744</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((E2039/D2039))</f>
        <v>3.0047639999999998</v>
      </c>
      <c r="P2039" s="7">
        <f>(E2039/L2039)</f>
        <v>70.041118881118877</v>
      </c>
      <c r="Q2039" s="7" t="str">
        <f>LEFT($N2039,FIND("/",N2039)-1)</f>
        <v>technology</v>
      </c>
      <c r="R2039" s="7" t="str">
        <f>RIGHT($N2039,FIND("/",$N2039)-3)</f>
        <v>hardware</v>
      </c>
      <c r="S2039" s="12">
        <f>(((J2039/60)/60)/24)+DATE(1970,1,1)+(-6/24)</f>
        <v>41577.960104166668</v>
      </c>
      <c r="T2039" s="12">
        <f>(((I2039/60)/60)/24)+DATE(1970,1,1)+(-6/24)</f>
        <v>41638.001770833333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((E2040/D2040))</f>
        <v>4.2051249999999998</v>
      </c>
      <c r="P2040" s="7">
        <f>(E2040/L2040)</f>
        <v>164.90686274509804</v>
      </c>
      <c r="Q2040" s="7" t="str">
        <f>LEFT($N2040,FIND("/",N2040)-1)</f>
        <v>technology</v>
      </c>
      <c r="R2040" s="7" t="str">
        <f>RIGHT($N2040,FIND("/",$N2040)-3)</f>
        <v>hardware</v>
      </c>
      <c r="S2040" s="12">
        <f>(((J2040/60)/60)/24)+DATE(1970,1,1)+(-6/24)</f>
        <v>41424.02107638889</v>
      </c>
      <c r="T2040" s="12">
        <f>(((I2040/60)/60)/24)+DATE(1970,1,1)+(-6/24)</f>
        <v>41456.5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((E2041/D2041))</f>
        <v>1.362168</v>
      </c>
      <c r="P2041" s="7">
        <f>(E2041/L2041)</f>
        <v>449.26385224274406</v>
      </c>
      <c r="Q2041" s="7" t="str">
        <f>LEFT($N2041,FIND("/",N2041)-1)</f>
        <v>technology</v>
      </c>
      <c r="R2041" s="7" t="str">
        <f>RIGHT($N2041,FIND("/",$N2041)-3)</f>
        <v>hardware</v>
      </c>
      <c r="S2041" s="12">
        <f>(((J2041/60)/60)/24)+DATE(1970,1,1)+(-6/24)</f>
        <v>42675.188946759255</v>
      </c>
      <c r="T2041" s="12">
        <f>(((I2041/60)/60)/24)+DATE(1970,1,1)+(-6/24)</f>
        <v>42704.957638888889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((E2042/D2042))</f>
        <v>2.4817133333333334</v>
      </c>
      <c r="P2042" s="7">
        <f>(E2042/L2042)</f>
        <v>27.472841328413285</v>
      </c>
      <c r="Q2042" s="7" t="str">
        <f>LEFT($N2042,FIND("/",N2042)-1)</f>
        <v>technology</v>
      </c>
      <c r="R2042" s="7" t="str">
        <f>RIGHT($N2042,FIND("/",$N2042)-3)</f>
        <v>hardware</v>
      </c>
      <c r="S2042" s="12">
        <f>(((J2042/60)/60)/24)+DATE(1970,1,1)+(-6/24)</f>
        <v>41578.677118055559</v>
      </c>
      <c r="T2042" s="12">
        <f>(((I2042/60)/60)/24)+DATE(1970,1,1)+(-6/24)</f>
        <v>41593.718784722223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((E2043/D2043))</f>
        <v>1.8186315789473684</v>
      </c>
      <c r="P2043" s="7">
        <f>(E2043/L2043)</f>
        <v>143.97499999999999</v>
      </c>
      <c r="Q2043" s="7" t="str">
        <f>LEFT($N2043,FIND("/",N2043)-1)</f>
        <v>technology</v>
      </c>
      <c r="R2043" s="7" t="str">
        <f>RIGHT($N2043,FIND("/",$N2043)-3)</f>
        <v>hardware</v>
      </c>
      <c r="S2043" s="12">
        <f>(((J2043/60)/60)/24)+DATE(1970,1,1)+(-6/24)</f>
        <v>42654.275775462964</v>
      </c>
      <c r="T2043" s="12">
        <f>(((I2043/60)/60)/24)+DATE(1970,1,1)+(-6/24)</f>
        <v>42684.317442129628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((E2044/D2044))</f>
        <v>1.2353000000000001</v>
      </c>
      <c r="P2044" s="7">
        <f>(E2044/L2044)</f>
        <v>88.23571428571428</v>
      </c>
      <c r="Q2044" s="7" t="str">
        <f>LEFT($N2044,FIND("/",N2044)-1)</f>
        <v>technology</v>
      </c>
      <c r="R2044" s="7" t="str">
        <f>RIGHT($N2044,FIND("/",$N2044)-3)</f>
        <v>hardware</v>
      </c>
      <c r="S2044" s="12">
        <f>(((J2044/60)/60)/24)+DATE(1970,1,1)+(-6/24)</f>
        <v>42331.458032407405</v>
      </c>
      <c r="T2044" s="12">
        <f>(((I2044/60)/60)/24)+DATE(1970,1,1)+(-6/24)</f>
        <v>42391.458032407405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((E2045/D2045))</f>
        <v>5.0620938628158845</v>
      </c>
      <c r="P2045" s="7">
        <f>(E2045/L2045)</f>
        <v>36.326424870466319</v>
      </c>
      <c r="Q2045" s="7" t="str">
        <f>LEFT($N2045,FIND("/",N2045)-1)</f>
        <v>technology</v>
      </c>
      <c r="R2045" s="7" t="str">
        <f>RIGHT($N2045,FIND("/",$N2045)-3)</f>
        <v>hardware</v>
      </c>
      <c r="S2045" s="12">
        <f>(((J2045/60)/60)/24)+DATE(1970,1,1)+(-6/24)</f>
        <v>42660.926817129628</v>
      </c>
      <c r="T2045" s="12">
        <f>(((I2045/60)/60)/24)+DATE(1970,1,1)+(-6/24)</f>
        <v>42714.957638888889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((E2046/D2046))</f>
        <v>1.0821333333333334</v>
      </c>
      <c r="P2046" s="7">
        <f>(E2046/L2046)</f>
        <v>90.177777777777777</v>
      </c>
      <c r="Q2046" s="7" t="str">
        <f>LEFT($N2046,FIND("/",N2046)-1)</f>
        <v>technology</v>
      </c>
      <c r="R2046" s="7" t="str">
        <f>RIGHT($N2046,FIND("/",$N2046)-3)</f>
        <v>hardware</v>
      </c>
      <c r="S2046" s="12">
        <f>(((J2046/60)/60)/24)+DATE(1970,1,1)+(-6/24)</f>
        <v>42138.434189814812</v>
      </c>
      <c r="T2046" s="12">
        <f>(((I2046/60)/60)/24)+DATE(1970,1,1)+(-6/24)</f>
        <v>42168.434189814812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((E2047/D2047))</f>
        <v>8.1918387755102042</v>
      </c>
      <c r="P2047" s="7">
        <f>(E2047/L2047)</f>
        <v>152.62361216730039</v>
      </c>
      <c r="Q2047" s="7" t="str">
        <f>LEFT($N2047,FIND("/",N2047)-1)</f>
        <v>technology</v>
      </c>
      <c r="R2047" s="7" t="str">
        <f>RIGHT($N2047,FIND("/",$N2047)-3)</f>
        <v>hardware</v>
      </c>
      <c r="S2047" s="12">
        <f>(((J2047/60)/60)/24)+DATE(1970,1,1)+(-6/24)</f>
        <v>41068.838506944441</v>
      </c>
      <c r="T2047" s="12">
        <f>(((I2047/60)/60)/24)+DATE(1970,1,1)+(-6/24)</f>
        <v>41098.838506944441</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((E2048/D2048))</f>
        <v>1.2110000000000001</v>
      </c>
      <c r="P2048" s="7">
        <f>(E2048/L2048)</f>
        <v>55.806451612903224</v>
      </c>
      <c r="Q2048" s="7" t="str">
        <f>LEFT($N2048,FIND("/",N2048)-1)</f>
        <v>technology</v>
      </c>
      <c r="R2048" s="7" t="str">
        <f>RIGHT($N2048,FIND("/",$N2048)-3)</f>
        <v>hardware</v>
      </c>
      <c r="S2048" s="12">
        <f>(((J2048/60)/60)/24)+DATE(1970,1,1)+(-6/24)</f>
        <v>41386.921805555554</v>
      </c>
      <c r="T2048" s="12">
        <f>(((I2048/60)/60)/24)+DATE(1970,1,1)+(-6/24)</f>
        <v>41416.921805555554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((E2049/D2049))</f>
        <v>1.0299897959183673</v>
      </c>
      <c r="P2049" s="7">
        <f>(E2049/L2049)</f>
        <v>227.85327313769753</v>
      </c>
      <c r="Q2049" s="7" t="str">
        <f>LEFT($N2049,FIND("/",N2049)-1)</f>
        <v>technology</v>
      </c>
      <c r="R2049" s="7" t="str">
        <f>RIGHT($N2049,FIND("/",$N2049)-3)</f>
        <v>hardware</v>
      </c>
      <c r="S2049" s="12">
        <f>(((J2049/60)/60)/24)+DATE(1970,1,1)+(-6/24)</f>
        <v>42081.653587962966</v>
      </c>
      <c r="T2049" s="12">
        <f>(((I2049/60)/60)/24)+DATE(1970,1,1)+(-6/24)</f>
        <v>42110.75</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((E2050/D2050))</f>
        <v>1.4833229411764706</v>
      </c>
      <c r="P2050" s="7">
        <f>(E2050/L2050)</f>
        <v>91.82989803350327</v>
      </c>
      <c r="Q2050" s="7" t="str">
        <f>LEFT($N2050,FIND("/",N2050)-1)</f>
        <v>technology</v>
      </c>
      <c r="R2050" s="7" t="str">
        <f>RIGHT($N2050,FIND("/",$N2050)-3)</f>
        <v>hardware</v>
      </c>
      <c r="S2050" s="12">
        <f>(((J2050/60)/60)/24)+DATE(1970,1,1)+(-6/24)</f>
        <v>41387.401516203703</v>
      </c>
      <c r="T2050" s="12">
        <f>(((I2050/60)/60)/24)+DATE(1970,1,1)+(-6/24)</f>
        <v>41417.401516203703</v>
      </c>
    </row>
    <row r="2051" spans="1:20" ht="17">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((E2051/D2051))</f>
        <v>1.2019070000000001</v>
      </c>
      <c r="P2051" s="7">
        <f>(E2051/L2051)</f>
        <v>80.991037735849048</v>
      </c>
      <c r="Q2051" s="7" t="str">
        <f>LEFT($N2051,FIND("/",N2051)-1)</f>
        <v>technology</v>
      </c>
      <c r="R2051" s="7" t="str">
        <f>RIGHT($N2051,FIND("/",$N2051)-3)</f>
        <v>hardware</v>
      </c>
      <c r="S2051" s="12">
        <f>(((J2051/60)/60)/24)+DATE(1970,1,1)+(-6/24)</f>
        <v>41575.277349537035</v>
      </c>
      <c r="T2051" s="12">
        <f>(((I2051/60)/60)/24)+DATE(1970,1,1)+(-6/24)</f>
        <v>41610.707638888889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((E2052/D2052))</f>
        <v>4.7327000000000004</v>
      </c>
      <c r="P2052" s="7">
        <f>(E2052/L2052)</f>
        <v>278.39411764705881</v>
      </c>
      <c r="Q2052" s="7" t="str">
        <f>LEFT($N2052,FIND("/",N2052)-1)</f>
        <v>technology</v>
      </c>
      <c r="R2052" s="7" t="str">
        <f>RIGHT($N2052,FIND("/",$N2052)-3)</f>
        <v>hardware</v>
      </c>
      <c r="S2052" s="12">
        <f>(((J2052/60)/60)/24)+DATE(1970,1,1)+(-6/24)</f>
        <v>42114.821504629625</v>
      </c>
      <c r="T2052" s="12">
        <f>(((I2052/60)/60)/24)+DATE(1970,1,1)+(-6/24)</f>
        <v>42154.821504629625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((E2053/D2053))</f>
        <v>1.303625</v>
      </c>
      <c r="P2053" s="7">
        <f>(E2053/L2053)</f>
        <v>43.095041322314053</v>
      </c>
      <c r="Q2053" s="7" t="str">
        <f>LEFT($N2053,FIND("/",N2053)-1)</f>
        <v>technology</v>
      </c>
      <c r="R2053" s="7" t="str">
        <f>RIGHT($N2053,FIND("/",$N2053)-3)</f>
        <v>hardware</v>
      </c>
      <c r="S2053" s="12">
        <f>(((J2053/60)/60)/24)+DATE(1970,1,1)+(-6/24)</f>
        <v>41603.772418981483</v>
      </c>
      <c r="T2053" s="12">
        <f>(((I2053/60)/60)/24)+DATE(1970,1,1)+(-6/24)</f>
        <v>41633.772418981483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((E2054/D2054))</f>
        <v>3.5304799999999998</v>
      </c>
      <c r="P2054" s="7">
        <f>(E2054/L2054)</f>
        <v>326.29205175600737</v>
      </c>
      <c r="Q2054" s="7" t="str">
        <f>LEFT($N2054,FIND("/",N2054)-1)</f>
        <v>technology</v>
      </c>
      <c r="R2054" s="7" t="str">
        <f>RIGHT($N2054,FIND("/",$N2054)-3)</f>
        <v>hardware</v>
      </c>
      <c r="S2054" s="12">
        <f>(((J2054/60)/60)/24)+DATE(1970,1,1)+(-6/24)</f>
        <v>42374.83394675926</v>
      </c>
      <c r="T2054" s="12">
        <f>(((I2054/60)/60)/24)+DATE(1970,1,1)+(-6/24)</f>
        <v>42419.83394675926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((E2055/D2055))</f>
        <v>1.0102</v>
      </c>
      <c r="P2055" s="7">
        <f>(E2055/L2055)</f>
        <v>41.743801652892564</v>
      </c>
      <c r="Q2055" s="7" t="str">
        <f>LEFT($N2055,FIND("/",N2055)-1)</f>
        <v>technology</v>
      </c>
      <c r="R2055" s="7" t="str">
        <f>RIGHT($N2055,FIND("/",$N2055)-3)</f>
        <v>hardware</v>
      </c>
      <c r="S2055" s="12">
        <f>(((J2055/60)/60)/24)+DATE(1970,1,1)+(-6/24)</f>
        <v>42303.367488425924</v>
      </c>
      <c r="T2055" s="12">
        <f>(((I2055/60)/60)/24)+DATE(1970,1,1)+(-6/24)</f>
        <v>42333.409155092595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((E2056/D2056))</f>
        <v>1.1359142857142857</v>
      </c>
      <c r="P2056" s="7">
        <f>(E2056/L2056)</f>
        <v>64.020933977455712</v>
      </c>
      <c r="Q2056" s="7" t="str">
        <f>LEFT($N2056,FIND("/",N2056)-1)</f>
        <v>technology</v>
      </c>
      <c r="R2056" s="7" t="str">
        <f>RIGHT($N2056,FIND("/",$N2056)-3)</f>
        <v>hardware</v>
      </c>
      <c r="S2056" s="12">
        <f>(((J2056/60)/60)/24)+DATE(1970,1,1)+(-6/24)</f>
        <v>41731.270949074074</v>
      </c>
      <c r="T2056" s="12">
        <f>(((I2056/60)/60)/24)+DATE(1970,1,1)+(-6/24)</f>
        <v>41761.270949074074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((E2057/D2057))</f>
        <v>1.6741666666666666</v>
      </c>
      <c r="P2057" s="7">
        <f>(E2057/L2057)</f>
        <v>99.455445544554451</v>
      </c>
      <c r="Q2057" s="7" t="str">
        <f>LEFT($N2057,FIND("/",N2057)-1)</f>
        <v>technology</v>
      </c>
      <c r="R2057" s="7" t="str">
        <f>RIGHT($N2057,FIND("/",$N2057)-3)</f>
        <v>hardware</v>
      </c>
      <c r="S2057" s="12">
        <f>(((J2057/60)/60)/24)+DATE(1970,1,1)+(-6/24)</f>
        <v>41946.424108796295</v>
      </c>
      <c r="T2057" s="12">
        <f>(((I2057/60)/60)/24)+DATE(1970,1,1)+(-6/24)</f>
        <v>41975.916666666672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((E2058/D2058))</f>
        <v>1.5345200000000001</v>
      </c>
      <c r="P2058" s="7">
        <f>(E2058/L2058)</f>
        <v>138.49458483754512</v>
      </c>
      <c r="Q2058" s="7" t="str">
        <f>LEFT($N2058,FIND("/",N2058)-1)</f>
        <v>technology</v>
      </c>
      <c r="R2058" s="7" t="str">
        <f>RIGHT($N2058,FIND("/",$N2058)-3)</f>
        <v>hardware</v>
      </c>
      <c r="S2058" s="12">
        <f>(((J2058/60)/60)/24)+DATE(1970,1,1)+(-6/24)</f>
        <v>41351.51090277778</v>
      </c>
      <c r="T2058" s="12">
        <f>(((I2058/60)/60)/24)+DATE(1970,1,1)+(-6/24)</f>
        <v>41381.51090277778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((E2059/D2059))</f>
        <v>2.022322</v>
      </c>
      <c r="P2059" s="7">
        <f>(E2059/L2059)</f>
        <v>45.547792792792798</v>
      </c>
      <c r="Q2059" s="7" t="str">
        <f>LEFT($N2059,FIND("/",N2059)-1)</f>
        <v>technology</v>
      </c>
      <c r="R2059" s="7" t="str">
        <f>RIGHT($N2059,FIND("/",$N2059)-3)</f>
        <v>hardware</v>
      </c>
      <c r="S2059" s="12">
        <f>(((J2059/60)/60)/24)+DATE(1970,1,1)+(-6/24)</f>
        <v>42396.244583333333</v>
      </c>
      <c r="T2059" s="12">
        <f>(((I2059/60)/60)/24)+DATE(1970,1,1)+(-6/24)</f>
        <v>42426.244583333333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((E2060/D2060))</f>
        <v>1.6828125</v>
      </c>
      <c r="P2060" s="7">
        <f>(E2060/L2060)</f>
        <v>10.507317073170732</v>
      </c>
      <c r="Q2060" s="7" t="str">
        <f>LEFT($N2060,FIND("/",N2060)-1)</f>
        <v>technology</v>
      </c>
      <c r="R2060" s="7" t="str">
        <f>RIGHT($N2060,FIND("/",$N2060)-3)</f>
        <v>hardware</v>
      </c>
      <c r="S2060" s="12">
        <f>(((J2060/60)/60)/24)+DATE(1970,1,1)+(-6/24)</f>
        <v>42026.120717592596</v>
      </c>
      <c r="T2060" s="12">
        <f>(((I2060/60)/60)/24)+DATE(1970,1,1)+(-6/24)</f>
        <v>42065.583333333328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((E2061/D2061))</f>
        <v>1.4345666666666668</v>
      </c>
      <c r="P2061" s="7">
        <f>(E2061/L2061)</f>
        <v>114.76533333333333</v>
      </c>
      <c r="Q2061" s="7" t="str">
        <f>LEFT($N2061,FIND("/",N2061)-1)</f>
        <v>technology</v>
      </c>
      <c r="R2061" s="7" t="str">
        <f>RIGHT($N2061,FIND("/",$N2061)-3)</f>
        <v>hardware</v>
      </c>
      <c r="S2061" s="12">
        <f>(((J2061/60)/60)/24)+DATE(1970,1,1)+(-6/24)</f>
        <v>42361.352476851855</v>
      </c>
      <c r="T2061" s="12">
        <f>(((I2061/60)/60)/24)+DATE(1970,1,1)+(-6/24)</f>
        <v>42400.665972222225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((E2062/D2062))</f>
        <v>1.964</v>
      </c>
      <c r="P2062" s="7">
        <f>(E2062/L2062)</f>
        <v>35.997067448680355</v>
      </c>
      <c r="Q2062" s="7" t="str">
        <f>LEFT($N2062,FIND("/",N2062)-1)</f>
        <v>technology</v>
      </c>
      <c r="R2062" s="7" t="str">
        <f>RIGHT($N2062,FIND("/",$N2062)-3)</f>
        <v>hardware</v>
      </c>
      <c r="S2062" s="12">
        <f>(((J2062/60)/60)/24)+DATE(1970,1,1)+(-6/24)</f>
        <v>41783.392939814818</v>
      </c>
      <c r="T2062" s="12">
        <f>(((I2062/60)/60)/24)+DATE(1970,1,1)+(-6/24)</f>
        <v>41843.392939814818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((E2063/D2063))</f>
        <v>1.0791999999999999</v>
      </c>
      <c r="P2063" s="7">
        <f>(E2063/L2063)</f>
        <v>154.17142857142858</v>
      </c>
      <c r="Q2063" s="7" t="str">
        <f>LEFT($N2063,FIND("/",N2063)-1)</f>
        <v>technology</v>
      </c>
      <c r="R2063" s="7" t="str">
        <f>RIGHT($N2063,FIND("/",$N2063)-3)</f>
        <v>hardware</v>
      </c>
      <c r="S2063" s="12">
        <f>(((J2063/60)/60)/24)+DATE(1970,1,1)+(-6/24)</f>
        <v>42705.514513888891</v>
      </c>
      <c r="T2063" s="12">
        <f>(((I2063/60)/60)/24)+DATE(1970,1,1)+(-6/24)</f>
        <v>42735.514513888891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((E2064/D2064))</f>
        <v>1.14977</v>
      </c>
      <c r="P2064" s="7">
        <f>(E2064/L2064)</f>
        <v>566.38916256157631</v>
      </c>
      <c r="Q2064" s="7" t="str">
        <f>LEFT($N2064,FIND("/",N2064)-1)</f>
        <v>technology</v>
      </c>
      <c r="R2064" s="7" t="str">
        <f>RIGHT($N2064,FIND("/",$N2064)-3)</f>
        <v>hardware</v>
      </c>
      <c r="S2064" s="12">
        <f>(((J2064/60)/60)/24)+DATE(1970,1,1)+(-6/24)</f>
        <v>42423.1330787037</v>
      </c>
      <c r="T2064" s="12">
        <f>(((I2064/60)/60)/24)+DATE(1970,1,1)+(-6/24)</f>
        <v>42453.091412037036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((E2065/D2065))</f>
        <v>1.4804999999999999</v>
      </c>
      <c r="P2065" s="7">
        <f>(E2065/L2065)</f>
        <v>120.85714285714286</v>
      </c>
      <c r="Q2065" s="7" t="str">
        <f>LEFT($N2065,FIND("/",N2065)-1)</f>
        <v>technology</v>
      </c>
      <c r="R2065" s="7" t="str">
        <f>RIGHT($N2065,FIND("/",$N2065)-3)</f>
        <v>hardware</v>
      </c>
      <c r="S2065" s="12">
        <f>(((J2065/60)/60)/24)+DATE(1970,1,1)+(-6/24)</f>
        <v>42472.48265046296</v>
      </c>
      <c r="T2065" s="12">
        <f>(((I2065/60)/60)/24)+DATE(1970,1,1)+(-6/24)</f>
        <v>42505.48265046296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((E2066/D2066))</f>
        <v>1.9116676082790633</v>
      </c>
      <c r="P2066" s="7">
        <f>(E2066/L2066)</f>
        <v>86.163845492085343</v>
      </c>
      <c r="Q2066" s="7" t="str">
        <f>LEFT($N2066,FIND("/",N2066)-1)</f>
        <v>technology</v>
      </c>
      <c r="R2066" s="7" t="str">
        <f>RIGHT($N2066,FIND("/",$N2066)-3)</f>
        <v>hardware</v>
      </c>
      <c r="S2066" s="12">
        <f>(((J2066/60)/60)/24)+DATE(1970,1,1)+(-6/24)</f>
        <v>41389.114849537036</v>
      </c>
      <c r="T2066" s="12">
        <f>(((I2066/60)/60)/24)+DATE(1970,1,1)+(-6/24)</f>
        <v>41425.25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((E2067/D2067))</f>
        <v>1.99215125</v>
      </c>
      <c r="P2067" s="7">
        <f>(E2067/L2067)</f>
        <v>51.212114395886893</v>
      </c>
      <c r="Q2067" s="7" t="str">
        <f>LEFT($N2067,FIND("/",N2067)-1)</f>
        <v>technology</v>
      </c>
      <c r="R2067" s="7" t="str">
        <f>RIGHT($N2067,FIND("/",$N2067)-3)</f>
        <v>hardware</v>
      </c>
      <c r="S2067" s="12">
        <f>(((J2067/60)/60)/24)+DATE(1970,1,1)+(-6/24)</f>
        <v>41603.083668981482</v>
      </c>
      <c r="T2067" s="12">
        <f>(((I2067/60)/60)/24)+DATE(1970,1,1)+(-6/24)</f>
        <v>41633.083668981482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((E2068/D2068))</f>
        <v>2.1859999999999999</v>
      </c>
      <c r="P2068" s="7">
        <f>(E2068/L2068)</f>
        <v>67.261538461538464</v>
      </c>
      <c r="Q2068" s="7" t="str">
        <f>LEFT($N2068,FIND("/",N2068)-1)</f>
        <v>technology</v>
      </c>
      <c r="R2068" s="7" t="str">
        <f>RIGHT($N2068,FIND("/",$N2068)-3)</f>
        <v>hardware</v>
      </c>
      <c r="S2068" s="12">
        <f>(((J2068/60)/60)/24)+DATE(1970,1,1)+(-6/24)</f>
        <v>41844.521793981483</v>
      </c>
      <c r="T2068" s="12">
        <f>(((I2068/60)/60)/24)+DATE(1970,1,1)+(-6/24)</f>
        <v>41874.521793981483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((E2069/D2069))</f>
        <v>1.2686868686868686</v>
      </c>
      <c r="P2069" s="7">
        <f>(E2069/L2069)</f>
        <v>62.8</v>
      </c>
      <c r="Q2069" s="7" t="str">
        <f>LEFT($N2069,FIND("/",N2069)-1)</f>
        <v>technology</v>
      </c>
      <c r="R2069" s="7" t="str">
        <f>RIGHT($N2069,FIND("/",$N2069)-3)</f>
        <v>hardware</v>
      </c>
      <c r="S2069" s="12">
        <f>(((J2069/60)/60)/24)+DATE(1970,1,1)+(-6/24)</f>
        <v>42115.603888888887</v>
      </c>
      <c r="T2069" s="12">
        <f>(((I2069/60)/60)/24)+DATE(1970,1,1)+(-6/24)</f>
        <v>42148.603888888887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((E2070/D2070))</f>
        <v>1.0522388</v>
      </c>
      <c r="P2070" s="7">
        <f>(E2070/L2070)</f>
        <v>346.13118421052633</v>
      </c>
      <c r="Q2070" s="7" t="str">
        <f>LEFT($N2070,FIND("/",N2070)-1)</f>
        <v>technology</v>
      </c>
      <c r="R2070" s="7" t="str">
        <f>RIGHT($N2070,FIND("/",$N2070)-3)</f>
        <v>hardware</v>
      </c>
      <c r="S2070" s="12">
        <f>(((J2070/60)/60)/24)+DATE(1970,1,1)+(-6/24)</f>
        <v>42633.591608796298</v>
      </c>
      <c r="T2070" s="12">
        <f>(((I2070/60)/60)/24)+DATE(1970,1,1)+(-6/24)</f>
        <v>42663.591608796298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((E2071/D2071))</f>
        <v>1.2840666000000001</v>
      </c>
      <c r="P2071" s="7">
        <f>(E2071/L2071)</f>
        <v>244.11912547528519</v>
      </c>
      <c r="Q2071" s="7" t="str">
        <f>LEFT($N2071,FIND("/",N2071)-1)</f>
        <v>technology</v>
      </c>
      <c r="R2071" s="7" t="str">
        <f>RIGHT($N2071,FIND("/",$N2071)-3)</f>
        <v>hardware</v>
      </c>
      <c r="S2071" s="12">
        <f>(((J2071/60)/60)/24)+DATE(1970,1,1)+(-6/24)</f>
        <v>42340.722118055557</v>
      </c>
      <c r="T2071" s="12">
        <f>(((I2071/60)/60)/24)+DATE(1970,1,1)+(-6/24)</f>
        <v>42371.722118055557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((E2072/D2072))</f>
        <v>3.1732719999999999</v>
      </c>
      <c r="P2072" s="7">
        <f>(E2072/L2072)</f>
        <v>259.25424836601309</v>
      </c>
      <c r="Q2072" s="7" t="str">
        <f>LEFT($N2072,FIND("/",N2072)-1)</f>
        <v>technology</v>
      </c>
      <c r="R2072" s="7" t="str">
        <f>RIGHT($N2072,FIND("/",$N2072)-3)</f>
        <v>hardware</v>
      </c>
      <c r="S2072" s="12">
        <f>(((J2072/60)/60)/24)+DATE(1970,1,1)+(-6/24)</f>
        <v>42519.4065162037</v>
      </c>
      <c r="T2072" s="12">
        <f>(((I2072/60)/60)/24)+DATE(1970,1,1)+(-6/24)</f>
        <v>42549.4065162037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((E2073/D2073))</f>
        <v>2.8073000000000001</v>
      </c>
      <c r="P2073" s="7">
        <f>(E2073/L2073)</f>
        <v>201.96402877697841</v>
      </c>
      <c r="Q2073" s="7" t="str">
        <f>LEFT($N2073,FIND("/",N2073)-1)</f>
        <v>technology</v>
      </c>
      <c r="R2073" s="7" t="str">
        <f>RIGHT($N2073,FIND("/",$N2073)-3)</f>
        <v>hardware</v>
      </c>
      <c r="S2073" s="12">
        <f>(((J2073/60)/60)/24)+DATE(1970,1,1)+(-6/24)</f>
        <v>42600.028749999998</v>
      </c>
      <c r="T2073" s="12">
        <f>(((I2073/60)/60)/24)+DATE(1970,1,1)+(-6/24)</f>
        <v>42645.028749999998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((E2074/D2074))</f>
        <v>1.1073146853146854</v>
      </c>
      <c r="P2074" s="7">
        <f>(E2074/L2074)</f>
        <v>226.20857142857142</v>
      </c>
      <c r="Q2074" s="7" t="str">
        <f>LEFT($N2074,FIND("/",N2074)-1)</f>
        <v>technology</v>
      </c>
      <c r="R2074" s="7" t="str">
        <f>RIGHT($N2074,FIND("/",$N2074)-3)</f>
        <v>hardware</v>
      </c>
      <c r="S2074" s="12">
        <f>(((J2074/60)/60)/24)+DATE(1970,1,1)+(-6/24)</f>
        <v>42467.331388888888</v>
      </c>
      <c r="T2074" s="12">
        <f>(((I2074/60)/60)/24)+DATE(1970,1,1)+(-6/24)</f>
        <v>42497.331388888888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((E2075/D2075))</f>
        <v>1.5260429999999998</v>
      </c>
      <c r="P2075" s="7">
        <f>(E2075/L2075)</f>
        <v>324.69</v>
      </c>
      <c r="Q2075" s="7" t="str">
        <f>LEFT($N2075,FIND("/",N2075)-1)</f>
        <v>technology</v>
      </c>
      <c r="R2075" s="7" t="str">
        <f>RIGHT($N2075,FIND("/",$N2075)-3)</f>
        <v>hardware</v>
      </c>
      <c r="S2075" s="12">
        <f>(((J2075/60)/60)/24)+DATE(1970,1,1)+(-6/24)</f>
        <v>42087.418032407411</v>
      </c>
      <c r="T2075" s="12">
        <f>(((I2075/60)/60)/24)+DATE(1970,1,1)+(-6/24)</f>
        <v>42132.418032407411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((E2076/D2076))</f>
        <v>1.0249999999999999</v>
      </c>
      <c r="P2076" s="7">
        <f>(E2076/L2076)</f>
        <v>205</v>
      </c>
      <c r="Q2076" s="7" t="str">
        <f>LEFT($N2076,FIND("/",N2076)-1)</f>
        <v>technology</v>
      </c>
      <c r="R2076" s="7" t="str">
        <f>RIGHT($N2076,FIND("/",$N2076)-3)</f>
        <v>hardware</v>
      </c>
      <c r="S2076" s="12">
        <f>(((J2076/60)/60)/24)+DATE(1970,1,1)+(-6/24)</f>
        <v>42466.576180555552</v>
      </c>
      <c r="T2076" s="12">
        <f>(((I2076/60)/60)/24)+DATE(1970,1,1)+(-6/24)</f>
        <v>42496.576180555552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((E2077/D2077))</f>
        <v>16.783738373837384</v>
      </c>
      <c r="P2077" s="7">
        <f>(E2077/L2077)</f>
        <v>20.465926829268295</v>
      </c>
      <c r="Q2077" s="7" t="str">
        <f>LEFT($N2077,FIND("/",N2077)-1)</f>
        <v>technology</v>
      </c>
      <c r="R2077" s="7" t="str">
        <f>RIGHT($N2077,FIND("/",$N2077)-3)</f>
        <v>hardware</v>
      </c>
      <c r="S2077" s="12">
        <f>(((J2077/60)/60)/24)+DATE(1970,1,1)+(-6/24)</f>
        <v>41450.431574074071</v>
      </c>
      <c r="T2077" s="12">
        <f>(((I2077/60)/60)/24)+DATE(1970,1,1)+(-6/24)</f>
        <v>41480.431574074071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((E2078/D2078))</f>
        <v>5.4334915642458101</v>
      </c>
      <c r="P2078" s="7">
        <f>(E2078/L2078)</f>
        <v>116.35303146309367</v>
      </c>
      <c r="Q2078" s="7" t="str">
        <f>LEFT($N2078,FIND("/",N2078)-1)</f>
        <v>technology</v>
      </c>
      <c r="R2078" s="7" t="str">
        <f>RIGHT($N2078,FIND("/",$N2078)-3)</f>
        <v>hardware</v>
      </c>
      <c r="S2078" s="12">
        <f>(((J2078/60)/60)/24)+DATE(1970,1,1)+(-6/24)</f>
        <v>41803.630659722221</v>
      </c>
      <c r="T2078" s="12">
        <f>(((I2078/60)/60)/24)+DATE(1970,1,1)+(-6/24)</f>
        <v>41843.630659722221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((E2079/D2079))</f>
        <v>1.1550800000000001</v>
      </c>
      <c r="P2079" s="7">
        <f>(E2079/L2079)</f>
        <v>307.20212765957444</v>
      </c>
      <c r="Q2079" s="7" t="str">
        <f>LEFT($N2079,FIND("/",N2079)-1)</f>
        <v>technology</v>
      </c>
      <c r="R2079" s="7" t="str">
        <f>RIGHT($N2079,FIND("/",$N2079)-3)</f>
        <v>hardware</v>
      </c>
      <c r="S2079" s="12">
        <f>(((J2079/60)/60)/24)+DATE(1970,1,1)+(-6/24)</f>
        <v>42102.792546296296</v>
      </c>
      <c r="T2079" s="12">
        <f>(((I2079/60)/60)/24)+DATE(1970,1,1)+(-6/24)</f>
        <v>42160.625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((E2080/D2080))</f>
        <v>1.3120499999999999</v>
      </c>
      <c r="P2080" s="7">
        <f>(E2080/L2080)</f>
        <v>546.6875</v>
      </c>
      <c r="Q2080" s="7" t="str">
        <f>LEFT($N2080,FIND("/",N2080)-1)</f>
        <v>technology</v>
      </c>
      <c r="R2080" s="7" t="str">
        <f>RIGHT($N2080,FIND("/",$N2080)-3)</f>
        <v>hardware</v>
      </c>
      <c r="S2080" s="12">
        <f>(((J2080/60)/60)/24)+DATE(1970,1,1)+(-6/24)</f>
        <v>42692.521493055552</v>
      </c>
      <c r="T2080" s="12">
        <f>(((I2080/60)/60)/24)+DATE(1970,1,1)+(-6/24)</f>
        <v>42722.521493055552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((E2081/D2081))</f>
        <v>2.8816999999999999</v>
      </c>
      <c r="P2081" s="7">
        <f>(E2081/L2081)</f>
        <v>47.474464579901152</v>
      </c>
      <c r="Q2081" s="7" t="str">
        <f>LEFT($N2081,FIND("/",N2081)-1)</f>
        <v>technology</v>
      </c>
      <c r="R2081" s="7" t="str">
        <f>RIGHT($N2081,FIND("/",$N2081)-3)</f>
        <v>hardware</v>
      </c>
      <c r="S2081" s="12">
        <f>(((J2081/60)/60)/24)+DATE(1970,1,1)+(-6/24)</f>
        <v>42150.46056712963</v>
      </c>
      <c r="T2081" s="12">
        <f>(((I2081/60)/60)/24)+DATE(1970,1,1)+(-6/24)</f>
        <v>42180.541666666672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((E2082/D2082))</f>
        <v>5.0780000000000003</v>
      </c>
      <c r="P2082" s="7">
        <f>(E2082/L2082)</f>
        <v>101.56</v>
      </c>
      <c r="Q2082" s="7" t="str">
        <f>LEFT($N2082,FIND("/",N2082)-1)</f>
        <v>technology</v>
      </c>
      <c r="R2082" s="7" t="str">
        <f>RIGHT($N2082,FIND("/",$N2082)-3)</f>
        <v>hardware</v>
      </c>
      <c r="S2082" s="12">
        <f>(((J2082/60)/60)/24)+DATE(1970,1,1)+(-6/24)</f>
        <v>42289.707175925927</v>
      </c>
      <c r="T2082" s="12">
        <f>(((I2082/60)/60)/24)+DATE(1970,1,1)+(-6/24)</f>
        <v>42319.748842592591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((E2083/D2083))</f>
        <v>1.1457142857142857</v>
      </c>
      <c r="P2083" s="7">
        <f>(E2083/L2083)</f>
        <v>72.909090909090907</v>
      </c>
      <c r="Q2083" s="7" t="str">
        <f>LEFT($N2083,FIND("/",N2083)-1)</f>
        <v>music</v>
      </c>
      <c r="R2083" s="7" t="str">
        <f>RIGHT($N2083,FIND("/",$N2083)+4)</f>
        <v>indie rock</v>
      </c>
      <c r="S2083" s="12">
        <f>(((J2083/60)/60)/24)+DATE(1970,1,1)+(-6/24)</f>
        <v>41003.906886574077</v>
      </c>
      <c r="T2083" s="12">
        <f>(((I2083/60)/60)/24)+DATE(1970,1,1)+(-6/24)</f>
        <v>41044.957638888889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((E2084/D2084))</f>
        <v>1.1073333333333333</v>
      </c>
      <c r="P2084" s="7">
        <f>(E2084/L2084)</f>
        <v>43.710526315789473</v>
      </c>
      <c r="Q2084" s="7" t="str">
        <f>LEFT($N2084,FIND("/",N2084)-1)</f>
        <v>music</v>
      </c>
      <c r="R2084" s="7" t="str">
        <f>RIGHT($N2084,FIND("/",$N2084)+4)</f>
        <v>indie rock</v>
      </c>
      <c r="S2084" s="12">
        <f>(((J2084/60)/60)/24)+DATE(1970,1,1)+(-6/24)</f>
        <v>40810.870324074072</v>
      </c>
      <c r="T2084" s="12">
        <f>(((I2084/60)/60)/24)+DATE(1970,1,1)+(-6/24)</f>
        <v>40870.911990740737</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((E2085/D2085))</f>
        <v>1.1333333333333333</v>
      </c>
      <c r="P2085" s="7">
        <f>(E2085/L2085)</f>
        <v>34</v>
      </c>
      <c r="Q2085" s="7" t="str">
        <f>LEFT($N2085,FIND("/",N2085)-1)</f>
        <v>music</v>
      </c>
      <c r="R2085" s="7" t="str">
        <f>RIGHT($N2085,FIND("/",$N2085)+4)</f>
        <v>indie rock</v>
      </c>
      <c r="S2085" s="12">
        <f>(((J2085/60)/60)/24)+DATE(1970,1,1)+(-6/24)</f>
        <v>41034.47216435185</v>
      </c>
      <c r="T2085" s="12">
        <f>(((I2085/60)/60)/24)+DATE(1970,1,1)+(-6/24)</f>
        <v>41064.47216435185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((E2086/D2086))</f>
        <v>1.0833333333333333</v>
      </c>
      <c r="P2086" s="7">
        <f>(E2086/L2086)</f>
        <v>70.652173913043484</v>
      </c>
      <c r="Q2086" s="7" t="str">
        <f>LEFT($N2086,FIND("/",N2086)-1)</f>
        <v>music</v>
      </c>
      <c r="R2086" s="7" t="str">
        <f>RIGHT($N2086,FIND("/",$N2086)+4)</f>
        <v>indie rock</v>
      </c>
      <c r="S2086" s="12">
        <f>(((J2086/60)/60)/24)+DATE(1970,1,1)+(-6/24)</f>
        <v>41731.583124999997</v>
      </c>
      <c r="T2086" s="12">
        <f>(((I2086/60)/60)/24)+DATE(1970,1,1)+(-6/24)</f>
        <v>41763.040972222225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((E2087/D2087))</f>
        <v>1.2353333333333334</v>
      </c>
      <c r="P2087" s="7">
        <f>(E2087/L2087)</f>
        <v>89.301204819277103</v>
      </c>
      <c r="Q2087" s="7" t="str">
        <f>LEFT($N2087,FIND("/",N2087)-1)</f>
        <v>music</v>
      </c>
      <c r="R2087" s="7" t="str">
        <f>RIGHT($N2087,FIND("/",$N2087)+4)</f>
        <v>indie rock</v>
      </c>
      <c r="S2087" s="12">
        <f>(((J2087/60)/60)/24)+DATE(1970,1,1)+(-6/24)</f>
        <v>41075.585497685184</v>
      </c>
      <c r="T2087" s="12">
        <f>(((I2087/60)/60)/24)+DATE(1970,1,1)+(-6/24)</f>
        <v>41105.585497685184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((E2088/D2088))</f>
        <v>1.0069999999999999</v>
      </c>
      <c r="P2088" s="7">
        <f>(E2088/L2088)</f>
        <v>115.08571428571429</v>
      </c>
      <c r="Q2088" s="7" t="str">
        <f>LEFT($N2088,FIND("/",N2088)-1)</f>
        <v>music</v>
      </c>
      <c r="R2088" s="7" t="str">
        <f>RIGHT($N2088,FIND("/",$N2088)+4)</f>
        <v>indie rock</v>
      </c>
      <c r="S2088" s="12">
        <f>(((J2088/60)/60)/24)+DATE(1970,1,1)+(-6/24)</f>
        <v>40860.42050925926</v>
      </c>
      <c r="T2088" s="12">
        <f>(((I2088/60)/60)/24)+DATE(1970,1,1)+(-6/24)</f>
        <v>40890.957638888889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((E2089/D2089))</f>
        <v>1.0353333333333334</v>
      </c>
      <c r="P2089" s="7">
        <f>(E2089/L2089)</f>
        <v>62.12</v>
      </c>
      <c r="Q2089" s="7" t="str">
        <f>LEFT($N2089,FIND("/",N2089)-1)</f>
        <v>music</v>
      </c>
      <c r="R2089" s="7" t="str">
        <f>RIGHT($N2089,FIND("/",$N2089)+4)</f>
        <v>indie rock</v>
      </c>
      <c r="S2089" s="12">
        <f>(((J2089/60)/60)/24)+DATE(1970,1,1)+(-6/24)</f>
        <v>40763.954375000001</v>
      </c>
      <c r="T2089" s="12">
        <f>(((I2089/60)/60)/24)+DATE(1970,1,1)+(-6/24)</f>
        <v>40793.954375000001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((E2090/D2090))</f>
        <v>1.1551066666666667</v>
      </c>
      <c r="P2090" s="7">
        <f>(E2090/L2090)</f>
        <v>46.204266666666669</v>
      </c>
      <c r="Q2090" s="7" t="str">
        <f>LEFT($N2090,FIND("/",N2090)-1)</f>
        <v>music</v>
      </c>
      <c r="R2090" s="7" t="str">
        <f>RIGHT($N2090,FIND("/",$N2090)+4)</f>
        <v>indie rock</v>
      </c>
      <c r="S2090" s="12">
        <f>(((J2090/60)/60)/24)+DATE(1970,1,1)+(-6/24)</f>
        <v>40395.464722222219</v>
      </c>
      <c r="T2090" s="12">
        <f>(((I2090/60)/60)/24)+DATE(1970,1,1)+(-6/24)</f>
        <v>40431.915972222225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((E2091/D2091))</f>
        <v>1.2040040000000001</v>
      </c>
      <c r="P2091" s="7">
        <f>(E2091/L2091)</f>
        <v>48.54854838709678</v>
      </c>
      <c r="Q2091" s="7" t="str">
        <f>LEFT($N2091,FIND("/",N2091)-1)</f>
        <v>music</v>
      </c>
      <c r="R2091" s="7" t="str">
        <f>RIGHT($N2091,FIND("/",$N2091)+4)</f>
        <v>indie rock</v>
      </c>
      <c r="S2091" s="12">
        <f>(((J2091/60)/60)/24)+DATE(1970,1,1)+(-6/24)</f>
        <v>41452.826319444444</v>
      </c>
      <c r="T2091" s="12">
        <f>(((I2091/60)/60)/24)+DATE(1970,1,1)+(-6/24)</f>
        <v>41487.826319444444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((E2092/D2092))</f>
        <v>1.1504037499999999</v>
      </c>
      <c r="P2092" s="7">
        <f>(E2092/L2092)</f>
        <v>57.520187499999999</v>
      </c>
      <c r="Q2092" s="7" t="str">
        <f>LEFT($N2092,FIND("/",N2092)-1)</f>
        <v>music</v>
      </c>
      <c r="R2092" s="7" t="str">
        <f>RIGHT($N2092,FIND("/",$N2092)+4)</f>
        <v>indie rock</v>
      </c>
      <c r="S2092" s="12">
        <f>(((J2092/60)/60)/24)+DATE(1970,1,1)+(-6/24)</f>
        <v>41299.131423611114</v>
      </c>
      <c r="T2092" s="12">
        <f>(((I2092/60)/60)/24)+DATE(1970,1,1)+(-6/24)</f>
        <v>41329.131423611114</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((E2093/D2093))</f>
        <v>1.2046777777777777</v>
      </c>
      <c r="P2093" s="7">
        <f>(E2093/L2093)</f>
        <v>88.147154471544724</v>
      </c>
      <c r="Q2093" s="7" t="str">
        <f>LEFT($N2093,FIND("/",N2093)-1)</f>
        <v>music</v>
      </c>
      <c r="R2093" s="7" t="str">
        <f>RIGHT($N2093,FIND("/",$N2093)+4)</f>
        <v>indie rock</v>
      </c>
      <c r="S2093" s="12">
        <f>(((J2093/60)/60)/24)+DATE(1970,1,1)+(-6/24)</f>
        <v>40555.072662037033</v>
      </c>
      <c r="T2093" s="12">
        <f>(((I2093/60)/60)/24)+DATE(1970,1,1)+(-6/24)</f>
        <v>40603.583333333336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((E2094/D2094))</f>
        <v>1.0128333333333333</v>
      </c>
      <c r="P2094" s="7">
        <f>(E2094/L2094)</f>
        <v>110.49090909090908</v>
      </c>
      <c r="Q2094" s="7" t="str">
        <f>LEFT($N2094,FIND("/",N2094)-1)</f>
        <v>music</v>
      </c>
      <c r="R2094" s="7" t="str">
        <f>RIGHT($N2094,FIND("/",$N2094)+4)</f>
        <v>indie rock</v>
      </c>
      <c r="S2094" s="12">
        <f>(((J2094/60)/60)/24)+DATE(1970,1,1)+(-6/24)</f>
        <v>40763.457546296297</v>
      </c>
      <c r="T2094" s="12">
        <f>(((I2094/60)/60)/24)+DATE(1970,1,1)+(-6/24)</f>
        <v>40823.457546296297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((E2095/D2095))</f>
        <v>1.0246666666666666</v>
      </c>
      <c r="P2095" s="7">
        <f>(E2095/L2095)</f>
        <v>66.826086956521735</v>
      </c>
      <c r="Q2095" s="7" t="str">
        <f>LEFT($N2095,FIND("/",N2095)-1)</f>
        <v>music</v>
      </c>
      <c r="R2095" s="7" t="str">
        <f>RIGHT($N2095,FIND("/",$N2095)+4)</f>
        <v>indie rock</v>
      </c>
      <c r="S2095" s="12">
        <f>(((J2095/60)/60)/24)+DATE(1970,1,1)+(-6/24)</f>
        <v>41205.604537037041</v>
      </c>
      <c r="T2095" s="12">
        <f>(((I2095/60)/60)/24)+DATE(1970,1,1)+(-6/24)</f>
        <v>41265.646203703705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((E2096/D2096))</f>
        <v>1.2054285714285715</v>
      </c>
      <c r="P2096" s="7">
        <f>(E2096/L2096)</f>
        <v>58.597222222222221</v>
      </c>
      <c r="Q2096" s="7" t="str">
        <f>LEFT($N2096,FIND("/",N2096)-1)</f>
        <v>music</v>
      </c>
      <c r="R2096" s="7" t="str">
        <f>RIGHT($N2096,FIND("/",$N2096)+4)</f>
        <v>indie rock</v>
      </c>
      <c r="S2096" s="12">
        <f>(((J2096/60)/60)/24)+DATE(1970,1,1)+(-6/24)</f>
        <v>40938.77002314815</v>
      </c>
      <c r="T2096" s="12">
        <f>(((I2096/60)/60)/24)+DATE(1970,1,1)+(-6/24)</f>
        <v>40972.875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((E2097/D2097))</f>
        <v>1</v>
      </c>
      <c r="P2097" s="7">
        <f>(E2097/L2097)</f>
        <v>113.63636363636364</v>
      </c>
      <c r="Q2097" s="7" t="str">
        <f>LEFT($N2097,FIND("/",N2097)-1)</f>
        <v>music</v>
      </c>
      <c r="R2097" s="7" t="str">
        <f>RIGHT($N2097,FIND("/",$N2097)+4)</f>
        <v>indie rock</v>
      </c>
      <c r="S2097" s="12">
        <f>(((J2097/60)/60)/24)+DATE(1970,1,1)+(-6/24)</f>
        <v>40758.483483796292</v>
      </c>
      <c r="T2097" s="12">
        <f>(((I2097/60)/60)/24)+DATE(1970,1,1)+(-6/24)</f>
        <v>40818.483483796292</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((E2098/D2098))</f>
        <v>1.0166666666666666</v>
      </c>
      <c r="P2098" s="7">
        <f>(E2098/L2098)</f>
        <v>43.571428571428569</v>
      </c>
      <c r="Q2098" s="7" t="str">
        <f>LEFT($N2098,FIND("/",N2098)-1)</f>
        <v>music</v>
      </c>
      <c r="R2098" s="7" t="str">
        <f>RIGHT($N2098,FIND("/",$N2098)+4)</f>
        <v>indie rock</v>
      </c>
      <c r="S2098" s="12">
        <f>(((J2098/60)/60)/24)+DATE(1970,1,1)+(-6/24)</f>
        <v>41192.508506944447</v>
      </c>
      <c r="T2098" s="12">
        <f>(((I2098/60)/60)/24)+DATE(1970,1,1)+(-6/24)</f>
        <v>41207.915972222225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((E2099/D2099))</f>
        <v>1</v>
      </c>
      <c r="P2099" s="7">
        <f>(E2099/L2099)</f>
        <v>78.94736842105263</v>
      </c>
      <c r="Q2099" s="7" t="str">
        <f>LEFT($N2099,FIND("/",N2099)-1)</f>
        <v>music</v>
      </c>
      <c r="R2099" s="7" t="str">
        <f>RIGHT($N2099,FIND("/",$N2099)+4)</f>
        <v>indie rock</v>
      </c>
      <c r="S2099" s="12">
        <f>(((J2099/60)/60)/24)+DATE(1970,1,1)+(-6/24)</f>
        <v>40818.33489583333</v>
      </c>
      <c r="T2099" s="12">
        <f>(((I2099/60)/60)/24)+DATE(1970,1,1)+(-6/24)</f>
        <v>40878.376562500001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((E2100/D2100))</f>
        <v>1.0033333333333334</v>
      </c>
      <c r="P2100" s="7">
        <f>(E2100/L2100)</f>
        <v>188.125</v>
      </c>
      <c r="Q2100" s="7" t="str">
        <f>LEFT($N2100,FIND("/",N2100)-1)</f>
        <v>music</v>
      </c>
      <c r="R2100" s="7" t="str">
        <f>RIGHT($N2100,FIND("/",$N2100)+4)</f>
        <v>indie rock</v>
      </c>
      <c r="S2100" s="12">
        <f>(((J2100/60)/60)/24)+DATE(1970,1,1)+(-6/24)</f>
        <v>40945.86383101852</v>
      </c>
      <c r="T2100" s="12">
        <f>(((I2100/60)/60)/24)+DATE(1970,1,1)+(-6/24)</f>
        <v>40975.86383101852</v>
      </c>
    </row>
    <row r="2101" spans="1:20" ht="17">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((E2101/D2101))</f>
        <v>1.3236666666666668</v>
      </c>
      <c r="P2101" s="7">
        <f>(E2101/L2101)</f>
        <v>63.031746031746032</v>
      </c>
      <c r="Q2101" s="7" t="str">
        <f>LEFT($N2101,FIND("/",N2101)-1)</f>
        <v>music</v>
      </c>
      <c r="R2101" s="7" t="str">
        <f>RIGHT($N2101,FIND("/",$N2101)+4)</f>
        <v>indie rock</v>
      </c>
      <c r="S2101" s="12">
        <f>(((J2101/60)/60)/24)+DATE(1970,1,1)+(-6/24)</f>
        <v>42173.496342592596</v>
      </c>
      <c r="T2101" s="12">
        <f>(((I2101/60)/60)/24)+DATE(1970,1,1)+(-6/24)</f>
        <v>42186.902777777781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((E2102/D2102))</f>
        <v>1.3666666666666667</v>
      </c>
      <c r="P2102" s="7">
        <f>(E2102/L2102)</f>
        <v>30.37037037037037</v>
      </c>
      <c r="Q2102" s="7" t="str">
        <f>LEFT($N2102,FIND("/",N2102)-1)</f>
        <v>music</v>
      </c>
      <c r="R2102" s="7" t="str">
        <f>RIGHT($N2102,FIND("/",$N2102)+4)</f>
        <v>indie rock</v>
      </c>
      <c r="S2102" s="12">
        <f>(((J2102/60)/60)/24)+DATE(1970,1,1)+(-6/24)</f>
        <v>41074.584965277776</v>
      </c>
      <c r="T2102" s="12">
        <f>(((I2102/60)/60)/24)+DATE(1970,1,1)+(-6/24)</f>
        <v>41089.915972222225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((E2103/D2103))</f>
        <v>1.1325000000000001</v>
      </c>
      <c r="P2103" s="7">
        <f>(E2103/L2103)</f>
        <v>51.477272727272727</v>
      </c>
      <c r="Q2103" s="7" t="str">
        <f>LEFT($N2103,FIND("/",N2103)-1)</f>
        <v>music</v>
      </c>
      <c r="R2103" s="7" t="str">
        <f>RIGHT($N2103,FIND("/",$N2103)+4)</f>
        <v>indie rock</v>
      </c>
      <c r="S2103" s="12">
        <f>(((J2103/60)/60)/24)+DATE(1970,1,1)+(-6/24)</f>
        <v>40891.899467592593</v>
      </c>
      <c r="T2103" s="12">
        <f>(((I2103/60)/60)/24)+DATE(1970,1,1)+(-6/24)</f>
        <v>40951.899467592593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((E2104/D2104))</f>
        <v>1.36</v>
      </c>
      <c r="P2104" s="7">
        <f>(E2104/L2104)</f>
        <v>35.789473684210527</v>
      </c>
      <c r="Q2104" s="7" t="str">
        <f>LEFT($N2104,FIND("/",N2104)-1)</f>
        <v>music</v>
      </c>
      <c r="R2104" s="7" t="str">
        <f>RIGHT($N2104,FIND("/",$N2104)+4)</f>
        <v>indie rock</v>
      </c>
      <c r="S2104" s="12">
        <f>(((J2104/60)/60)/24)+DATE(1970,1,1)+(-6/24)</f>
        <v>40638.618611111109</v>
      </c>
      <c r="T2104" s="12">
        <f>(((I2104/60)/60)/24)+DATE(1970,1,1)+(-6/24)</f>
        <v>40668.618611111109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((E2105/D2105))</f>
        <v>1.4612318374694613</v>
      </c>
      <c r="P2105" s="7">
        <f>(E2105/L2105)</f>
        <v>98.817391304347822</v>
      </c>
      <c r="Q2105" s="7" t="str">
        <f>LEFT($N2105,FIND("/",N2105)-1)</f>
        <v>music</v>
      </c>
      <c r="R2105" s="7" t="str">
        <f>RIGHT($N2105,FIND("/",$N2105)+4)</f>
        <v>indie rock</v>
      </c>
      <c r="S2105" s="12">
        <f>(((J2105/60)/60)/24)+DATE(1970,1,1)+(-6/24)</f>
        <v>41192.504942129628</v>
      </c>
      <c r="T2105" s="12">
        <f>(((I2105/60)/60)/24)+DATE(1970,1,1)+(-6/24)</f>
        <v>41222.5466087963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((E2106/D2106))</f>
        <v>1.2949999999999999</v>
      </c>
      <c r="P2106" s="7">
        <f>(E2106/L2106)</f>
        <v>28</v>
      </c>
      <c r="Q2106" s="7" t="str">
        <f>LEFT($N2106,FIND("/",N2106)-1)</f>
        <v>music</v>
      </c>
      <c r="R2106" s="7" t="str">
        <f>RIGHT($N2106,FIND("/",$N2106)+4)</f>
        <v>indie rock</v>
      </c>
      <c r="S2106" s="12">
        <f>(((J2106/60)/60)/24)+DATE(1970,1,1)+(-6/24)</f>
        <v>41393.824467592596</v>
      </c>
      <c r="T2106" s="12">
        <f>(((I2106/60)/60)/24)+DATE(1970,1,1)+(-6/24)</f>
        <v>41424.75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((E2107/D2107))</f>
        <v>2.54</v>
      </c>
      <c r="P2107" s="7">
        <f>(E2107/L2107)</f>
        <v>51.313131313131315</v>
      </c>
      <c r="Q2107" s="7" t="str">
        <f>LEFT($N2107,FIND("/",N2107)-1)</f>
        <v>music</v>
      </c>
      <c r="R2107" s="7" t="str">
        <f>RIGHT($N2107,FIND("/",$N2107)+4)</f>
        <v>indie rock</v>
      </c>
      <c r="S2107" s="12">
        <f>(((J2107/60)/60)/24)+DATE(1970,1,1)+(-6/24)</f>
        <v>41951.538807870369</v>
      </c>
      <c r="T2107" s="12">
        <f>(((I2107/60)/60)/24)+DATE(1970,1,1)+(-6/24)</f>
        <v>41963.916666666672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((E2108/D2108))</f>
        <v>1.0704545454545455</v>
      </c>
      <c r="P2108" s="7">
        <f>(E2108/L2108)</f>
        <v>53.522727272727273</v>
      </c>
      <c r="Q2108" s="7" t="str">
        <f>LEFT($N2108,FIND("/",N2108)-1)</f>
        <v>music</v>
      </c>
      <c r="R2108" s="7" t="str">
        <f>RIGHT($N2108,FIND("/",$N2108)+4)</f>
        <v>indie rock</v>
      </c>
      <c r="S2108" s="12">
        <f>(((J2108/60)/60)/24)+DATE(1970,1,1)+(-6/24)</f>
        <v>41269.96497685185</v>
      </c>
      <c r="T2108" s="12">
        <f>(((I2108/60)/60)/24)+DATE(1970,1,1)+(-6/24)</f>
        <v>41299.96497685185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((E2109/D2109))</f>
        <v>1.0773299999999999</v>
      </c>
      <c r="P2109" s="7">
        <f>(E2109/L2109)</f>
        <v>37.149310344827583</v>
      </c>
      <c r="Q2109" s="7" t="str">
        <f>LEFT($N2109,FIND("/",N2109)-1)</f>
        <v>music</v>
      </c>
      <c r="R2109" s="7" t="str">
        <f>RIGHT($N2109,FIND("/",$N2109)+4)</f>
        <v>indie rock</v>
      </c>
      <c r="S2109" s="12">
        <f>(((J2109/60)/60)/24)+DATE(1970,1,1)+(-6/24)</f>
        <v>41934.46056712963</v>
      </c>
      <c r="T2109" s="12">
        <f>(((I2109/60)/60)/24)+DATE(1970,1,1)+(-6/24)</f>
        <v>41955.502233796295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((E2110/D2110))</f>
        <v>1.0731250000000001</v>
      </c>
      <c r="P2110" s="7">
        <f>(E2110/L2110)</f>
        <v>89.895287958115176</v>
      </c>
      <c r="Q2110" s="7" t="str">
        <f>LEFT($N2110,FIND("/",N2110)-1)</f>
        <v>music</v>
      </c>
      <c r="R2110" s="7" t="str">
        <f>RIGHT($N2110,FIND("/",$N2110)+4)</f>
        <v>indie rock</v>
      </c>
      <c r="S2110" s="12">
        <f>(((J2110/60)/60)/24)+DATE(1970,1,1)+(-6/24)</f>
        <v>41134.925694444442</v>
      </c>
      <c r="T2110" s="12">
        <f>(((I2110/60)/60)/24)+DATE(1970,1,1)+(-6/24)</f>
        <v>41161.913194444445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((E2111/D2111))</f>
        <v>1.06525</v>
      </c>
      <c r="P2111" s="7">
        <f>(E2111/L2111)</f>
        <v>106.52500000000001</v>
      </c>
      <c r="Q2111" s="7" t="str">
        <f>LEFT($N2111,FIND("/",N2111)-1)</f>
        <v>music</v>
      </c>
      <c r="R2111" s="7" t="str">
        <f>RIGHT($N2111,FIND("/",$N2111)+4)</f>
        <v>indie rock</v>
      </c>
      <c r="S2111" s="12">
        <f>(((J2111/60)/60)/24)+DATE(1970,1,1)+(-6/24)</f>
        <v>42160.458530092597</v>
      </c>
      <c r="T2111" s="12">
        <f>(((I2111/60)/60)/24)+DATE(1970,1,1)+(-6/24)</f>
        <v>42190.458530092597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((E2112/D2112))</f>
        <v>1.0035000000000001</v>
      </c>
      <c r="P2112" s="7">
        <f>(E2112/L2112)</f>
        <v>52.815789473684212</v>
      </c>
      <c r="Q2112" s="7" t="str">
        <f>LEFT($N2112,FIND("/",N2112)-1)</f>
        <v>music</v>
      </c>
      <c r="R2112" s="7" t="str">
        <f>RIGHT($N2112,FIND("/",$N2112)+4)</f>
        <v>indie rock</v>
      </c>
      <c r="S2112" s="12">
        <f>(((J2112/60)/60)/24)+DATE(1970,1,1)+(-6/24)</f>
        <v>41759.420937499999</v>
      </c>
      <c r="T2112" s="12">
        <f>(((I2112/60)/60)/24)+DATE(1970,1,1)+(-6/24)</f>
        <v>41786.957638888889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((E2113/D2113))</f>
        <v>1.0649999999999999</v>
      </c>
      <c r="P2113" s="7">
        <f>(E2113/L2113)</f>
        <v>54.615384615384613</v>
      </c>
      <c r="Q2113" s="7" t="str">
        <f>LEFT($N2113,FIND("/",N2113)-1)</f>
        <v>music</v>
      </c>
      <c r="R2113" s="7" t="str">
        <f>RIGHT($N2113,FIND("/",$N2113)+4)</f>
        <v>indie rock</v>
      </c>
      <c r="S2113" s="12">
        <f>(((J2113/60)/60)/24)+DATE(1970,1,1)+(-6/24)</f>
        <v>40702.947048611109</v>
      </c>
      <c r="T2113" s="12">
        <f>(((I2113/60)/60)/24)+DATE(1970,1,1)+(-6/24)</f>
        <v>40769.791666666664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((E2114/D2114))</f>
        <v>1</v>
      </c>
      <c r="P2114" s="7">
        <f>(E2114/L2114)</f>
        <v>27.272727272727273</v>
      </c>
      <c r="Q2114" s="7" t="str">
        <f>LEFT($N2114,FIND("/",N2114)-1)</f>
        <v>music</v>
      </c>
      <c r="R2114" s="7" t="str">
        <f>RIGHT($N2114,FIND("/",$N2114)+4)</f>
        <v>indie rock</v>
      </c>
      <c r="S2114" s="12">
        <f>(((J2114/60)/60)/24)+DATE(1970,1,1)+(-6/24)</f>
        <v>41365.678159722222</v>
      </c>
      <c r="T2114" s="12">
        <f>(((I2114/60)/60)/24)+DATE(1970,1,1)+(-6/24)</f>
        <v>41379.678159722222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((E2115/D2115))</f>
        <v>1.0485714285714285</v>
      </c>
      <c r="P2115" s="7">
        <f>(E2115/L2115)</f>
        <v>68.598130841121488</v>
      </c>
      <c r="Q2115" s="7" t="str">
        <f>LEFT($N2115,FIND("/",N2115)-1)</f>
        <v>music</v>
      </c>
      <c r="R2115" s="7" t="str">
        <f>RIGHT($N2115,FIND("/",$N2115)+4)</f>
        <v>indie rock</v>
      </c>
      <c r="S2115" s="12">
        <f>(((J2115/60)/60)/24)+DATE(1970,1,1)+(-6/24)</f>
        <v>41870.61546296296</v>
      </c>
      <c r="T2115" s="12">
        <f>(((I2115/60)/60)/24)+DATE(1970,1,1)+(-6/24)</f>
        <v>41905.61546296296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((E2116/D2116))</f>
        <v>1.0469999999999999</v>
      </c>
      <c r="P2116" s="7">
        <f>(E2116/L2116)</f>
        <v>35.612244897959187</v>
      </c>
      <c r="Q2116" s="7" t="str">
        <f>LEFT($N2116,FIND("/",N2116)-1)</f>
        <v>music</v>
      </c>
      <c r="R2116" s="7" t="str">
        <f>RIGHT($N2116,FIND("/",$N2116)+4)</f>
        <v>indie rock</v>
      </c>
      <c r="S2116" s="12">
        <f>(((J2116/60)/60)/24)+DATE(1970,1,1)+(-6/24)</f>
        <v>40458.565625000003</v>
      </c>
      <c r="T2116" s="12">
        <f>(((I2116/60)/60)/24)+DATE(1970,1,1)+(-6/24)</f>
        <v>40520.957638888889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((E2117/D2117))</f>
        <v>2.2566666666666668</v>
      </c>
      <c r="P2117" s="7">
        <f>(E2117/L2117)</f>
        <v>94.027777777777771</v>
      </c>
      <c r="Q2117" s="7" t="str">
        <f>LEFT($N2117,FIND("/",N2117)-1)</f>
        <v>music</v>
      </c>
      <c r="R2117" s="7" t="str">
        <f>RIGHT($N2117,FIND("/",$N2117)+4)</f>
        <v>indie rock</v>
      </c>
      <c r="S2117" s="12">
        <f>(((J2117/60)/60)/24)+DATE(1970,1,1)+(-6/24)</f>
        <v>40563.831030092595</v>
      </c>
      <c r="T2117" s="12">
        <f>(((I2117/60)/60)/24)+DATE(1970,1,1)+(-6/24)</f>
        <v>40593.831030092595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((E2118/D2118))</f>
        <v>1.0090416666666666</v>
      </c>
      <c r="P2118" s="7">
        <f>(E2118/L2118)</f>
        <v>526.45652173913038</v>
      </c>
      <c r="Q2118" s="7" t="str">
        <f>LEFT($N2118,FIND("/",N2118)-1)</f>
        <v>music</v>
      </c>
      <c r="R2118" s="7" t="str">
        <f>RIGHT($N2118,FIND("/",$N2118)+4)</f>
        <v>indie rock</v>
      </c>
      <c r="S2118" s="12">
        <f>(((J2118/60)/60)/24)+DATE(1970,1,1)+(-6/24)</f>
        <v>41136.527812500004</v>
      </c>
      <c r="T2118" s="12">
        <f>(((I2118/60)/60)/24)+DATE(1970,1,1)+(-6/24)</f>
        <v>41184.527812500004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((E2119/D2119))</f>
        <v>1.4775</v>
      </c>
      <c r="P2119" s="7">
        <f>(E2119/L2119)</f>
        <v>50.657142857142858</v>
      </c>
      <c r="Q2119" s="7" t="str">
        <f>LEFT($N2119,FIND("/",N2119)-1)</f>
        <v>music</v>
      </c>
      <c r="R2119" s="7" t="str">
        <f>RIGHT($N2119,FIND("/",$N2119)+4)</f>
        <v>indie rock</v>
      </c>
      <c r="S2119" s="12">
        <f>(((J2119/60)/60)/24)+DATE(1970,1,1)+(-6/24)</f>
        <v>42289.809594907405</v>
      </c>
      <c r="T2119" s="12">
        <f>(((I2119/60)/60)/24)+DATE(1970,1,1)+(-6/24)</f>
        <v>42303.957638888889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((E2120/D2120))</f>
        <v>1.3461099999999999</v>
      </c>
      <c r="P2120" s="7">
        <f>(E2120/L2120)</f>
        <v>79.182941176470578</v>
      </c>
      <c r="Q2120" s="7" t="str">
        <f>LEFT($N2120,FIND("/",N2120)-1)</f>
        <v>music</v>
      </c>
      <c r="R2120" s="7" t="str">
        <f>RIGHT($N2120,FIND("/",$N2120)+4)</f>
        <v>indie rock</v>
      </c>
      <c r="S2120" s="12">
        <f>(((J2120/60)/60)/24)+DATE(1970,1,1)+(-6/24)</f>
        <v>40718.589537037034</v>
      </c>
      <c r="T2120" s="12">
        <f>(((I2120/60)/60)/24)+DATE(1970,1,1)+(-6/24)</f>
        <v>40748.589537037034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((E2121/D2121))</f>
        <v>1.0075000000000001</v>
      </c>
      <c r="P2121" s="7">
        <f>(E2121/L2121)</f>
        <v>91.590909090909093</v>
      </c>
      <c r="Q2121" s="7" t="str">
        <f>LEFT($N2121,FIND("/",N2121)-1)</f>
        <v>music</v>
      </c>
      <c r="R2121" s="7" t="str">
        <f>RIGHT($N2121,FIND("/",$N2121)+4)</f>
        <v>indie rock</v>
      </c>
      <c r="S2121" s="12">
        <f>(((J2121/60)/60)/24)+DATE(1970,1,1)+(-6/24)</f>
        <v>41106.880150462966</v>
      </c>
      <c r="T2121" s="12">
        <f>(((I2121/60)/60)/24)+DATE(1970,1,1)+(-6/24)</f>
        <v>41136.880150462966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((E2122/D2122))</f>
        <v>1.00880375</v>
      </c>
      <c r="P2122" s="7">
        <f>(E2122/L2122)</f>
        <v>116.96275362318841</v>
      </c>
      <c r="Q2122" s="7" t="str">
        <f>LEFT($N2122,FIND("/",N2122)-1)</f>
        <v>music</v>
      </c>
      <c r="R2122" s="7" t="str">
        <f>RIGHT($N2122,FIND("/",$N2122)+4)</f>
        <v>indie rock</v>
      </c>
      <c r="S2122" s="12">
        <f>(((J2122/60)/60)/24)+DATE(1970,1,1)+(-6/24)</f>
        <v>41591.714537037034</v>
      </c>
      <c r="T2122" s="12">
        <f>(((I2122/60)/60)/24)+DATE(1970,1,1)+(-6/24)</f>
        <v>41640.714537037034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((E2123/D2123))</f>
        <v>5.6800000000000002E-3</v>
      </c>
      <c r="P2123" s="7">
        <f>(E2123/L2123)</f>
        <v>28.4</v>
      </c>
      <c r="Q2123" s="7" t="str">
        <f>LEFT($N2123,FIND("/",N2123)-1)</f>
        <v>games</v>
      </c>
      <c r="R2123" s="7" t="str">
        <f>RIGHT($N2123,FIND("/",$N2123)+5)</f>
        <v>video games</v>
      </c>
      <c r="S2123" s="12">
        <f>(((J2123/60)/60)/24)+DATE(1970,1,1)+(-6/24)</f>
        <v>42716.4924537037</v>
      </c>
      <c r="T2123" s="12">
        <f>(((I2123/60)/60)/24)+DATE(1970,1,1)+(-6/24)</f>
        <v>42746.4924537037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((E2124/D2124))</f>
        <v>3.875E-3</v>
      </c>
      <c r="P2124" s="7">
        <f>(E2124/L2124)</f>
        <v>103.33333333333333</v>
      </c>
      <c r="Q2124" s="7" t="str">
        <f>LEFT($N2124,FIND("/",N2124)-1)</f>
        <v>games</v>
      </c>
      <c r="R2124" s="7" t="str">
        <f>RIGHT($N2124,FIND("/",$N2124)+5)</f>
        <v>video games</v>
      </c>
      <c r="S2124" s="12">
        <f>(((J2124/60)/60)/24)+DATE(1970,1,1)+(-6/24)</f>
        <v>42712.050567129627</v>
      </c>
      <c r="T2124" s="12">
        <f>(((I2124/60)/60)/24)+DATE(1970,1,1)+(-6/24)</f>
        <v>42742.050567129627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((E2125/D2125))</f>
        <v>0.1</v>
      </c>
      <c r="P2125" s="7">
        <f>(E2125/L2125)</f>
        <v>10</v>
      </c>
      <c r="Q2125" s="7" t="str">
        <f>LEFT($N2125,FIND("/",N2125)-1)</f>
        <v>games</v>
      </c>
      <c r="R2125" s="7" t="str">
        <f>RIGHT($N2125,FIND("/",$N2125)+5)</f>
        <v>video games</v>
      </c>
      <c r="S2125" s="12">
        <f>(((J2125/60)/60)/24)+DATE(1970,1,1)+(-6/24)</f>
        <v>40198.174849537041</v>
      </c>
      <c r="T2125" s="12">
        <f>(((I2125/60)/60)/24)+DATE(1970,1,1)+(-6/24)</f>
        <v>40252.040972222225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((E2126/D2126))</f>
        <v>0.10454545454545454</v>
      </c>
      <c r="P2126" s="7">
        <f>(E2126/L2126)</f>
        <v>23</v>
      </c>
      <c r="Q2126" s="7" t="str">
        <f>LEFT($N2126,FIND("/",N2126)-1)</f>
        <v>games</v>
      </c>
      <c r="R2126" s="7" t="str">
        <f>RIGHT($N2126,FIND("/",$N2126)+5)</f>
        <v>video games</v>
      </c>
      <c r="S2126" s="12">
        <f>(((J2126/60)/60)/24)+DATE(1970,1,1)+(-6/24)</f>
        <v>40463.778182870366</v>
      </c>
      <c r="T2126" s="12">
        <f>(((I2126/60)/60)/24)+DATE(1970,1,1)+(-6/24)</f>
        <v>40511.958333333336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((E2127/D2127))</f>
        <v>1.4200000000000001E-2</v>
      </c>
      <c r="P2127" s="7">
        <f>(E2127/L2127)</f>
        <v>31.555555555555557</v>
      </c>
      <c r="Q2127" s="7" t="str">
        <f>LEFT($N2127,FIND("/",N2127)-1)</f>
        <v>games</v>
      </c>
      <c r="R2127" s="7" t="str">
        <f>RIGHT($N2127,FIND("/",$N2127)+5)</f>
        <v>video games</v>
      </c>
      <c r="S2127" s="12">
        <f>(((J2127/60)/60)/24)+DATE(1970,1,1)+(-6/24)</f>
        <v>42190.773530092592</v>
      </c>
      <c r="T2127" s="12">
        <f>(((I2127/60)/60)/24)+DATE(1970,1,1)+(-6/24)</f>
        <v>42220.773530092592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((E2128/D2128))</f>
        <v>5.0000000000000001E-4</v>
      </c>
      <c r="P2128" s="7">
        <f>(E2128/L2128)</f>
        <v>5</v>
      </c>
      <c r="Q2128" s="7" t="str">
        <f>LEFT($N2128,FIND("/",N2128)-1)</f>
        <v>games</v>
      </c>
      <c r="R2128" s="7" t="str">
        <f>RIGHT($N2128,FIND("/",$N2128)+5)</f>
        <v>video games</v>
      </c>
      <c r="S2128" s="12">
        <f>(((J2128/60)/60)/24)+DATE(1970,1,1)+(-6/24)</f>
        <v>41951.723229166666</v>
      </c>
      <c r="T2128" s="12">
        <f>(((I2128/60)/60)/24)+DATE(1970,1,1)+(-6/24)</f>
        <v>41981.723229166666</v>
      </c>
    </row>
    <row r="2129" spans="1:20" ht="17">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((E2129/D2129))</f>
        <v>0.28842857142857142</v>
      </c>
      <c r="P2129" s="7">
        <f>(E2129/L2129)</f>
        <v>34.220338983050844</v>
      </c>
      <c r="Q2129" s="7" t="str">
        <f>LEFT($N2129,FIND("/",N2129)-1)</f>
        <v>games</v>
      </c>
      <c r="R2129" s="7" t="str">
        <f>RIGHT($N2129,FIND("/",$N2129)+5)</f>
        <v>video games</v>
      </c>
      <c r="S2129" s="12">
        <f>(((J2129/60)/60)/24)+DATE(1970,1,1)+(-6/24)</f>
        <v>42045.25535879629</v>
      </c>
      <c r="T2129" s="12">
        <f>(((I2129/60)/60)/24)+DATE(1970,1,1)+(-6/24)</f>
        <v>42075.213692129633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((E2130/D2130))</f>
        <v>1.6666666666666668E-3</v>
      </c>
      <c r="P2130" s="7">
        <f>(E2130/L2130)</f>
        <v>25</v>
      </c>
      <c r="Q2130" s="7" t="str">
        <f>LEFT($N2130,FIND("/",N2130)-1)</f>
        <v>games</v>
      </c>
      <c r="R2130" s="7" t="str">
        <f>RIGHT($N2130,FIND("/",$N2130)+5)</f>
        <v>video games</v>
      </c>
      <c r="S2130" s="12">
        <f>(((J2130/60)/60)/24)+DATE(1970,1,1)+(-6/24)</f>
        <v>41843.522789351853</v>
      </c>
      <c r="T2130" s="12">
        <f>(((I2130/60)/60)/24)+DATE(1970,1,1)+(-6/24)</f>
        <v>41903.522789351853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((E2131/D2131))</f>
        <v>0.11799999999999999</v>
      </c>
      <c r="P2131" s="7">
        <f>(E2131/L2131)</f>
        <v>19.666666666666668</v>
      </c>
      <c r="Q2131" s="7" t="str">
        <f>LEFT($N2131,FIND("/",N2131)-1)</f>
        <v>games</v>
      </c>
      <c r="R2131" s="7" t="str">
        <f>RIGHT($N2131,FIND("/",$N2131)+5)</f>
        <v>video games</v>
      </c>
      <c r="S2131" s="12">
        <f>(((J2131/60)/60)/24)+DATE(1970,1,1)+(-6/24)</f>
        <v>42408.774305555555</v>
      </c>
      <c r="T2131" s="12">
        <f>(((I2131/60)/60)/24)+DATE(1970,1,1)+(-6/24)</f>
        <v>42438.774305555555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((E2132/D2132))</f>
        <v>2.0238095238095236E-3</v>
      </c>
      <c r="P2132" s="7">
        <f>(E2132/L2132)</f>
        <v>21.25</v>
      </c>
      <c r="Q2132" s="7" t="str">
        <f>LEFT($N2132,FIND("/",N2132)-1)</f>
        <v>games</v>
      </c>
      <c r="R2132" s="7" t="str">
        <f>RIGHT($N2132,FIND("/",$N2132)+5)</f>
        <v>video games</v>
      </c>
      <c r="S2132" s="12">
        <f>(((J2132/60)/60)/24)+DATE(1970,1,1)+(-6/24)</f>
        <v>41831.836377314816</v>
      </c>
      <c r="T2132" s="12">
        <f>(((I2132/60)/60)/24)+DATE(1970,1,1)+(-6/24)</f>
        <v>41866.836377314816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((E2133/D2133))</f>
        <v>0.05</v>
      </c>
      <c r="P2133" s="7">
        <f>(E2133/L2133)</f>
        <v>8.3333333333333339</v>
      </c>
      <c r="Q2133" s="7" t="str">
        <f>LEFT($N2133,FIND("/",N2133)-1)</f>
        <v>games</v>
      </c>
      <c r="R2133" s="7" t="str">
        <f>RIGHT($N2133,FIND("/",$N2133)+5)</f>
        <v>video games</v>
      </c>
      <c r="S2133" s="12">
        <f>(((J2133/60)/60)/24)+DATE(1970,1,1)+(-6/24)</f>
        <v>42166.957071759258</v>
      </c>
      <c r="T2133" s="12">
        <f>(((I2133/60)/60)/24)+DATE(1970,1,1)+(-6/24)</f>
        <v>42196.957071759258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((E2134/D2134))</f>
        <v>2.1129899999999997E-2</v>
      </c>
      <c r="P2134" s="7">
        <f>(E2134/L2134)</f>
        <v>21.34333333333333</v>
      </c>
      <c r="Q2134" s="7" t="str">
        <f>LEFT($N2134,FIND("/",N2134)-1)</f>
        <v>games</v>
      </c>
      <c r="R2134" s="7" t="str">
        <f>RIGHT($N2134,FIND("/",$N2134)+5)</f>
        <v>video games</v>
      </c>
      <c r="S2134" s="12">
        <f>(((J2134/60)/60)/24)+DATE(1970,1,1)+(-6/24)</f>
        <v>41643.237175925926</v>
      </c>
      <c r="T2134" s="12">
        <f>(((I2134/60)/60)/24)+DATE(1970,1,1)+(-6/24)</f>
        <v>41673.237175925926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((E2135/D2135))</f>
        <v>1.6E-2</v>
      </c>
      <c r="P2135" s="7">
        <f>(E2135/L2135)</f>
        <v>5.333333333333333</v>
      </c>
      <c r="Q2135" s="7" t="str">
        <f>LEFT($N2135,FIND("/",N2135)-1)</f>
        <v>games</v>
      </c>
      <c r="R2135" s="7" t="str">
        <f>RIGHT($N2135,FIND("/",$N2135)+5)</f>
        <v>video games</v>
      </c>
      <c r="S2135" s="12">
        <f>(((J2135/60)/60)/24)+DATE(1970,1,1)+(-6/24)</f>
        <v>40618.847210648149</v>
      </c>
      <c r="T2135" s="12">
        <f>(((I2135/60)/60)/24)+DATE(1970,1,1)+(-6/24)</f>
        <v>40657.040972222225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((E2136/D2136))</f>
        <v>1.7333333333333333E-2</v>
      </c>
      <c r="P2136" s="7">
        <f>(E2136/L2136)</f>
        <v>34.666666666666664</v>
      </c>
      <c r="Q2136" s="7" t="str">
        <f>LEFT($N2136,FIND("/",N2136)-1)</f>
        <v>games</v>
      </c>
      <c r="R2136" s="7" t="str">
        <f>RIGHT($N2136,FIND("/",$N2136)+5)</f>
        <v>video games</v>
      </c>
      <c r="S2136" s="12">
        <f>(((J2136/60)/60)/24)+DATE(1970,1,1)+(-6/24)</f>
        <v>41361.636469907404</v>
      </c>
      <c r="T2136" s="12">
        <f>(((I2136/60)/60)/24)+DATE(1970,1,1)+(-6/24)</f>
        <v>41391.636469907404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((E2137/D2137))</f>
        <v>9.5600000000000004E-2</v>
      </c>
      <c r="P2137" s="7">
        <f>(E2137/L2137)</f>
        <v>21.727272727272727</v>
      </c>
      <c r="Q2137" s="7" t="str">
        <f>LEFT($N2137,FIND("/",N2137)-1)</f>
        <v>games</v>
      </c>
      <c r="R2137" s="7" t="str">
        <f>RIGHT($N2137,FIND("/",$N2137)+5)</f>
        <v>video games</v>
      </c>
      <c r="S2137" s="12">
        <f>(((J2137/60)/60)/24)+DATE(1970,1,1)+(-6/24)</f>
        <v>41156.713344907403</v>
      </c>
      <c r="T2137" s="12">
        <f>(((I2137/60)/60)/24)+DATE(1970,1,1)+(-6/24)</f>
        <v>41186.713344907403</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((E2138/D2138))</f>
        <v>5.9612499999999998E-4</v>
      </c>
      <c r="P2138" s="7">
        <f>(E2138/L2138)</f>
        <v>11.922499999999999</v>
      </c>
      <c r="Q2138" s="7" t="str">
        <f>LEFT($N2138,FIND("/",N2138)-1)</f>
        <v>games</v>
      </c>
      <c r="R2138" s="7" t="str">
        <f>RIGHT($N2138,FIND("/",$N2138)+5)</f>
        <v>video games</v>
      </c>
      <c r="S2138" s="12">
        <f>(((J2138/60)/60)/24)+DATE(1970,1,1)+(-6/24)</f>
        <v>41536.259097222224</v>
      </c>
      <c r="T2138" s="12">
        <f>(((I2138/60)/60)/24)+DATE(1970,1,1)+(-6/24)</f>
        <v>41566.259097222224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((E2139/D2139))</f>
        <v>0.28405999999999998</v>
      </c>
      <c r="P2139" s="7">
        <f>(E2139/L2139)</f>
        <v>26.59737827715356</v>
      </c>
      <c r="Q2139" s="7" t="str">
        <f>LEFT($N2139,FIND("/",N2139)-1)</f>
        <v>games</v>
      </c>
      <c r="R2139" s="7" t="str">
        <f>RIGHT($N2139,FIND("/",$N2139)+5)</f>
        <v>video games</v>
      </c>
      <c r="S2139" s="12">
        <f>(((J2139/60)/60)/24)+DATE(1970,1,1)+(-6/24)</f>
        <v>41948.521168981482</v>
      </c>
      <c r="T2139" s="12">
        <f>(((I2139/60)/60)/24)+DATE(1970,1,1)+(-6/24)</f>
        <v>41978.521168981482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((E2140/D2140))</f>
        <v>0.128</v>
      </c>
      <c r="P2140" s="7">
        <f>(E2140/L2140)</f>
        <v>10.666666666666666</v>
      </c>
      <c r="Q2140" s="7" t="str">
        <f>LEFT($N2140,FIND("/",N2140)-1)</f>
        <v>games</v>
      </c>
      <c r="R2140" s="7" t="str">
        <f>RIGHT($N2140,FIND("/",$N2140)+5)</f>
        <v>video games</v>
      </c>
      <c r="S2140" s="12">
        <f>(((J2140/60)/60)/24)+DATE(1970,1,1)+(-6/24)</f>
        <v>41556.763182870374</v>
      </c>
      <c r="T2140" s="12">
        <f>(((I2140/60)/60)/24)+DATE(1970,1,1)+(-6/24)</f>
        <v>41586.804849537039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((E2141/D2141))</f>
        <v>5.4199999999999998E-2</v>
      </c>
      <c r="P2141" s="7">
        <f>(E2141/L2141)</f>
        <v>29.035714285714285</v>
      </c>
      <c r="Q2141" s="7" t="str">
        <f>LEFT($N2141,FIND("/",N2141)-1)</f>
        <v>games</v>
      </c>
      <c r="R2141" s="7" t="str">
        <f>RIGHT($N2141,FIND("/",$N2141)+5)</f>
        <v>video games</v>
      </c>
      <c r="S2141" s="12">
        <f>(((J2141/60)/60)/24)+DATE(1970,1,1)+(-6/24)</f>
        <v>42647.500092592592</v>
      </c>
      <c r="T2141" s="12">
        <f>(((I2141/60)/60)/24)+DATE(1970,1,1)+(-6/24)</f>
        <v>42677.500092592592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((E2142/D2142))</f>
        <v>1.1199999999999999E-3</v>
      </c>
      <c r="P2142" s="7">
        <f>(E2142/L2142)</f>
        <v>50.909090909090907</v>
      </c>
      <c r="Q2142" s="7" t="str">
        <f>LEFT($N2142,FIND("/",N2142)-1)</f>
        <v>games</v>
      </c>
      <c r="R2142" s="7" t="str">
        <f>RIGHT($N2142,FIND("/",$N2142)+5)</f>
        <v>video games</v>
      </c>
      <c r="S2142" s="12">
        <f>(((J2142/60)/60)/24)+DATE(1970,1,1)+(-6/24)</f>
        <v>41255.583611111113</v>
      </c>
      <c r="T2142" s="12">
        <f>(((I2142/60)/60)/24)+DATE(1970,1,1)+(-6/24)</f>
        <v>41285.583611111113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((E2143/D2143))</f>
        <v>0</v>
      </c>
      <c r="P2143" s="7">
        <v>0</v>
      </c>
      <c r="Q2143" s="7" t="str">
        <f>LEFT($N2143,FIND("/",N2143)-1)</f>
        <v>games</v>
      </c>
      <c r="R2143" s="7" t="str">
        <f>RIGHT($N2143,FIND("/",$N2143)+5)</f>
        <v>video games</v>
      </c>
      <c r="S2143" s="12">
        <f>(((J2143/60)/60)/24)+DATE(1970,1,1)+(-6/24)</f>
        <v>41926.985636574071</v>
      </c>
      <c r="T2143" s="12">
        <f>(((I2143/60)/60)/24)+DATE(1970,1,1)+(-6/24)</f>
        <v>41957.027303240742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((E2144/D2144))</f>
        <v>5.7238095238095241E-2</v>
      </c>
      <c r="P2144" s="7">
        <f>(E2144/L2144)</f>
        <v>50.083333333333336</v>
      </c>
      <c r="Q2144" s="7" t="str">
        <f>LEFT($N2144,FIND("/",N2144)-1)</f>
        <v>games</v>
      </c>
      <c r="R2144" s="7" t="str">
        <f>RIGHT($N2144,FIND("/",$N2144)+5)</f>
        <v>video games</v>
      </c>
      <c r="S2144" s="12">
        <f>(((J2144/60)/60)/24)+DATE(1970,1,1)+(-6/24)</f>
        <v>42340.451504629629</v>
      </c>
      <c r="T2144" s="12">
        <f>(((I2144/60)/60)/24)+DATE(1970,1,1)+(-6/24)</f>
        <v>42368.451504629629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((E2145/D2145))</f>
        <v>0.1125</v>
      </c>
      <c r="P2145" s="7">
        <f>(E2145/L2145)</f>
        <v>45</v>
      </c>
      <c r="Q2145" s="7" t="str">
        <f>LEFT($N2145,FIND("/",N2145)-1)</f>
        <v>games</v>
      </c>
      <c r="R2145" s="7" t="str">
        <f>RIGHT($N2145,FIND("/",$N2145)+5)</f>
        <v>video games</v>
      </c>
      <c r="S2145" s="12">
        <f>(((J2145/60)/60)/24)+DATE(1970,1,1)+(-6/24)</f>
        <v>40332.636712962965</v>
      </c>
      <c r="T2145" s="12">
        <f>(((I2145/60)/60)/24)+DATE(1970,1,1)+(-6/24)</f>
        <v>40380.541666666664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((E2146/D2146))</f>
        <v>1.7098591549295775E-2</v>
      </c>
      <c r="P2146" s="7">
        <f>(E2146/L2146)</f>
        <v>25.291666666666668</v>
      </c>
      <c r="Q2146" s="7" t="str">
        <f>LEFT($N2146,FIND("/",N2146)-1)</f>
        <v>games</v>
      </c>
      <c r="R2146" s="7" t="str">
        <f>RIGHT($N2146,FIND("/",$N2146)+5)</f>
        <v>video games</v>
      </c>
      <c r="S2146" s="12">
        <f>(((J2146/60)/60)/24)+DATE(1970,1,1)+(-6/24)</f>
        <v>41499.296759259261</v>
      </c>
      <c r="T2146" s="12">
        <f>(((I2146/60)/60)/24)+DATE(1970,1,1)+(-6/24)</f>
        <v>41531.296759259261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((E2147/D2147))</f>
        <v>0.30433333333333334</v>
      </c>
      <c r="P2147" s="7">
        <f>(E2147/L2147)</f>
        <v>51.292134831460672</v>
      </c>
      <c r="Q2147" s="7" t="str">
        <f>LEFT($N2147,FIND("/",N2147)-1)</f>
        <v>games</v>
      </c>
      <c r="R2147" s="7" t="str">
        <f>RIGHT($N2147,FIND("/",$N2147)+5)</f>
        <v>video games</v>
      </c>
      <c r="S2147" s="12">
        <f>(((J2147/60)/60)/24)+DATE(1970,1,1)+(-6/24)</f>
        <v>41574.987430555557</v>
      </c>
      <c r="T2147" s="12">
        <f>(((I2147/60)/60)/24)+DATE(1970,1,1)+(-6/24)</f>
        <v>41605.029097222221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((E2148/D2148))</f>
        <v>2.0000000000000001E-4</v>
      </c>
      <c r="P2148" s="7">
        <f>(E2148/L2148)</f>
        <v>1</v>
      </c>
      <c r="Q2148" s="7" t="str">
        <f>LEFT($N2148,FIND("/",N2148)-1)</f>
        <v>games</v>
      </c>
      <c r="R2148" s="7" t="str">
        <f>RIGHT($N2148,FIND("/",$N2148)+5)</f>
        <v>video games</v>
      </c>
      <c r="S2148" s="12">
        <f>(((J2148/60)/60)/24)+DATE(1970,1,1)+(-6/24)</f>
        <v>42397.429513888885</v>
      </c>
      <c r="T2148" s="12">
        <f>(((I2148/60)/60)/24)+DATE(1970,1,1)+(-6/24)</f>
        <v>42411.429513888885</v>
      </c>
    </row>
    <row r="2149" spans="1:20" ht="17">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((E2149/D2149))</f>
        <v>6.9641025641025639E-3</v>
      </c>
      <c r="P2149" s="7">
        <f>(E2149/L2149)</f>
        <v>49.381818181818183</v>
      </c>
      <c r="Q2149" s="7" t="str">
        <f>LEFT($N2149,FIND("/",N2149)-1)</f>
        <v>games</v>
      </c>
      <c r="R2149" s="7" t="str">
        <f>RIGHT($N2149,FIND("/",$N2149)+5)</f>
        <v>video games</v>
      </c>
      <c r="S2149" s="12">
        <f>(((J2149/60)/60)/24)+DATE(1970,1,1)+(-6/24)</f>
        <v>41927.045694444445</v>
      </c>
      <c r="T2149" s="12">
        <f>(((I2149/60)/60)/24)+DATE(1970,1,1)+(-6/24)</f>
        <v>41959.087361111116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((E2150/D2150))</f>
        <v>0.02</v>
      </c>
      <c r="P2150" s="7">
        <f>(E2150/L2150)</f>
        <v>1</v>
      </c>
      <c r="Q2150" s="7" t="str">
        <f>LEFT($N2150,FIND("/",N2150)-1)</f>
        <v>games</v>
      </c>
      <c r="R2150" s="7" t="str">
        <f>RIGHT($N2150,FIND("/",$N2150)+5)</f>
        <v>video games</v>
      </c>
      <c r="S2150" s="12">
        <f>(((J2150/60)/60)/24)+DATE(1970,1,1)+(-6/24)</f>
        <v>42066.483587962968</v>
      </c>
      <c r="T2150" s="12">
        <f>(((I2150/60)/60)/24)+DATE(1970,1,1)+(-6/24)</f>
        <v>42096.441921296297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((E2151/D2151))</f>
        <v>0</v>
      </c>
      <c r="P2151" s="7">
        <v>0</v>
      </c>
      <c r="Q2151" s="7" t="str">
        <f>LEFT($N2151,FIND("/",N2151)-1)</f>
        <v>games</v>
      </c>
      <c r="R2151" s="7" t="str">
        <f>RIGHT($N2151,FIND("/",$N2151)+5)</f>
        <v>video games</v>
      </c>
      <c r="S2151" s="12">
        <f>(((J2151/60)/60)/24)+DATE(1970,1,1)+(-6/24)</f>
        <v>40354.774953703702</v>
      </c>
      <c r="T2151" s="12">
        <f>(((I2151/60)/60)/24)+DATE(1970,1,1)+(-6/24)</f>
        <v>40389.75</v>
      </c>
    </row>
    <row r="2152" spans="1:20" ht="17">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((E2152/D2152))</f>
        <v>8.0999999999999996E-3</v>
      </c>
      <c r="P2152" s="7">
        <f>(E2152/L2152)</f>
        <v>101.25</v>
      </c>
      <c r="Q2152" s="7" t="str">
        <f>LEFT($N2152,FIND("/",N2152)-1)</f>
        <v>games</v>
      </c>
      <c r="R2152" s="7" t="str">
        <f>RIGHT($N2152,FIND("/",$N2152)+5)</f>
        <v>video games</v>
      </c>
      <c r="S2152" s="12">
        <f>(((J2152/60)/60)/24)+DATE(1970,1,1)+(-6/24)</f>
        <v>42534.034710648149</v>
      </c>
      <c r="T2152" s="12">
        <f>(((I2152/60)/60)/24)+DATE(1970,1,1)+(-6/24)</f>
        <v>42564.034710648149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((E2153/D2153))</f>
        <v>2.6222222222222224E-3</v>
      </c>
      <c r="P2153" s="7">
        <f>(E2153/L2153)</f>
        <v>19.666666666666668</v>
      </c>
      <c r="Q2153" s="7" t="str">
        <f>LEFT($N2153,FIND("/",N2153)-1)</f>
        <v>games</v>
      </c>
      <c r="R2153" s="7" t="str">
        <f>RIGHT($N2153,FIND("/",$N2153)+5)</f>
        <v>video games</v>
      </c>
      <c r="S2153" s="12">
        <f>(((J2153/60)/60)/24)+DATE(1970,1,1)+(-6/24)</f>
        <v>42520.597384259265</v>
      </c>
      <c r="T2153" s="12">
        <f>(((I2153/60)/60)/24)+DATE(1970,1,1)+(-6/24)</f>
        <v>42550.597384259265</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((E2154/D2154))</f>
        <v>1.6666666666666668E-3</v>
      </c>
      <c r="P2154" s="7">
        <f>(E2154/L2154)</f>
        <v>12.5</v>
      </c>
      <c r="Q2154" s="7" t="str">
        <f>LEFT($N2154,FIND("/",N2154)-1)</f>
        <v>games</v>
      </c>
      <c r="R2154" s="7" t="str">
        <f>RIGHT($N2154,FIND("/",$N2154)+5)</f>
        <v>video games</v>
      </c>
      <c r="S2154" s="12">
        <f>(((J2154/60)/60)/24)+DATE(1970,1,1)+(-6/24)</f>
        <v>41683.582280092596</v>
      </c>
      <c r="T2154" s="12">
        <f>(((I2154/60)/60)/24)+DATE(1970,1,1)+(-6/24)</f>
        <v>41713.540613425925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((E2155/D2155))</f>
        <v>9.1244548809124457E-5</v>
      </c>
      <c r="P2155" s="7">
        <f>(E2155/L2155)</f>
        <v>8.5</v>
      </c>
      <c r="Q2155" s="7" t="str">
        <f>LEFT($N2155,FIND("/",N2155)-1)</f>
        <v>games</v>
      </c>
      <c r="R2155" s="7" t="str">
        <f>RIGHT($N2155,FIND("/",$N2155)+5)</f>
        <v>video games</v>
      </c>
      <c r="S2155" s="12">
        <f>(((J2155/60)/60)/24)+DATE(1970,1,1)+(-6/24)</f>
        <v>41974.661087962959</v>
      </c>
      <c r="T2155" s="12">
        <f>(((I2155/60)/60)/24)+DATE(1970,1,1)+(-6/24)</f>
        <v>42014.082638888889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((E2156/D2156))</f>
        <v>8.0000000000000002E-3</v>
      </c>
      <c r="P2156" s="7">
        <f>(E2156/L2156)</f>
        <v>1</v>
      </c>
      <c r="Q2156" s="7" t="str">
        <f>LEFT($N2156,FIND("/",N2156)-1)</f>
        <v>games</v>
      </c>
      <c r="R2156" s="7" t="str">
        <f>RIGHT($N2156,FIND("/",$N2156)+5)</f>
        <v>video games</v>
      </c>
      <c r="S2156" s="12">
        <f>(((J2156/60)/60)/24)+DATE(1970,1,1)+(-6/24)</f>
        <v>41647.382256944446</v>
      </c>
      <c r="T2156" s="12">
        <f>(((I2156/60)/60)/24)+DATE(1970,1,1)+(-6/24)</f>
        <v>41667.382256944446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((E2157/D2157))</f>
        <v>2.3E-2</v>
      </c>
      <c r="P2157" s="7">
        <f>(E2157/L2157)</f>
        <v>23</v>
      </c>
      <c r="Q2157" s="7" t="str">
        <f>LEFT($N2157,FIND("/",N2157)-1)</f>
        <v>games</v>
      </c>
      <c r="R2157" s="7" t="str">
        <f>RIGHT($N2157,FIND("/",$N2157)+5)</f>
        <v>video games</v>
      </c>
      <c r="S2157" s="12">
        <f>(((J2157/60)/60)/24)+DATE(1970,1,1)+(-6/24)</f>
        <v>42430.497511574074</v>
      </c>
      <c r="T2157" s="12">
        <f>(((I2157/60)/60)/24)+DATE(1970,1,1)+(-6/24)</f>
        <v>42460.45584490741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((E2158/D2158))</f>
        <v>2.6660714285714284E-2</v>
      </c>
      <c r="P2158" s="7">
        <f>(E2158/L2158)</f>
        <v>17.987951807228917</v>
      </c>
      <c r="Q2158" s="7" t="str">
        <f>LEFT($N2158,FIND("/",N2158)-1)</f>
        <v>games</v>
      </c>
      <c r="R2158" s="7" t="str">
        <f>RIGHT($N2158,FIND("/",$N2158)+5)</f>
        <v>video games</v>
      </c>
      <c r="S2158" s="12">
        <f>(((J2158/60)/60)/24)+DATE(1970,1,1)+(-6/24)</f>
        <v>41488.60423611111</v>
      </c>
      <c r="T2158" s="12">
        <f>(((I2158/60)/60)/24)+DATE(1970,1,1)+(-6/24)</f>
        <v>41533.60423611111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((E2159/D2159))</f>
        <v>0.28192</v>
      </c>
      <c r="P2159" s="7">
        <f>(E2159/L2159)</f>
        <v>370.94736842105266</v>
      </c>
      <c r="Q2159" s="7" t="str">
        <f>LEFT($N2159,FIND("/",N2159)-1)</f>
        <v>games</v>
      </c>
      <c r="R2159" s="7" t="str">
        <f>RIGHT($N2159,FIND("/",$N2159)+5)</f>
        <v>video games</v>
      </c>
      <c r="S2159" s="12">
        <f>(((J2159/60)/60)/24)+DATE(1970,1,1)+(-6/24)</f>
        <v>42694.73128472222</v>
      </c>
      <c r="T2159" s="12">
        <f>(((I2159/60)/60)/24)+DATE(1970,1,1)+(-6/24)</f>
        <v>42727.082638888889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((E2160/D2160))</f>
        <v>6.5900366666666668E-2</v>
      </c>
      <c r="P2160" s="7">
        <f>(E2160/L2160)</f>
        <v>63.569485530546629</v>
      </c>
      <c r="Q2160" s="7" t="str">
        <f>LEFT($N2160,FIND("/",N2160)-1)</f>
        <v>games</v>
      </c>
      <c r="R2160" s="7" t="str">
        <f>RIGHT($N2160,FIND("/",$N2160)+5)</f>
        <v>video games</v>
      </c>
      <c r="S2160" s="12">
        <f>(((J2160/60)/60)/24)+DATE(1970,1,1)+(-6/24)</f>
        <v>41264.603865740741</v>
      </c>
      <c r="T2160" s="12">
        <f>(((I2160/60)/60)/24)+DATE(1970,1,1)+(-6/24)</f>
        <v>41309.603865740741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((E2161/D2161))</f>
        <v>7.2222222222222219E-3</v>
      </c>
      <c r="P2161" s="7">
        <f>(E2161/L2161)</f>
        <v>13</v>
      </c>
      <c r="Q2161" s="7" t="str">
        <f>LEFT($N2161,FIND("/",N2161)-1)</f>
        <v>games</v>
      </c>
      <c r="R2161" s="7" t="str">
        <f>RIGHT($N2161,FIND("/",$N2161)+5)</f>
        <v>video games</v>
      </c>
      <c r="S2161" s="12">
        <f>(((J2161/60)/60)/24)+DATE(1970,1,1)+(-6/24)</f>
        <v>40710.481180555551</v>
      </c>
      <c r="T2161" s="12">
        <f>(((I2161/60)/60)/24)+DATE(1970,1,1)+(-6/24)</f>
        <v>40740.481180555551</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((E2162/D2162))</f>
        <v>8.5000000000000006E-3</v>
      </c>
      <c r="P2162" s="7">
        <f>(E2162/L2162)</f>
        <v>5.3125</v>
      </c>
      <c r="Q2162" s="7" t="str">
        <f>LEFT($N2162,FIND("/",N2162)-1)</f>
        <v>games</v>
      </c>
      <c r="R2162" s="7" t="str">
        <f>RIGHT($N2162,FIND("/",$N2162)+5)</f>
        <v>video games</v>
      </c>
      <c r="S2162" s="12">
        <f>(((J2162/60)/60)/24)+DATE(1970,1,1)+(-6/24)</f>
        <v>41018.461863425924</v>
      </c>
      <c r="T2162" s="12">
        <f>(((I2162/60)/60)/24)+DATE(1970,1,1)+(-6/24)</f>
        <v>41048.461863425924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((E2163/D2163))</f>
        <v>1.1575</v>
      </c>
      <c r="P2163" s="7">
        <f>(E2163/L2163)</f>
        <v>35.615384615384613</v>
      </c>
      <c r="Q2163" s="7" t="str">
        <f>LEFT($N2163,FIND("/",N2163)-1)</f>
        <v>music</v>
      </c>
      <c r="R2163" s="7" t="str">
        <f>RIGHT($N2163,FIND("/",$N2163)-2)</f>
        <v>rock</v>
      </c>
      <c r="S2163" s="12">
        <f>(((J2163/60)/60)/24)+DATE(1970,1,1)+(-6/24)</f>
        <v>42240.602534722217</v>
      </c>
      <c r="T2163" s="12">
        <f>(((I2163/60)/60)/24)+DATE(1970,1,1)+(-6/24)</f>
        <v>42270.602534722217</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((E2164/D2164))</f>
        <v>1.1226666666666667</v>
      </c>
      <c r="P2164" s="7">
        <f>(E2164/L2164)</f>
        <v>87.103448275862064</v>
      </c>
      <c r="Q2164" s="7" t="str">
        <f>LEFT($N2164,FIND("/",N2164)-1)</f>
        <v>music</v>
      </c>
      <c r="R2164" s="7" t="str">
        <f>RIGHT($N2164,FIND("/",$N2164)-2)</f>
        <v>rock</v>
      </c>
      <c r="S2164" s="12">
        <f>(((J2164/60)/60)/24)+DATE(1970,1,1)+(-6/24)</f>
        <v>41813.516099537039</v>
      </c>
      <c r="T2164" s="12">
        <f>(((I2164/60)/60)/24)+DATE(1970,1,1)+(-6/24)</f>
        <v>41844.516099537039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((E2165/D2165))</f>
        <v>1.3220000000000001</v>
      </c>
      <c r="P2165" s="7">
        <f>(E2165/L2165)</f>
        <v>75.11363636363636</v>
      </c>
      <c r="Q2165" s="7" t="str">
        <f>LEFT($N2165,FIND("/",N2165)-1)</f>
        <v>music</v>
      </c>
      <c r="R2165" s="7" t="str">
        <f>RIGHT($N2165,FIND("/",$N2165)-2)</f>
        <v>rock</v>
      </c>
      <c r="S2165" s="12">
        <f>(((J2165/60)/60)/24)+DATE(1970,1,1)+(-6/24)</f>
        <v>42111.649537037039</v>
      </c>
      <c r="T2165" s="12">
        <f>(((I2165/60)/60)/24)+DATE(1970,1,1)+(-6/24)</f>
        <v>42162.909722222219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((E2166/D2166))</f>
        <v>1.0263636363636364</v>
      </c>
      <c r="P2166" s="7">
        <f>(E2166/L2166)</f>
        <v>68.01204819277109</v>
      </c>
      <c r="Q2166" s="7" t="str">
        <f>LEFT($N2166,FIND("/",N2166)-1)</f>
        <v>music</v>
      </c>
      <c r="R2166" s="7" t="str">
        <f>RIGHT($N2166,FIND("/",$N2166)-2)</f>
        <v>rock</v>
      </c>
      <c r="S2166" s="12">
        <f>(((J2166/60)/60)/24)+DATE(1970,1,1)+(-6/24)</f>
        <v>42515.46775462963</v>
      </c>
      <c r="T2166" s="12">
        <f>(((I2166/60)/60)/24)+DATE(1970,1,1)+(-6/24)</f>
        <v>42545.915972222225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((E2167/D2167))</f>
        <v>1.3864000000000001</v>
      </c>
      <c r="P2167" s="7">
        <f>(E2167/L2167)</f>
        <v>29.623931623931625</v>
      </c>
      <c r="Q2167" s="7" t="str">
        <f>LEFT($N2167,FIND("/",N2167)-1)</f>
        <v>music</v>
      </c>
      <c r="R2167" s="7" t="str">
        <f>RIGHT($N2167,FIND("/",$N2167)-2)</f>
        <v>rock</v>
      </c>
      <c r="S2167" s="12">
        <f>(((J2167/60)/60)/24)+DATE(1970,1,1)+(-6/24)</f>
        <v>42438.417071759264</v>
      </c>
      <c r="T2167" s="12">
        <f>(((I2167/60)/60)/24)+DATE(1970,1,1)+(-6/24)</f>
        <v>42468.375405092593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((E2168/D2168))</f>
        <v>1.466</v>
      </c>
      <c r="P2168" s="7">
        <f>(E2168/L2168)</f>
        <v>91.625</v>
      </c>
      <c r="Q2168" s="7" t="str">
        <f>LEFT($N2168,FIND("/",N2168)-1)</f>
        <v>music</v>
      </c>
      <c r="R2168" s="7" t="str">
        <f>RIGHT($N2168,FIND("/",$N2168)-2)</f>
        <v>rock</v>
      </c>
      <c r="S2168" s="12">
        <f>(((J2168/60)/60)/24)+DATE(1970,1,1)+(-6/24)</f>
        <v>41933.588171296295</v>
      </c>
      <c r="T2168" s="12">
        <f>(((I2168/60)/60)/24)+DATE(1970,1,1)+(-6/24)</f>
        <v>41978.629837962959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((E2169/D2169))</f>
        <v>1.2</v>
      </c>
      <c r="P2169" s="7">
        <f>(E2169/L2169)</f>
        <v>22.5</v>
      </c>
      <c r="Q2169" s="7" t="str">
        <f>LEFT($N2169,FIND("/",N2169)-1)</f>
        <v>music</v>
      </c>
      <c r="R2169" s="7" t="str">
        <f>RIGHT($N2169,FIND("/",$N2169)-2)</f>
        <v>rock</v>
      </c>
      <c r="S2169" s="12">
        <f>(((J2169/60)/60)/24)+DATE(1970,1,1)+(-6/24)</f>
        <v>41152.816400462965</v>
      </c>
      <c r="T2169" s="12">
        <f>(((I2169/60)/60)/24)+DATE(1970,1,1)+(-6/24)</f>
        <v>41166.816400462965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((E2170/D2170))</f>
        <v>1.215816111111111</v>
      </c>
      <c r="P2170" s="7">
        <f>(E2170/L2170)</f>
        <v>64.366735294117646</v>
      </c>
      <c r="Q2170" s="7" t="str">
        <f>LEFT($N2170,FIND("/",N2170)-1)</f>
        <v>music</v>
      </c>
      <c r="R2170" s="7" t="str">
        <f>RIGHT($N2170,FIND("/",$N2170)-2)</f>
        <v>rock</v>
      </c>
      <c r="S2170" s="12">
        <f>(((J2170/60)/60)/24)+DATE(1970,1,1)+(-6/24)</f>
        <v>42745.350243055553</v>
      </c>
      <c r="T2170" s="12">
        <f>(((I2170/60)/60)/24)+DATE(1970,1,1)+(-6/24)</f>
        <v>42775.958333333328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((E2171/D2171))</f>
        <v>1</v>
      </c>
      <c r="P2171" s="7">
        <f>(E2171/L2171)</f>
        <v>21.857142857142858</v>
      </c>
      <c r="Q2171" s="7" t="str">
        <f>LEFT($N2171,FIND("/",N2171)-1)</f>
        <v>music</v>
      </c>
      <c r="R2171" s="7" t="str">
        <f>RIGHT($N2171,FIND("/",$N2171)-2)</f>
        <v>rock</v>
      </c>
      <c r="S2171" s="12">
        <f>(((J2171/60)/60)/24)+DATE(1970,1,1)+(-6/24)</f>
        <v>42793.450821759259</v>
      </c>
      <c r="T2171" s="12">
        <f>(((I2171/60)/60)/24)+DATE(1970,1,1)+(-6/24)</f>
        <v>42796.450821759259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((E2172/D2172))</f>
        <v>1.8085714285714285</v>
      </c>
      <c r="P2172" s="7">
        <f>(E2172/L2172)</f>
        <v>33.315789473684212</v>
      </c>
      <c r="Q2172" s="7" t="str">
        <f>LEFT($N2172,FIND("/",N2172)-1)</f>
        <v>music</v>
      </c>
      <c r="R2172" s="7" t="str">
        <f>RIGHT($N2172,FIND("/",$N2172)-2)</f>
        <v>rock</v>
      </c>
      <c r="S2172" s="12">
        <f>(((J2172/60)/60)/24)+DATE(1970,1,1)+(-6/24)</f>
        <v>42198.500254629631</v>
      </c>
      <c r="T2172" s="12">
        <f>(((I2172/60)/60)/24)+DATE(1970,1,1)+(-6/24)</f>
        <v>42238.500254629631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((E2173/D2173))</f>
        <v>1.0607500000000001</v>
      </c>
      <c r="P2173" s="7">
        <f>(E2173/L2173)</f>
        <v>90.276595744680847</v>
      </c>
      <c r="Q2173" s="7" t="str">
        <f>LEFT($N2173,FIND("/",N2173)-1)</f>
        <v>music</v>
      </c>
      <c r="R2173" s="7" t="str">
        <f>RIGHT($N2173,FIND("/",$N2173)-2)</f>
        <v>rock</v>
      </c>
      <c r="S2173" s="12">
        <f>(((J2173/60)/60)/24)+DATE(1970,1,1)+(-6/24)</f>
        <v>42141.70711805555</v>
      </c>
      <c r="T2173" s="12">
        <f>(((I2173/60)/60)/24)+DATE(1970,1,1)+(-6/24)</f>
        <v>42176.958333333328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((E2174/D2174))</f>
        <v>1</v>
      </c>
      <c r="P2174" s="7">
        <f>(E2174/L2174)</f>
        <v>76.92307692307692</v>
      </c>
      <c r="Q2174" s="7" t="str">
        <f>LEFT($N2174,FIND("/",N2174)-1)</f>
        <v>music</v>
      </c>
      <c r="R2174" s="7" t="str">
        <f>RIGHT($N2174,FIND("/",$N2174)-2)</f>
        <v>rock</v>
      </c>
      <c r="S2174" s="12">
        <f>(((J2174/60)/60)/24)+DATE(1970,1,1)+(-6/24)</f>
        <v>42082.330092592587</v>
      </c>
      <c r="T2174" s="12">
        <f>(((I2174/60)/60)/24)+DATE(1970,1,1)+(-6/24)</f>
        <v>42112.330092592587</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((E2175/D2175))</f>
        <v>1.2692857142857144</v>
      </c>
      <c r="P2175" s="7">
        <f>(E2175/L2175)</f>
        <v>59.233333333333334</v>
      </c>
      <c r="Q2175" s="7" t="str">
        <f>LEFT($N2175,FIND("/",N2175)-1)</f>
        <v>music</v>
      </c>
      <c r="R2175" s="7" t="str">
        <f>RIGHT($N2175,FIND("/",$N2175)-2)</f>
        <v>rock</v>
      </c>
      <c r="S2175" s="12">
        <f>(((J2175/60)/60)/24)+DATE(1970,1,1)+(-6/24)</f>
        <v>41495.442627314813</v>
      </c>
      <c r="T2175" s="12">
        <f>(((I2175/60)/60)/24)+DATE(1970,1,1)+(-6/24)</f>
        <v>41526.915972222225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((E2176/D2176))</f>
        <v>1.0297499999999999</v>
      </c>
      <c r="P2176" s="7">
        <f>(E2176/L2176)</f>
        <v>65.38095238095238</v>
      </c>
      <c r="Q2176" s="7" t="str">
        <f>LEFT($N2176,FIND("/",N2176)-1)</f>
        <v>music</v>
      </c>
      <c r="R2176" s="7" t="str">
        <f>RIGHT($N2176,FIND("/",$N2176)-2)</f>
        <v>rock</v>
      </c>
      <c r="S2176" s="12">
        <f>(((J2176/60)/60)/24)+DATE(1970,1,1)+(-6/24)</f>
        <v>42465.292905092589</v>
      </c>
      <c r="T2176" s="12">
        <f>(((I2176/60)/60)/24)+DATE(1970,1,1)+(-6/24)</f>
        <v>42495.292905092589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((E2177/D2177))</f>
        <v>2.5</v>
      </c>
      <c r="P2177" s="7">
        <f>(E2177/L2177)</f>
        <v>67.307692307692307</v>
      </c>
      <c r="Q2177" s="7" t="str">
        <f>LEFT($N2177,FIND("/",N2177)-1)</f>
        <v>music</v>
      </c>
      <c r="R2177" s="7" t="str">
        <f>RIGHT($N2177,FIND("/",$N2177)-2)</f>
        <v>rock</v>
      </c>
      <c r="S2177" s="12">
        <f>(((J2177/60)/60)/24)+DATE(1970,1,1)+(-6/24)</f>
        <v>42564.759097222224</v>
      </c>
      <c r="T2177" s="12">
        <f>(((I2177/60)/60)/24)+DATE(1970,1,1)+(-6/24)</f>
        <v>42571.759097222224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((E2178/D2178))</f>
        <v>1.2602</v>
      </c>
      <c r="P2178" s="7">
        <f>(E2178/L2178)</f>
        <v>88.74647887323944</v>
      </c>
      <c r="Q2178" s="7" t="str">
        <f>LEFT($N2178,FIND("/",N2178)-1)</f>
        <v>music</v>
      </c>
      <c r="R2178" s="7" t="str">
        <f>RIGHT($N2178,FIND("/",$N2178)-2)</f>
        <v>rock</v>
      </c>
      <c r="S2178" s="12">
        <f>(((J2178/60)/60)/24)+DATE(1970,1,1)+(-6/24)</f>
        <v>42096.383206018523</v>
      </c>
      <c r="T2178" s="12">
        <f>(((I2178/60)/60)/24)+DATE(1970,1,1)+(-6/24)</f>
        <v>42126.383206018523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((E2179/D2179))</f>
        <v>1.0012000000000001</v>
      </c>
      <c r="P2179" s="7">
        <f>(E2179/L2179)</f>
        <v>65.868421052631575</v>
      </c>
      <c r="Q2179" s="7" t="str">
        <f>LEFT($N2179,FIND("/",N2179)-1)</f>
        <v>music</v>
      </c>
      <c r="R2179" s="7" t="str">
        <f>RIGHT($N2179,FIND("/",$N2179)-2)</f>
        <v>rock</v>
      </c>
      <c r="S2179" s="12">
        <f>(((J2179/60)/60)/24)+DATE(1970,1,1)+(-6/24)</f>
        <v>42502.000775462962</v>
      </c>
      <c r="T2179" s="12">
        <f>(((I2179/60)/60)/24)+DATE(1970,1,1)+(-6/24)</f>
        <v>42527.000775462962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((E2180/D2180))</f>
        <v>1.3864000000000001</v>
      </c>
      <c r="P2180" s="7">
        <f>(E2180/L2180)</f>
        <v>40.349243306169967</v>
      </c>
      <c r="Q2180" s="7" t="str">
        <f>LEFT($N2180,FIND("/",N2180)-1)</f>
        <v>music</v>
      </c>
      <c r="R2180" s="7" t="str">
        <f>RIGHT($N2180,FIND("/",$N2180)-2)</f>
        <v>rock</v>
      </c>
      <c r="S2180" s="12">
        <f>(((J2180/60)/60)/24)+DATE(1970,1,1)+(-6/24)</f>
        <v>42723.38653935185</v>
      </c>
      <c r="T2180" s="12">
        <f>(((I2180/60)/60)/24)+DATE(1970,1,1)+(-6/24)</f>
        <v>42753.38653935185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((E2181/D2181))</f>
        <v>1.6140000000000001</v>
      </c>
      <c r="P2181" s="7">
        <f>(E2181/L2181)</f>
        <v>76.857142857142861</v>
      </c>
      <c r="Q2181" s="7" t="str">
        <f>LEFT($N2181,FIND("/",N2181)-1)</f>
        <v>music</v>
      </c>
      <c r="R2181" s="7" t="str">
        <f>RIGHT($N2181,FIND("/",$N2181)-2)</f>
        <v>rock</v>
      </c>
      <c r="S2181" s="12">
        <f>(((J2181/60)/60)/24)+DATE(1970,1,1)+(-6/24)</f>
        <v>42074.921203703707</v>
      </c>
      <c r="T2181" s="12">
        <f>(((I2181/60)/60)/24)+DATE(1970,1,1)+(-6/24)</f>
        <v>42104.921203703707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((E2182/D2182))</f>
        <v>1.071842</v>
      </c>
      <c r="P2182" s="7">
        <f>(E2182/L2182)</f>
        <v>68.707820512820518</v>
      </c>
      <c r="Q2182" s="7" t="str">
        <f>LEFT($N2182,FIND("/",N2182)-1)</f>
        <v>music</v>
      </c>
      <c r="R2182" s="7" t="str">
        <f>RIGHT($N2182,FIND("/",$N2182)-2)</f>
        <v>rock</v>
      </c>
      <c r="S2182" s="12">
        <f>(((J2182/60)/60)/24)+DATE(1970,1,1)+(-6/24)</f>
        <v>42279.419768518521</v>
      </c>
      <c r="T2182" s="12">
        <f>(((I2182/60)/60)/24)+DATE(1970,1,1)+(-6/24)</f>
        <v>42321.461435185185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((E2183/D2183))</f>
        <v>1.5309999999999999</v>
      </c>
      <c r="P2183" s="7">
        <f>(E2183/L2183)</f>
        <v>57.773584905660378</v>
      </c>
      <c r="Q2183" s="7" t="str">
        <f>LEFT($N2183,FIND("/",N2183)-1)</f>
        <v>games</v>
      </c>
      <c r="R2183" s="7" t="str">
        <f>RIGHT($N2183,FIND("/",$N2183)+8)</f>
        <v>tabletop games</v>
      </c>
      <c r="S2183" s="12">
        <f>(((J2183/60)/60)/24)+DATE(1970,1,1)+(-6/24)</f>
        <v>42772.755243055552</v>
      </c>
      <c r="T2183" s="12">
        <f>(((I2183/60)/60)/24)+DATE(1970,1,1)+(-6/24)</f>
        <v>42786.755243055552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((E2184/D2184))</f>
        <v>5.2416666666666663</v>
      </c>
      <c r="P2184" s="7">
        <f>(E2184/L2184)</f>
        <v>44.171348314606739</v>
      </c>
      <c r="Q2184" s="7" t="str">
        <f>LEFT($N2184,FIND("/",N2184)-1)</f>
        <v>games</v>
      </c>
      <c r="R2184" s="7" t="str">
        <f>RIGHT($N2184,FIND("/",$N2184)+8)</f>
        <v>tabletop games</v>
      </c>
      <c r="S2184" s="12">
        <f>(((J2184/60)/60)/24)+DATE(1970,1,1)+(-6/24)</f>
        <v>41879.650752314818</v>
      </c>
      <c r="T2184" s="12">
        <f>(((I2184/60)/60)/24)+DATE(1970,1,1)+(-6/24)</f>
        <v>41914.650752314818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((E2185/D2185))</f>
        <v>4.8927777777777779</v>
      </c>
      <c r="P2185" s="7">
        <f>(E2185/L2185)</f>
        <v>31.566308243727597</v>
      </c>
      <c r="Q2185" s="7" t="str">
        <f>LEFT($N2185,FIND("/",N2185)-1)</f>
        <v>games</v>
      </c>
      <c r="R2185" s="7" t="str">
        <f>RIGHT($N2185,FIND("/",$N2185)+8)</f>
        <v>tabletop games</v>
      </c>
      <c r="S2185" s="12">
        <f>(((J2185/60)/60)/24)+DATE(1970,1,1)+(-6/24)</f>
        <v>42745.115474537044</v>
      </c>
      <c r="T2185" s="12">
        <f>(((I2185/60)/60)/24)+DATE(1970,1,1)+(-6/24)</f>
        <v>42774.958333333328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((E2186/D2186))</f>
        <v>2.8473999999999999</v>
      </c>
      <c r="P2186" s="7">
        <f>(E2186/L2186)</f>
        <v>107.04511278195488</v>
      </c>
      <c r="Q2186" s="7" t="str">
        <f>LEFT($N2186,FIND("/",N2186)-1)</f>
        <v>games</v>
      </c>
      <c r="R2186" s="7" t="str">
        <f>RIGHT($N2186,FIND("/",$N2186)+8)</f>
        <v>tabletop games</v>
      </c>
      <c r="S2186" s="12">
        <f>(((J2186/60)/60)/24)+DATE(1970,1,1)+(-6/24)</f>
        <v>42380.440289351856</v>
      </c>
      <c r="T2186" s="12">
        <f>(((I2186/60)/60)/24)+DATE(1970,1,1)+(-6/24)</f>
        <v>42394.416666666672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((E2187/D2187))</f>
        <v>18.569700000000001</v>
      </c>
      <c r="P2187" s="7">
        <f>(E2187/L2187)</f>
        <v>149.03451043338683</v>
      </c>
      <c r="Q2187" s="7" t="str">
        <f>LEFT($N2187,FIND("/",N2187)-1)</f>
        <v>games</v>
      </c>
      <c r="R2187" s="7" t="str">
        <f>RIGHT($N2187,FIND("/",$N2187)+8)</f>
        <v>tabletop games</v>
      </c>
      <c r="S2187" s="12">
        <f>(((J2187/60)/60)/24)+DATE(1970,1,1)+(-6/24)</f>
        <v>41319.099988425929</v>
      </c>
      <c r="T2187" s="12">
        <f>(((I2187/60)/60)/24)+DATE(1970,1,1)+(-6/24)</f>
        <v>41359.099988425929</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((E2188/D2188))</f>
        <v>1.0967499999999999</v>
      </c>
      <c r="P2188" s="7">
        <f>(E2188/L2188)</f>
        <v>55.956632653061227</v>
      </c>
      <c r="Q2188" s="7" t="str">
        <f>LEFT($N2188,FIND("/",N2188)-1)</f>
        <v>games</v>
      </c>
      <c r="R2188" s="7" t="str">
        <f>RIGHT($N2188,FIND("/",$N2188)+8)</f>
        <v>tabletop games</v>
      </c>
      <c r="S2188" s="12">
        <f>(((J2188/60)/60)/24)+DATE(1970,1,1)+(-6/24)</f>
        <v>42583.365081018521</v>
      </c>
      <c r="T2188" s="12">
        <f>(((I2188/60)/60)/24)+DATE(1970,1,1)+(-6/24)</f>
        <v>42619.833333333328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((E2189/D2189))</f>
        <v>10.146425000000001</v>
      </c>
      <c r="P2189" s="7">
        <f>(E2189/L2189)</f>
        <v>56.970381807973048</v>
      </c>
      <c r="Q2189" s="7" t="str">
        <f>LEFT($N2189,FIND("/",N2189)-1)</f>
        <v>games</v>
      </c>
      <c r="R2189" s="7" t="str">
        <f>RIGHT($N2189,FIND("/",$N2189)+8)</f>
        <v>tabletop games</v>
      </c>
      <c r="S2189" s="12">
        <f>(((J2189/60)/60)/24)+DATE(1970,1,1)+(-6/24)</f>
        <v>42067.959097222221</v>
      </c>
      <c r="T2189" s="12">
        <f>(((I2189/60)/60)/24)+DATE(1970,1,1)+(-6/24)</f>
        <v>42096.915972222225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((E2190/D2190))</f>
        <v>4.1217692027666546</v>
      </c>
      <c r="P2190" s="7">
        <f>(E2190/L2190)</f>
        <v>44.056420233463037</v>
      </c>
      <c r="Q2190" s="7" t="str">
        <f>LEFT($N2190,FIND("/",N2190)-1)</f>
        <v>games</v>
      </c>
      <c r="R2190" s="7" t="str">
        <f>RIGHT($N2190,FIND("/",$N2190)+8)</f>
        <v>tabletop games</v>
      </c>
      <c r="S2190" s="12">
        <f>(((J2190/60)/60)/24)+DATE(1970,1,1)+(-6/24)</f>
        <v>42633.336122685185</v>
      </c>
      <c r="T2190" s="12">
        <f>(((I2190/60)/60)/24)+DATE(1970,1,1)+(-6/24)</f>
        <v>42668.458333333328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((E2191/D2191))</f>
        <v>5.0324999999999998</v>
      </c>
      <c r="P2191" s="7">
        <f>(E2191/L2191)</f>
        <v>68.625</v>
      </c>
      <c r="Q2191" s="7" t="str">
        <f>LEFT($N2191,FIND("/",N2191)-1)</f>
        <v>games</v>
      </c>
      <c r="R2191" s="7" t="str">
        <f>RIGHT($N2191,FIND("/",$N2191)+8)</f>
        <v>tabletop games</v>
      </c>
      <c r="S2191" s="12">
        <f>(((J2191/60)/60)/24)+DATE(1970,1,1)+(-6/24)</f>
        <v>42467.538194444445</v>
      </c>
      <c r="T2191" s="12">
        <f>(((I2191/60)/60)/24)+DATE(1970,1,1)+(-6/24)</f>
        <v>42481.666666666672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((E2192/D2192))</f>
        <v>1.8461052631578947</v>
      </c>
      <c r="P2192" s="7">
        <f>(E2192/L2192)</f>
        <v>65.318435754189949</v>
      </c>
      <c r="Q2192" s="7" t="str">
        <f>LEFT($N2192,FIND("/",N2192)-1)</f>
        <v>games</v>
      </c>
      <c r="R2192" s="7" t="str">
        <f>RIGHT($N2192,FIND("/",$N2192)+8)</f>
        <v>tabletop games</v>
      </c>
      <c r="S2192" s="12">
        <f>(((J2192/60)/60)/24)+DATE(1970,1,1)+(-6/24)</f>
        <v>42417.375046296293</v>
      </c>
      <c r="T2192" s="12">
        <f>(((I2192/60)/60)/24)+DATE(1970,1,1)+(-6/24)</f>
        <v>42452.040972222225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((E2193/D2193))</f>
        <v>1.1973333333333334</v>
      </c>
      <c r="P2193" s="7">
        <f>(E2193/L2193)</f>
        <v>35.92</v>
      </c>
      <c r="Q2193" s="7" t="str">
        <f>LEFT($N2193,FIND("/",N2193)-1)</f>
        <v>games</v>
      </c>
      <c r="R2193" s="7" t="str">
        <f>RIGHT($N2193,FIND("/",$N2193)+8)</f>
        <v>tabletop games</v>
      </c>
      <c r="S2193" s="12">
        <f>(((J2193/60)/60)/24)+DATE(1970,1,1)+(-6/24)</f>
        <v>42768.583645833336</v>
      </c>
      <c r="T2193" s="12">
        <f>(((I2193/60)/60)/24)+DATE(1970,1,1)+(-6/24)</f>
        <v>42780.583645833336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((E2194/D2194))</f>
        <v>10.812401666666668</v>
      </c>
      <c r="P2194" s="7">
        <f>(E2194/L2194)</f>
        <v>40.070667078443485</v>
      </c>
      <c r="Q2194" s="7" t="str">
        <f>LEFT($N2194,FIND("/",N2194)-1)</f>
        <v>games</v>
      </c>
      <c r="R2194" s="7" t="str">
        <f>RIGHT($N2194,FIND("/",$N2194)+8)</f>
        <v>tabletop games</v>
      </c>
      <c r="S2194" s="12">
        <f>(((J2194/60)/60)/24)+DATE(1970,1,1)+(-6/24)</f>
        <v>42691.6012037037</v>
      </c>
      <c r="T2194" s="12">
        <f>(((I2194/60)/60)/24)+DATE(1970,1,1)+(-6/24)</f>
        <v>42719.708333333328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((E2195/D2195))</f>
        <v>4.5237333333333334</v>
      </c>
      <c r="P2195" s="7">
        <f>(E2195/L2195)</f>
        <v>75.647714604236342</v>
      </c>
      <c r="Q2195" s="7" t="str">
        <f>LEFT($N2195,FIND("/",N2195)-1)</f>
        <v>games</v>
      </c>
      <c r="R2195" s="7" t="str">
        <f>RIGHT($N2195,FIND("/",$N2195)+8)</f>
        <v>tabletop games</v>
      </c>
      <c r="S2195" s="12">
        <f>(((J2195/60)/60)/24)+DATE(1970,1,1)+(-6/24)</f>
        <v>42664.155925925923</v>
      </c>
      <c r="T2195" s="12">
        <f>(((I2195/60)/60)/24)+DATE(1970,1,1)+(-6/24)</f>
        <v>42694.957638888889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((E2196/D2196))</f>
        <v>5.3737000000000004</v>
      </c>
      <c r="P2196" s="7">
        <f>(E2196/L2196)</f>
        <v>61.203872437357631</v>
      </c>
      <c r="Q2196" s="7" t="str">
        <f>LEFT($N2196,FIND("/",N2196)-1)</f>
        <v>games</v>
      </c>
      <c r="R2196" s="7" t="str">
        <f>RIGHT($N2196,FIND("/",$N2196)+8)</f>
        <v>tabletop games</v>
      </c>
      <c r="S2196" s="12">
        <f>(((J2196/60)/60)/24)+DATE(1970,1,1)+(-6/24)</f>
        <v>42425.507986111115</v>
      </c>
      <c r="T2196" s="12">
        <f>(((I2196/60)/60)/24)+DATE(1970,1,1)+(-6/24)</f>
        <v>42455.466319444444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((E2197/D2197))</f>
        <v>1.2032608695652174</v>
      </c>
      <c r="P2197" s="7">
        <f>(E2197/L2197)</f>
        <v>48.130434782608695</v>
      </c>
      <c r="Q2197" s="7" t="str">
        <f>LEFT($N2197,FIND("/",N2197)-1)</f>
        <v>games</v>
      </c>
      <c r="R2197" s="7" t="str">
        <f>RIGHT($N2197,FIND("/",$N2197)+8)</f>
        <v>tabletop games</v>
      </c>
      <c r="S2197" s="12">
        <f>(((J2197/60)/60)/24)+DATE(1970,1,1)+(-6/24)</f>
        <v>42197.521990740745</v>
      </c>
      <c r="T2197" s="12">
        <f>(((I2197/60)/60)/24)+DATE(1970,1,1)+(-6/24)</f>
        <v>42227.521990740745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((E2198/D2198))</f>
        <v>1.1383571428571428</v>
      </c>
      <c r="P2198" s="7">
        <f>(E2198/L2198)</f>
        <v>68.106837606837601</v>
      </c>
      <c r="Q2198" s="7" t="str">
        <f>LEFT($N2198,FIND("/",N2198)-1)</f>
        <v>games</v>
      </c>
      <c r="R2198" s="7" t="str">
        <f>RIGHT($N2198,FIND("/",$N2198)+8)</f>
        <v>tabletop games</v>
      </c>
      <c r="S2198" s="12">
        <f>(((J2198/60)/60)/24)+DATE(1970,1,1)+(-6/24)</f>
        <v>42675.237291666665</v>
      </c>
      <c r="T2198" s="12">
        <f>(((I2198/60)/60)/24)+DATE(1970,1,1)+(-6/24)</f>
        <v>42706.041666666672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((E2199/D2199))</f>
        <v>9.5103109999999997</v>
      </c>
      <c r="P2199" s="7">
        <f>(E2199/L2199)</f>
        <v>65.891300230946882</v>
      </c>
      <c r="Q2199" s="7" t="str">
        <f>LEFT($N2199,FIND("/",N2199)-1)</f>
        <v>games</v>
      </c>
      <c r="R2199" s="7" t="str">
        <f>RIGHT($N2199,FIND("/",$N2199)+8)</f>
        <v>tabletop games</v>
      </c>
      <c r="S2199" s="12">
        <f>(((J2199/60)/60)/24)+DATE(1970,1,1)+(-6/24)</f>
        <v>42033.334016203706</v>
      </c>
      <c r="T2199" s="12">
        <f>(((I2199/60)/60)/24)+DATE(1970,1,1)+(-6/24)</f>
        <v>42063.334016203706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((E2200/D2200))</f>
        <v>1.3289249999999999</v>
      </c>
      <c r="P2200" s="7">
        <f>(E2200/L2200)</f>
        <v>81.654377880184327</v>
      </c>
      <c r="Q2200" s="7" t="str">
        <f>LEFT($N2200,FIND("/",N2200)-1)</f>
        <v>games</v>
      </c>
      <c r="R2200" s="7" t="str">
        <f>RIGHT($N2200,FIND("/",$N2200)+8)</f>
        <v>tabletop games</v>
      </c>
      <c r="S2200" s="12">
        <f>(((J2200/60)/60)/24)+DATE(1970,1,1)+(-6/24)</f>
        <v>42292.263888888891</v>
      </c>
      <c r="T2200" s="12">
        <f>(((I2200/60)/60)/24)+DATE(1970,1,1)+(-6/24)</f>
        <v>42322.305555555555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((E2201/D2201))</f>
        <v>1.4697777777777778</v>
      </c>
      <c r="P2201" s="7">
        <f>(E2201/L2201)</f>
        <v>52.701195219123505</v>
      </c>
      <c r="Q2201" s="7" t="str">
        <f>LEFT($N2201,FIND("/",N2201)-1)</f>
        <v>games</v>
      </c>
      <c r="R2201" s="7" t="str">
        <f>RIGHT($N2201,FIND("/",$N2201)+8)</f>
        <v>tabletop games</v>
      </c>
      <c r="S2201" s="12">
        <f>(((J2201/60)/60)/24)+DATE(1970,1,1)+(-6/24)</f>
        <v>42262.166643518518</v>
      </c>
      <c r="T2201" s="12">
        <f>(((I2201/60)/60)/24)+DATE(1970,1,1)+(-6/24)</f>
        <v>42292.166643518518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((E2202/D2202))</f>
        <v>5.4215</v>
      </c>
      <c r="P2202" s="7">
        <f>(E2202/L2202)</f>
        <v>41.228136882129277</v>
      </c>
      <c r="Q2202" s="7" t="str">
        <f>LEFT($N2202,FIND("/",N2202)-1)</f>
        <v>games</v>
      </c>
      <c r="R2202" s="7" t="str">
        <f>RIGHT($N2202,FIND("/",$N2202)+8)</f>
        <v>tabletop games</v>
      </c>
      <c r="S2202" s="12">
        <f>(((J2202/60)/60)/24)+DATE(1970,1,1)+(-6/24)</f>
        <v>42163.375787037032</v>
      </c>
      <c r="T2202" s="12">
        <f>(((I2202/60)/60)/24)+DATE(1970,1,1)+(-6/24)</f>
        <v>42190.875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((E2203/D2203))</f>
        <v>3.8271818181818182</v>
      </c>
      <c r="P2203" s="7">
        <f>(E2203/L2203)</f>
        <v>15.035357142857142</v>
      </c>
      <c r="Q2203" s="7" t="str">
        <f>LEFT($N2203,FIND("/",N2203)-1)</f>
        <v>music</v>
      </c>
      <c r="R2203" s="7" t="str">
        <f>RIGHT($N2203,FIND("/",$N2203)+10)</f>
        <v>electronic music</v>
      </c>
      <c r="S2203" s="12">
        <f>(((J2203/60)/60)/24)+DATE(1970,1,1)+(-6/24)</f>
        <v>41276.596817129634</v>
      </c>
      <c r="T2203" s="12">
        <f>(((I2203/60)/60)/24)+DATE(1970,1,1)+(-6/24)</f>
        <v>41290.596817129634</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((E2204/D2204))</f>
        <v>7.0418124999999998</v>
      </c>
      <c r="P2204" s="7">
        <f>(E2204/L2204)</f>
        <v>39.066920943134534</v>
      </c>
      <c r="Q2204" s="7" t="str">
        <f>LEFT($N2204,FIND("/",N2204)-1)</f>
        <v>music</v>
      </c>
      <c r="R2204" s="7" t="str">
        <f>RIGHT($N2204,FIND("/",$N2204)+10)</f>
        <v>electronic music</v>
      </c>
      <c r="S2204" s="12">
        <f>(((J2204/60)/60)/24)+DATE(1970,1,1)+(-6/24)</f>
        <v>41184.599166666667</v>
      </c>
      <c r="T2204" s="12">
        <f>(((I2204/60)/60)/24)+DATE(1970,1,1)+(-6/24)</f>
        <v>41214.599166666667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((E2205/D2205))</f>
        <v>1.0954999999999999</v>
      </c>
      <c r="P2205" s="7">
        <f>(E2205/L2205)</f>
        <v>43.82</v>
      </c>
      <c r="Q2205" s="7" t="str">
        <f>LEFT($N2205,FIND("/",N2205)-1)</f>
        <v>music</v>
      </c>
      <c r="R2205" s="7" t="str">
        <f>RIGHT($N2205,FIND("/",$N2205)+10)</f>
        <v>electronic music</v>
      </c>
      <c r="S2205" s="12">
        <f>(((J2205/60)/60)/24)+DATE(1970,1,1)+(-6/24)</f>
        <v>42241.60974537037</v>
      </c>
      <c r="T2205" s="12">
        <f>(((I2205/60)/60)/24)+DATE(1970,1,1)+(-6/24)</f>
        <v>42271.60974537037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((E2206/D2206))</f>
        <v>1.3286666666666667</v>
      </c>
      <c r="P2206" s="7">
        <f>(E2206/L2206)</f>
        <v>27.301369863013697</v>
      </c>
      <c r="Q2206" s="7" t="str">
        <f>LEFT($N2206,FIND("/",N2206)-1)</f>
        <v>music</v>
      </c>
      <c r="R2206" s="7" t="str">
        <f>RIGHT($N2206,FIND("/",$N2206)+10)</f>
        <v>electronic music</v>
      </c>
      <c r="S2206" s="12">
        <f>(((J2206/60)/60)/24)+DATE(1970,1,1)+(-6/24)</f>
        <v>41312.061562499999</v>
      </c>
      <c r="T2206" s="12">
        <f>(((I2206/60)/60)/24)+DATE(1970,1,1)+(-6/24)</f>
        <v>41342.061562499999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((E2207/D2207))</f>
        <v>1.52</v>
      </c>
      <c r="P2207" s="7">
        <f>(E2207/L2207)</f>
        <v>42.222222222222221</v>
      </c>
      <c r="Q2207" s="7" t="str">
        <f>LEFT($N2207,FIND("/",N2207)-1)</f>
        <v>music</v>
      </c>
      <c r="R2207" s="7" t="str">
        <f>RIGHT($N2207,FIND("/",$N2207)+10)</f>
        <v>electronic music</v>
      </c>
      <c r="S2207" s="12">
        <f>(((J2207/60)/60)/24)+DATE(1970,1,1)+(-6/24)</f>
        <v>41031.57163194444</v>
      </c>
      <c r="T2207" s="12">
        <f>(((I2207/60)/60)/24)+DATE(1970,1,1)+(-6/24)</f>
        <v>41061.57163194444</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((E2208/D2208))</f>
        <v>1.0272727272727273</v>
      </c>
      <c r="P2208" s="7">
        <f>(E2208/L2208)</f>
        <v>33.235294117647058</v>
      </c>
      <c r="Q2208" s="7" t="str">
        <f>LEFT($N2208,FIND("/",N2208)-1)</f>
        <v>music</v>
      </c>
      <c r="R2208" s="7" t="str">
        <f>RIGHT($N2208,FIND("/",$N2208)+10)</f>
        <v>electronic music</v>
      </c>
      <c r="S2208" s="12">
        <f>(((J2208/60)/60)/24)+DATE(1970,1,1)+(-6/24)</f>
        <v>40997.007222222222</v>
      </c>
      <c r="T2208" s="12">
        <f>(((I2208/60)/60)/24)+DATE(1970,1,1)+(-6/24)</f>
        <v>41015.007222222222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((E2209/D2209))</f>
        <v>1</v>
      </c>
      <c r="P2209" s="7">
        <f>(E2209/L2209)</f>
        <v>285.71428571428572</v>
      </c>
      <c r="Q2209" s="7" t="str">
        <f>LEFT($N2209,FIND("/",N2209)-1)</f>
        <v>music</v>
      </c>
      <c r="R2209" s="7" t="str">
        <f>RIGHT($N2209,FIND("/",$N2209)+10)</f>
        <v>electronic music</v>
      </c>
      <c r="S2209" s="12">
        <f>(((J2209/60)/60)/24)+DATE(1970,1,1)+(-6/24)</f>
        <v>41563.944131944445</v>
      </c>
      <c r="T2209" s="12">
        <f>(((I2209/60)/60)/24)+DATE(1970,1,1)+(-6/24)</f>
        <v>41593.985798611109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((E2210/D2210))</f>
        <v>1.016</v>
      </c>
      <c r="P2210" s="7">
        <f>(E2210/L2210)</f>
        <v>42.333333333333336</v>
      </c>
      <c r="Q2210" s="7" t="str">
        <f>LEFT($N2210,FIND("/",N2210)-1)</f>
        <v>music</v>
      </c>
      <c r="R2210" s="7" t="str">
        <f>RIGHT($N2210,FIND("/",$N2210)+10)</f>
        <v>electronic music</v>
      </c>
      <c r="S2210" s="12">
        <f>(((J2210/60)/60)/24)+DATE(1970,1,1)+(-6/24)</f>
        <v>40946.632245370369</v>
      </c>
      <c r="T2210" s="12">
        <f>(((I2210/60)/60)/24)+DATE(1970,1,1)+(-6/24)</f>
        <v>41005.916666666664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((E2211/D2211))</f>
        <v>1.508</v>
      </c>
      <c r="P2211" s="7">
        <f>(E2211/L2211)</f>
        <v>50.266666666666666</v>
      </c>
      <c r="Q2211" s="7" t="str">
        <f>LEFT($N2211,FIND("/",N2211)-1)</f>
        <v>music</v>
      </c>
      <c r="R2211" s="7" t="str">
        <f>RIGHT($N2211,FIND("/",$N2211)+10)</f>
        <v>electronic music</v>
      </c>
      <c r="S2211" s="12">
        <f>(((J2211/60)/60)/24)+DATE(1970,1,1)+(-6/24)</f>
        <v>41732.229675925926</v>
      </c>
      <c r="T2211" s="12">
        <f>(((I2211/60)/60)/24)+DATE(1970,1,1)+(-6/24)</f>
        <v>41743.708333333336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((E2212/D2212))</f>
        <v>1.11425</v>
      </c>
      <c r="P2212" s="7">
        <f>(E2212/L2212)</f>
        <v>61.902777777777779</v>
      </c>
      <c r="Q2212" s="7" t="str">
        <f>LEFT($N2212,FIND("/",N2212)-1)</f>
        <v>music</v>
      </c>
      <c r="R2212" s="7" t="str">
        <f>RIGHT($N2212,FIND("/",$N2212)+10)</f>
        <v>electronic music</v>
      </c>
      <c r="S2212" s="12">
        <f>(((J2212/60)/60)/24)+DATE(1970,1,1)+(-6/24)</f>
        <v>40955.816087962965</v>
      </c>
      <c r="T2212" s="12">
        <f>(((I2212/60)/60)/24)+DATE(1970,1,1)+(-6/24)</f>
        <v>41013.48333333333</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((E2213/D2213))</f>
        <v>1.956</v>
      </c>
      <c r="P2213" s="7">
        <f>(E2213/L2213)</f>
        <v>40.75</v>
      </c>
      <c r="Q2213" s="7" t="str">
        <f>LEFT($N2213,FIND("/",N2213)-1)</f>
        <v>music</v>
      </c>
      <c r="R2213" s="7" t="str">
        <f>RIGHT($N2213,FIND("/",$N2213)+10)</f>
        <v>electronic music</v>
      </c>
      <c r="S2213" s="12">
        <f>(((J2213/60)/60)/24)+DATE(1970,1,1)+(-6/24)</f>
        <v>41716.535011574073</v>
      </c>
      <c r="T2213" s="12">
        <f>(((I2213/60)/60)/24)+DATE(1970,1,1)+(-6/24)</f>
        <v>41739.040972222225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((E2214/D2214))</f>
        <v>1.1438333333333333</v>
      </c>
      <c r="P2214" s="7">
        <f>(E2214/L2214)</f>
        <v>55.796747967479675</v>
      </c>
      <c r="Q2214" s="7" t="str">
        <f>LEFT($N2214,FIND("/",N2214)-1)</f>
        <v>music</v>
      </c>
      <c r="R2214" s="7" t="str">
        <f>RIGHT($N2214,FIND("/",$N2214)+10)</f>
        <v>electronic music</v>
      </c>
      <c r="S2214" s="12">
        <f>(((J2214/60)/60)/24)+DATE(1970,1,1)+(-6/24)</f>
        <v>41548.497418981482</v>
      </c>
      <c r="T2214" s="12">
        <f>(((I2214/60)/60)/24)+DATE(1970,1,1)+(-6/24)</f>
        <v>41581.791666666664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((E2215/D2215))</f>
        <v>2</v>
      </c>
      <c r="P2215" s="7">
        <f>(E2215/L2215)</f>
        <v>10</v>
      </c>
      <c r="Q2215" s="7" t="str">
        <f>LEFT($N2215,FIND("/",N2215)-1)</f>
        <v>music</v>
      </c>
      <c r="R2215" s="7" t="str">
        <f>RIGHT($N2215,FIND("/",$N2215)+10)</f>
        <v>electronic music</v>
      </c>
      <c r="S2215" s="12">
        <f>(((J2215/60)/60)/24)+DATE(1970,1,1)+(-6/24)</f>
        <v>42109.576145833329</v>
      </c>
      <c r="T2215" s="12">
        <f>(((I2215/60)/60)/24)+DATE(1970,1,1)+(-6/24)</f>
        <v>42139.576145833329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((E2216/D2216))</f>
        <v>2.9250166666666666</v>
      </c>
      <c r="P2216" s="7">
        <f>(E2216/L2216)</f>
        <v>73.125416666666666</v>
      </c>
      <c r="Q2216" s="7" t="str">
        <f>LEFT($N2216,FIND("/",N2216)-1)</f>
        <v>music</v>
      </c>
      <c r="R2216" s="7" t="str">
        <f>RIGHT($N2216,FIND("/",$N2216)+10)</f>
        <v>electronic music</v>
      </c>
      <c r="S2216" s="12">
        <f>(((J2216/60)/60)/24)+DATE(1970,1,1)+(-6/24)</f>
        <v>41646.542222222226</v>
      </c>
      <c r="T2216" s="12">
        <f>(((I2216/60)/60)/24)+DATE(1970,1,1)+(-6/24)</f>
        <v>41676.542222222226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((E2217/D2217))</f>
        <v>1.5636363636363637</v>
      </c>
      <c r="P2217" s="7">
        <f>(E2217/L2217)</f>
        <v>26.060606060606062</v>
      </c>
      <c r="Q2217" s="7" t="str">
        <f>LEFT($N2217,FIND("/",N2217)-1)</f>
        <v>music</v>
      </c>
      <c r="R2217" s="7" t="str">
        <f>RIGHT($N2217,FIND("/",$N2217)+10)</f>
        <v>electronic music</v>
      </c>
      <c r="S2217" s="12">
        <f>(((J2217/60)/60)/24)+DATE(1970,1,1)+(-6/24)</f>
        <v>40958.467268518521</v>
      </c>
      <c r="T2217" s="12">
        <f>(((I2217/60)/60)/24)+DATE(1970,1,1)+(-6/24)</f>
        <v>40981.040972222225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((E2218/D2218))</f>
        <v>1.0566666666666666</v>
      </c>
      <c r="P2218" s="7">
        <f>(E2218/L2218)</f>
        <v>22.642857142857142</v>
      </c>
      <c r="Q2218" s="7" t="str">
        <f>LEFT($N2218,FIND("/",N2218)-1)</f>
        <v>music</v>
      </c>
      <c r="R2218" s="7" t="str">
        <f>RIGHT($N2218,FIND("/",$N2218)+10)</f>
        <v>electronic music</v>
      </c>
      <c r="S2218" s="12">
        <f>(((J2218/60)/60)/24)+DATE(1970,1,1)+(-6/24)</f>
        <v>42194.501678240747</v>
      </c>
      <c r="T2218" s="12">
        <f>(((I2218/60)/60)/24)+DATE(1970,1,1)+(-6/24)</f>
        <v>42208.501678240747</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((E2219/D2219))</f>
        <v>1.0119047619047619</v>
      </c>
      <c r="P2219" s="7">
        <f>(E2219/L2219)</f>
        <v>47.222222222222221</v>
      </c>
      <c r="Q2219" s="7" t="str">
        <f>LEFT($N2219,FIND("/",N2219)-1)</f>
        <v>music</v>
      </c>
      <c r="R2219" s="7" t="str">
        <f>RIGHT($N2219,FIND("/",$N2219)+10)</f>
        <v>electronic music</v>
      </c>
      <c r="S2219" s="12">
        <f>(((J2219/60)/60)/24)+DATE(1970,1,1)+(-6/24)</f>
        <v>42299.526770833334</v>
      </c>
      <c r="T2219" s="12">
        <f>(((I2219/60)/60)/24)+DATE(1970,1,1)+(-6/24)</f>
        <v>42310.083333333328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((E2220/D2220))</f>
        <v>1.2283299999999999</v>
      </c>
      <c r="P2220" s="7">
        <f>(E2220/L2220)</f>
        <v>32.324473684210524</v>
      </c>
      <c r="Q2220" s="7" t="str">
        <f>LEFT($N2220,FIND("/",N2220)-1)</f>
        <v>music</v>
      </c>
      <c r="R2220" s="7" t="str">
        <f>RIGHT($N2220,FIND("/",$N2220)+10)</f>
        <v>electronic music</v>
      </c>
      <c r="S2220" s="12">
        <f>(((J2220/60)/60)/24)+DATE(1970,1,1)+(-6/24)</f>
        <v>41127.562303240738</v>
      </c>
      <c r="T2220" s="12">
        <f>(((I2220/60)/60)/24)+DATE(1970,1,1)+(-6/24)</f>
        <v>41149.75</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((E2221/D2221))</f>
        <v>1.0149999999999999</v>
      </c>
      <c r="P2221" s="7">
        <f>(E2221/L2221)</f>
        <v>53.421052631578945</v>
      </c>
      <c r="Q2221" s="7" t="str">
        <f>LEFT($N2221,FIND("/",N2221)-1)</f>
        <v>music</v>
      </c>
      <c r="R2221" s="7" t="str">
        <f>RIGHT($N2221,FIND("/",$N2221)+10)</f>
        <v>electronic music</v>
      </c>
      <c r="S2221" s="12">
        <f>(((J2221/60)/60)/24)+DATE(1970,1,1)+(-6/24)</f>
        <v>42205.468888888892</v>
      </c>
      <c r="T2221" s="12">
        <f>(((I2221/60)/60)/24)+DATE(1970,1,1)+(-6/24)</f>
        <v>42235.468888888892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((E2222/D2222))</f>
        <v>1.0114285714285713</v>
      </c>
      <c r="P2222" s="7">
        <f>(E2222/L2222)</f>
        <v>51.304347826086953</v>
      </c>
      <c r="Q2222" s="7" t="str">
        <f>LEFT($N2222,FIND("/",N2222)-1)</f>
        <v>music</v>
      </c>
      <c r="R2222" s="7" t="str">
        <f>RIGHT($N2222,FIND("/",$N2222)+10)</f>
        <v>electronic music</v>
      </c>
      <c r="S2222" s="12">
        <f>(((J2222/60)/60)/24)+DATE(1970,1,1)+(-6/24)</f>
        <v>41451.810601851852</v>
      </c>
      <c r="T2222" s="12">
        <f>(((I2222/60)/60)/24)+DATE(1970,1,1)+(-6/24)</f>
        <v>41481.810601851852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((E2223/D2223))</f>
        <v>1.0811999999999999</v>
      </c>
      <c r="P2223" s="7">
        <f>(E2223/L2223)</f>
        <v>37.197247706422019</v>
      </c>
      <c r="Q2223" s="7" t="str">
        <f>LEFT($N2223,FIND("/",N2223)-1)</f>
        <v>games</v>
      </c>
      <c r="R2223" s="7" t="str">
        <f>RIGHT($N2223,FIND("/",$N2223)+8)</f>
        <v>tabletop games</v>
      </c>
      <c r="S2223" s="12">
        <f>(((J2223/60)/60)/24)+DATE(1970,1,1)+(-6/24)</f>
        <v>42452.416770833333</v>
      </c>
      <c r="T2223" s="12">
        <f>(((I2223/60)/60)/24)+DATE(1970,1,1)+(-6/24)</f>
        <v>42482.75</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((E2224/D2224))</f>
        <v>1.6259999999999999</v>
      </c>
      <c r="P2224" s="7">
        <f>(E2224/L2224)</f>
        <v>27.1</v>
      </c>
      <c r="Q2224" s="7" t="str">
        <f>LEFT($N2224,FIND("/",N2224)-1)</f>
        <v>games</v>
      </c>
      <c r="R2224" s="7" t="str">
        <f>RIGHT($N2224,FIND("/",$N2224)+8)</f>
        <v>tabletop games</v>
      </c>
      <c r="S2224" s="12">
        <f>(((J2224/60)/60)/24)+DATE(1970,1,1)+(-6/24)</f>
        <v>40906.537581018521</v>
      </c>
      <c r="T2224" s="12">
        <f>(((I2224/60)/60)/24)+DATE(1970,1,1)+(-6/24)</f>
        <v>40936.537581018521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((E2225/D2225))</f>
        <v>1.0580000000000001</v>
      </c>
      <c r="P2225" s="7">
        <f>(E2225/L2225)</f>
        <v>206.31</v>
      </c>
      <c r="Q2225" s="7" t="str">
        <f>LEFT($N2225,FIND("/",N2225)-1)</f>
        <v>games</v>
      </c>
      <c r="R2225" s="7" t="str">
        <f>RIGHT($N2225,FIND("/",$N2225)+8)</f>
        <v>tabletop games</v>
      </c>
      <c r="S2225" s="12">
        <f>(((J2225/60)/60)/24)+DATE(1970,1,1)+(-6/24)</f>
        <v>42152.390833333338</v>
      </c>
      <c r="T2225" s="12">
        <f>(((I2225/60)/60)/24)+DATE(1970,1,1)+(-6/24)</f>
        <v>42182.390833333338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((E2226/D2226))</f>
        <v>2.4315000000000002</v>
      </c>
      <c r="P2226" s="7">
        <f>(E2226/L2226)</f>
        <v>82.145270270270274</v>
      </c>
      <c r="Q2226" s="7" t="str">
        <f>LEFT($N2226,FIND("/",N2226)-1)</f>
        <v>games</v>
      </c>
      <c r="R2226" s="7" t="str">
        <f>RIGHT($N2226,FIND("/",$N2226)+8)</f>
        <v>tabletop games</v>
      </c>
      <c r="S2226" s="12">
        <f>(((J2226/60)/60)/24)+DATE(1970,1,1)+(-6/24)</f>
        <v>42644.417534722219</v>
      </c>
      <c r="T2226" s="12">
        <f>(((I2226/60)/60)/24)+DATE(1970,1,1)+(-6/24)</f>
        <v>42672.541666666672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((E2227/D2227))</f>
        <v>9.4483338095238096</v>
      </c>
      <c r="P2227" s="7">
        <f>(E2227/L2227)</f>
        <v>164.79651993355483</v>
      </c>
      <c r="Q2227" s="7" t="str">
        <f>LEFT($N2227,FIND("/",N2227)-1)</f>
        <v>games</v>
      </c>
      <c r="R2227" s="7" t="str">
        <f>RIGHT($N2227,FIND("/",$N2227)+8)</f>
        <v>tabletop games</v>
      </c>
      <c r="S2227" s="12">
        <f>(((J2227/60)/60)/24)+DATE(1970,1,1)+(-6/24)</f>
        <v>41873.54184027778</v>
      </c>
      <c r="T2227" s="12">
        <f>(((I2227/60)/60)/24)+DATE(1970,1,1)+(-6/24)</f>
        <v>41903.54184027778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((E2228/D2228))</f>
        <v>1.0846283333333333</v>
      </c>
      <c r="P2228" s="7">
        <f>(E2228/L2228)</f>
        <v>60.820280373831778</v>
      </c>
      <c r="Q2228" s="7" t="str">
        <f>LEFT($N2228,FIND("/",N2228)-1)</f>
        <v>games</v>
      </c>
      <c r="R2228" s="7" t="str">
        <f>RIGHT($N2228,FIND("/",$N2228)+8)</f>
        <v>tabletop games</v>
      </c>
      <c r="S2228" s="12">
        <f>(((J2228/60)/60)/24)+DATE(1970,1,1)+(-6/24)</f>
        <v>42381.54886574074</v>
      </c>
      <c r="T2228" s="12">
        <f>(((I2228/60)/60)/24)+DATE(1970,1,1)+(-6/24)</f>
        <v>42411.957638888889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((E2229/D2229))</f>
        <v>1.5737692307692308</v>
      </c>
      <c r="P2229" s="7">
        <f>(E2229/L2229)</f>
        <v>67.970099667774093</v>
      </c>
      <c r="Q2229" s="7" t="str">
        <f>LEFT($N2229,FIND("/",N2229)-1)</f>
        <v>games</v>
      </c>
      <c r="R2229" s="7" t="str">
        <f>RIGHT($N2229,FIND("/",$N2229)+8)</f>
        <v>tabletop games</v>
      </c>
      <c r="S2229" s="12">
        <f>(((J2229/60)/60)/24)+DATE(1970,1,1)+(-6/24)</f>
        <v>41561.557349537034</v>
      </c>
      <c r="T2229" s="12">
        <f>(((I2229/60)/60)/24)+DATE(1970,1,1)+(-6/24)</f>
        <v>41591.599016203705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((E2230/D2230))</f>
        <v>11.744899999999999</v>
      </c>
      <c r="P2230" s="7">
        <f>(E2230/L2230)</f>
        <v>81.561805555555551</v>
      </c>
      <c r="Q2230" s="7" t="str">
        <f>LEFT($N2230,FIND("/",N2230)-1)</f>
        <v>games</v>
      </c>
      <c r="R2230" s="7" t="str">
        <f>RIGHT($N2230,FIND("/",$N2230)+8)</f>
        <v>tabletop games</v>
      </c>
      <c r="S2230" s="12">
        <f>(((J2230/60)/60)/24)+DATE(1970,1,1)+(-6/24)</f>
        <v>42202.028194444443</v>
      </c>
      <c r="T2230" s="12">
        <f>(((I2230/60)/60)/24)+DATE(1970,1,1)+(-6/24)</f>
        <v>42232.028194444443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((E2231/D2231))</f>
        <v>1.7104755366949576</v>
      </c>
      <c r="P2231" s="7">
        <f>(E2231/L2231)</f>
        <v>25.42547309833024</v>
      </c>
      <c r="Q2231" s="7" t="str">
        <f>LEFT($N2231,FIND("/",N2231)-1)</f>
        <v>games</v>
      </c>
      <c r="R2231" s="7" t="str">
        <f>RIGHT($N2231,FIND("/",$N2231)+8)</f>
        <v>tabletop games</v>
      </c>
      <c r="S2231" s="12">
        <f>(((J2231/60)/60)/24)+DATE(1970,1,1)+(-6/24)</f>
        <v>41484.414247685185</v>
      </c>
      <c r="T2231" s="12">
        <f>(((I2231/60)/60)/24)+DATE(1970,1,1)+(-6/24)</f>
        <v>41519.916666666664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((E2232/D2232))</f>
        <v>1.2595294117647058</v>
      </c>
      <c r="P2232" s="7">
        <f>(E2232/L2232)</f>
        <v>21.497991967871485</v>
      </c>
      <c r="Q2232" s="7" t="str">
        <f>LEFT($N2232,FIND("/",N2232)-1)</f>
        <v>games</v>
      </c>
      <c r="R2232" s="7" t="str">
        <f>RIGHT($N2232,FIND("/",$N2232)+8)</f>
        <v>tabletop games</v>
      </c>
      <c r="S2232" s="12">
        <f>(((J2232/60)/60)/24)+DATE(1970,1,1)+(-6/24)</f>
        <v>41724.631099537037</v>
      </c>
      <c r="T2232" s="12">
        <f>(((I2232/60)/60)/24)+DATE(1970,1,1)+(-6/24)</f>
        <v>41754.631099537037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((E2233/D2233))</f>
        <v>12.121296000000001</v>
      </c>
      <c r="P2233" s="7">
        <f>(E2233/L2233)</f>
        <v>27.226630727762803</v>
      </c>
      <c r="Q2233" s="7" t="str">
        <f>LEFT($N2233,FIND("/",N2233)-1)</f>
        <v>games</v>
      </c>
      <c r="R2233" s="7" t="str">
        <f>RIGHT($N2233,FIND("/",$N2233)+8)</f>
        <v>tabletop games</v>
      </c>
      <c r="S2233" s="12">
        <f>(((J2233/60)/60)/24)+DATE(1970,1,1)+(-6/24)</f>
        <v>41423.660891203705</v>
      </c>
      <c r="T2233" s="12">
        <f>(((I2233/60)/60)/24)+DATE(1970,1,1)+(-6/24)</f>
        <v>41449.958333333336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((E2234/D2234))</f>
        <v>4.9580000000000002</v>
      </c>
      <c r="P2234" s="7">
        <f>(E2234/L2234)</f>
        <v>25.091093117408906</v>
      </c>
      <c r="Q2234" s="7" t="str">
        <f>LEFT($N2234,FIND("/",N2234)-1)</f>
        <v>games</v>
      </c>
      <c r="R2234" s="7" t="str">
        <f>RIGHT($N2234,FIND("/",$N2234)+8)</f>
        <v>tabletop games</v>
      </c>
      <c r="S2234" s="12">
        <f>(((J2234/60)/60)/24)+DATE(1970,1,1)+(-6/24)</f>
        <v>41806.544074074074</v>
      </c>
      <c r="T2234" s="12">
        <f>(((I2234/60)/60)/24)+DATE(1970,1,1)+(-6/24)</f>
        <v>41838.875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((E2235/D2235))</f>
        <v>3.3203999999999998</v>
      </c>
      <c r="P2235" s="7">
        <f>(E2235/L2235)</f>
        <v>21.230179028132991</v>
      </c>
      <c r="Q2235" s="7" t="str">
        <f>LEFT($N2235,FIND("/",N2235)-1)</f>
        <v>games</v>
      </c>
      <c r="R2235" s="7" t="str">
        <f>RIGHT($N2235,FIND("/",$N2235)+8)</f>
        <v>tabletop games</v>
      </c>
      <c r="S2235" s="12">
        <f>(((J2235/60)/60)/24)+DATE(1970,1,1)+(-6/24)</f>
        <v>42331.128923611104</v>
      </c>
      <c r="T2235" s="12">
        <f>(((I2235/60)/60)/24)+DATE(1970,1,1)+(-6/24)</f>
        <v>42351.75</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((E2236/D2236))</f>
        <v>11.65</v>
      </c>
      <c r="P2236" s="7">
        <f>(E2236/L2236)</f>
        <v>41.607142857142854</v>
      </c>
      <c r="Q2236" s="7" t="str">
        <f>LEFT($N2236,FIND("/",N2236)-1)</f>
        <v>games</v>
      </c>
      <c r="R2236" s="7" t="str">
        <f>RIGHT($N2236,FIND("/",$N2236)+8)</f>
        <v>tabletop games</v>
      </c>
      <c r="S2236" s="12">
        <f>(((J2236/60)/60)/24)+DATE(1970,1,1)+(-6/24)</f>
        <v>42710.574618055558</v>
      </c>
      <c r="T2236" s="12">
        <f>(((I2236/60)/60)/24)+DATE(1970,1,1)+(-6/24)</f>
        <v>42740.574618055558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((E2237/D2237))</f>
        <v>1.5331538461538461</v>
      </c>
      <c r="P2237" s="7">
        <f>(E2237/L2237)</f>
        <v>135.58503401360545</v>
      </c>
      <c r="Q2237" s="7" t="str">
        <f>LEFT($N2237,FIND("/",N2237)-1)</f>
        <v>games</v>
      </c>
      <c r="R2237" s="7" t="str">
        <f>RIGHT($N2237,FIND("/",$N2237)+8)</f>
        <v>tabletop games</v>
      </c>
      <c r="S2237" s="12">
        <f>(((J2237/60)/60)/24)+DATE(1970,1,1)+(-6/24)</f>
        <v>42061.772118055553</v>
      </c>
      <c r="T2237" s="12">
        <f>(((I2237/60)/60)/24)+DATE(1970,1,1)+(-6/24)</f>
        <v>42091.730451388896</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((E2238/D2238))</f>
        <v>5.3710714285714287</v>
      </c>
      <c r="P2238" s="7">
        <f>(E2238/L2238)</f>
        <v>22.116176470588236</v>
      </c>
      <c r="Q2238" s="7" t="str">
        <f>LEFT($N2238,FIND("/",N2238)-1)</f>
        <v>games</v>
      </c>
      <c r="R2238" s="7" t="str">
        <f>RIGHT($N2238,FIND("/",$N2238)+8)</f>
        <v>tabletop games</v>
      </c>
      <c r="S2238" s="12">
        <f>(((J2238/60)/60)/24)+DATE(1970,1,1)+(-6/24)</f>
        <v>42371.367164351846</v>
      </c>
      <c r="T2238" s="12">
        <f>(((I2238/60)/60)/24)+DATE(1970,1,1)+(-6/24)</f>
        <v>42401.367164351846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((E2239/D2239))</f>
        <v>3.5292777777777777</v>
      </c>
      <c r="P2239" s="7">
        <f>(E2239/L2239)</f>
        <v>64.625635808748726</v>
      </c>
      <c r="Q2239" s="7" t="str">
        <f>LEFT($N2239,FIND("/",N2239)-1)</f>
        <v>games</v>
      </c>
      <c r="R2239" s="7" t="str">
        <f>RIGHT($N2239,FIND("/",$N2239)+8)</f>
        <v>tabletop games</v>
      </c>
      <c r="S2239" s="12">
        <f>(((J2239/60)/60)/24)+DATE(1970,1,1)+(-6/24)</f>
        <v>41914.753275462965</v>
      </c>
      <c r="T2239" s="12">
        <f>(((I2239/60)/60)/24)+DATE(1970,1,1)+(-6/24)</f>
        <v>41955.082638888889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((E2240/D2240))</f>
        <v>1.3740000000000001</v>
      </c>
      <c r="P2240" s="7">
        <f>(E2240/L2240)</f>
        <v>69.569620253164558</v>
      </c>
      <c r="Q2240" s="7" t="str">
        <f>LEFT($N2240,FIND("/",N2240)-1)</f>
        <v>games</v>
      </c>
      <c r="R2240" s="7" t="str">
        <f>RIGHT($N2240,FIND("/",$N2240)+8)</f>
        <v>tabletop games</v>
      </c>
      <c r="S2240" s="12">
        <f>(((J2240/60)/60)/24)+DATE(1970,1,1)+(-6/24)</f>
        <v>42774.371712962966</v>
      </c>
      <c r="T2240" s="12">
        <f>(((I2240/60)/60)/24)+DATE(1970,1,1)+(-6/24)</f>
        <v>42804.371712962966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((E2241/D2241))</f>
        <v>1.2802667999999999</v>
      </c>
      <c r="P2241" s="7">
        <f>(E2241/L2241)</f>
        <v>75.133028169014082</v>
      </c>
      <c r="Q2241" s="7" t="str">
        <f>LEFT($N2241,FIND("/",N2241)-1)</f>
        <v>games</v>
      </c>
      <c r="R2241" s="7" t="str">
        <f>RIGHT($N2241,FIND("/",$N2241)+8)</f>
        <v>tabletop games</v>
      </c>
      <c r="S2241" s="12">
        <f>(((J2241/60)/60)/24)+DATE(1970,1,1)+(-6/24)</f>
        <v>41572.708495370374</v>
      </c>
      <c r="T2241" s="12">
        <f>(((I2241/60)/60)/24)+DATE(1970,1,1)+(-6/24)</f>
        <v>41608.918055555558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((E2242/D2242))</f>
        <v>2.7067999999999999</v>
      </c>
      <c r="P2242" s="7">
        <f>(E2242/L2242)</f>
        <v>140.97916666666666</v>
      </c>
      <c r="Q2242" s="7" t="str">
        <f>LEFT($N2242,FIND("/",N2242)-1)</f>
        <v>games</v>
      </c>
      <c r="R2242" s="7" t="str">
        <f>RIGHT($N2242,FIND("/",$N2242)+8)</f>
        <v>tabletop games</v>
      </c>
      <c r="S2242" s="12">
        <f>(((J2242/60)/60)/24)+DATE(1970,1,1)+(-6/24)</f>
        <v>42452.575740740736</v>
      </c>
      <c r="T2242" s="12">
        <f>(((I2242/60)/60)/24)+DATE(1970,1,1)+(-6/24)</f>
        <v>42482.575740740736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((E2243/D2243))</f>
        <v>8.0640000000000001</v>
      </c>
      <c r="P2243" s="7">
        <f>(E2243/L2243)</f>
        <v>49.472392638036808</v>
      </c>
      <c r="Q2243" s="7" t="str">
        <f>LEFT($N2243,FIND("/",N2243)-1)</f>
        <v>games</v>
      </c>
      <c r="R2243" s="7" t="str">
        <f>RIGHT($N2243,FIND("/",$N2243)+8)</f>
        <v>tabletop games</v>
      </c>
      <c r="S2243" s="12">
        <f>(((J2243/60)/60)/24)+DATE(1970,1,1)+(-6/24)</f>
        <v>42766.577546296292</v>
      </c>
      <c r="T2243" s="12">
        <f>(((I2243/60)/60)/24)+DATE(1970,1,1)+(-6/24)</f>
        <v>42796.577546296292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((E2244/D2244))</f>
        <v>13.600976000000001</v>
      </c>
      <c r="P2244" s="7">
        <f>(E2244/L2244)</f>
        <v>53.865251485148519</v>
      </c>
      <c r="Q2244" s="7" t="str">
        <f>LEFT($N2244,FIND("/",N2244)-1)</f>
        <v>games</v>
      </c>
      <c r="R2244" s="7" t="str">
        <f>RIGHT($N2244,FIND("/",$N2244)+8)</f>
        <v>tabletop games</v>
      </c>
      <c r="S2244" s="12">
        <f>(((J2244/60)/60)/24)+DATE(1970,1,1)+(-6/24)</f>
        <v>41569.325613425928</v>
      </c>
      <c r="T2244" s="12">
        <f>(((I2244/60)/60)/24)+DATE(1970,1,1)+(-6/24)</f>
        <v>41604.876388888886</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((E2245/D2245))</f>
        <v>9302.5</v>
      </c>
      <c r="P2245" s="7">
        <f>(E2245/L2245)</f>
        <v>4.5712530712530715</v>
      </c>
      <c r="Q2245" s="7" t="str">
        <f>LEFT($N2245,FIND("/",N2245)-1)</f>
        <v>games</v>
      </c>
      <c r="R2245" s="7" t="str">
        <f>RIGHT($N2245,FIND("/",$N2245)+8)</f>
        <v>tabletop games</v>
      </c>
      <c r="S2245" s="12">
        <f>(((J2245/60)/60)/24)+DATE(1970,1,1)+(-6/24)</f>
        <v>42800.501041666663</v>
      </c>
      <c r="T2245" s="12">
        <f>(((I2245/60)/60)/24)+DATE(1970,1,1)+(-6/24)</f>
        <v>42806.875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((E2246/D2246))</f>
        <v>3.7702</v>
      </c>
      <c r="P2246" s="7">
        <f>(E2246/L2246)</f>
        <v>65.00344827586207</v>
      </c>
      <c r="Q2246" s="7" t="str">
        <f>LEFT($N2246,FIND("/",N2246)-1)</f>
        <v>games</v>
      </c>
      <c r="R2246" s="7" t="str">
        <f>RIGHT($N2246,FIND("/",$N2246)+8)</f>
        <v>tabletop games</v>
      </c>
      <c r="S2246" s="12">
        <f>(((J2246/60)/60)/24)+DATE(1970,1,1)+(-6/24)</f>
        <v>42647.568819444445</v>
      </c>
      <c r="T2246" s="12">
        <f>(((I2246/60)/60)/24)+DATE(1970,1,1)+(-6/24)</f>
        <v>42659.604166666672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((E2247/D2247))</f>
        <v>26.47025</v>
      </c>
      <c r="P2247" s="7">
        <f>(E2247/L2247)</f>
        <v>53.475252525252522</v>
      </c>
      <c r="Q2247" s="7" t="str">
        <f>LEFT($N2247,FIND("/",N2247)-1)</f>
        <v>games</v>
      </c>
      <c r="R2247" s="7" t="str">
        <f>RIGHT($N2247,FIND("/",$N2247)+8)</f>
        <v>tabletop games</v>
      </c>
      <c r="S2247" s="12">
        <f>(((J2247/60)/60)/24)+DATE(1970,1,1)+(-6/24)</f>
        <v>41660.458530092597</v>
      </c>
      <c r="T2247" s="12">
        <f>(((I2247/60)/60)/24)+DATE(1970,1,1)+(-6/24)</f>
        <v>41691.5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((E2248/D2248))</f>
        <v>1.0012000000000001</v>
      </c>
      <c r="P2248" s="7">
        <f>(E2248/L2248)</f>
        <v>43.912280701754383</v>
      </c>
      <c r="Q2248" s="7" t="str">
        <f>LEFT($N2248,FIND("/",N2248)-1)</f>
        <v>games</v>
      </c>
      <c r="R2248" s="7" t="str">
        <f>RIGHT($N2248,FIND("/",$N2248)+8)</f>
        <v>tabletop games</v>
      </c>
      <c r="S2248" s="12">
        <f>(((J2248/60)/60)/24)+DATE(1970,1,1)+(-6/24)</f>
        <v>42221.54178240741</v>
      </c>
      <c r="T2248" s="12">
        <f>(((I2248/60)/60)/24)+DATE(1970,1,1)+(-6/24)</f>
        <v>42251.54178240741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((E2249/D2249))</f>
        <v>1.0445405405405406</v>
      </c>
      <c r="P2249" s="7">
        <f>(E2249/L2249)</f>
        <v>50.852631578947367</v>
      </c>
      <c r="Q2249" s="7" t="str">
        <f>LEFT($N2249,FIND("/",N2249)-1)</f>
        <v>games</v>
      </c>
      <c r="R2249" s="7" t="str">
        <f>RIGHT($N2249,FIND("/",$N2249)+8)</f>
        <v>tabletop games</v>
      </c>
      <c r="S2249" s="12">
        <f>(((J2249/60)/60)/24)+DATE(1970,1,1)+(-6/24)</f>
        <v>42200.416261574079</v>
      </c>
      <c r="T2249" s="12">
        <f>(((I2249/60)/60)/24)+DATE(1970,1,1)+(-6/24)</f>
        <v>42214.416261574079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((E2250/D2250))</f>
        <v>1.0721428571428571</v>
      </c>
      <c r="P2250" s="7">
        <f>(E2250/L2250)</f>
        <v>58.6328125</v>
      </c>
      <c r="Q2250" s="7" t="str">
        <f>LEFT($N2250,FIND("/",N2250)-1)</f>
        <v>games</v>
      </c>
      <c r="R2250" s="7" t="str">
        <f>RIGHT($N2250,FIND("/",$N2250)+8)</f>
        <v>tabletop games</v>
      </c>
      <c r="S2250" s="12">
        <f>(((J2250/60)/60)/24)+DATE(1970,1,1)+(-6/24)</f>
        <v>42688.625902777778</v>
      </c>
      <c r="T2250" s="12">
        <f>(((I2250/60)/60)/24)+DATE(1970,1,1)+(-6/24)</f>
        <v>42718.625902777778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((E2251/D2251))</f>
        <v>1.6877142857142857</v>
      </c>
      <c r="P2251" s="7">
        <f>(E2251/L2251)</f>
        <v>32.81666666666667</v>
      </c>
      <c r="Q2251" s="7" t="str">
        <f>LEFT($N2251,FIND("/",N2251)-1)</f>
        <v>games</v>
      </c>
      <c r="R2251" s="7" t="str">
        <f>RIGHT($N2251,FIND("/",$N2251)+8)</f>
        <v>tabletop games</v>
      </c>
      <c r="S2251" s="12">
        <f>(((J2251/60)/60)/24)+DATE(1970,1,1)+(-6/24)</f>
        <v>41336.453298611108</v>
      </c>
      <c r="T2251" s="12">
        <f>(((I2251/60)/60)/24)+DATE(1970,1,1)+(-6/24)</f>
        <v>41366.411631944444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((E2252/D2252))</f>
        <v>9.7511200000000002</v>
      </c>
      <c r="P2252" s="7">
        <f>(E2252/L2252)</f>
        <v>426.93169877408059</v>
      </c>
      <c r="Q2252" s="7" t="str">
        <f>LEFT($N2252,FIND("/",N2252)-1)</f>
        <v>games</v>
      </c>
      <c r="R2252" s="7" t="str">
        <f>RIGHT($N2252,FIND("/",$N2252)+8)</f>
        <v>tabletop games</v>
      </c>
      <c r="S2252" s="12">
        <f>(((J2252/60)/60)/24)+DATE(1970,1,1)+(-6/24)</f>
        <v>42676.755474537036</v>
      </c>
      <c r="T2252" s="12">
        <f>(((I2252/60)/60)/24)+DATE(1970,1,1)+(-6/24)</f>
        <v>42706.7971412037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((E2253/D2253))</f>
        <v>1.3444929411764706</v>
      </c>
      <c r="P2253" s="7">
        <f>(E2253/L2253)</f>
        <v>23.808729166666669</v>
      </c>
      <c r="Q2253" s="7" t="str">
        <f>LEFT($N2253,FIND("/",N2253)-1)</f>
        <v>games</v>
      </c>
      <c r="R2253" s="7" t="str">
        <f>RIGHT($N2253,FIND("/",$N2253)+8)</f>
        <v>tabletop games</v>
      </c>
      <c r="S2253" s="12">
        <f>(((J2253/60)/60)/24)+DATE(1970,1,1)+(-6/24)</f>
        <v>41846.09579861111</v>
      </c>
      <c r="T2253" s="12">
        <f>(((I2253/60)/60)/24)+DATE(1970,1,1)+(-6/24)</f>
        <v>41867.09579861111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((E2254/D2254))</f>
        <v>2.722777777777778</v>
      </c>
      <c r="P2254" s="7">
        <f>(E2254/L2254)</f>
        <v>98.413654618473899</v>
      </c>
      <c r="Q2254" s="7" t="str">
        <f>LEFT($N2254,FIND("/",N2254)-1)</f>
        <v>games</v>
      </c>
      <c r="R2254" s="7" t="str">
        <f>RIGHT($N2254,FIND("/",$N2254)+8)</f>
        <v>tabletop games</v>
      </c>
      <c r="S2254" s="12">
        <f>(((J2254/60)/60)/24)+DATE(1970,1,1)+(-6/24)</f>
        <v>42573.077986111108</v>
      </c>
      <c r="T2254" s="12">
        <f>(((I2254/60)/60)/24)+DATE(1970,1,1)+(-6/24)</f>
        <v>42588.077986111108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((E2255/D2255))</f>
        <v>1.1268750000000001</v>
      </c>
      <c r="P2255" s="7">
        <f>(E2255/L2255)</f>
        <v>107.32142857142857</v>
      </c>
      <c r="Q2255" s="7" t="str">
        <f>LEFT($N2255,FIND("/",N2255)-1)</f>
        <v>games</v>
      </c>
      <c r="R2255" s="7" t="str">
        <f>RIGHT($N2255,FIND("/",$N2255)+8)</f>
        <v>tabletop games</v>
      </c>
      <c r="S2255" s="12">
        <f>(((J2255/60)/60)/24)+DATE(1970,1,1)+(-6/24)</f>
        <v>42296.381331018521</v>
      </c>
      <c r="T2255" s="12">
        <f>(((I2255/60)/60)/24)+DATE(1970,1,1)+(-6/24)</f>
        <v>42326.422997685186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((E2256/D2256))</f>
        <v>4.5979999999999999</v>
      </c>
      <c r="P2256" s="7">
        <f>(E2256/L2256)</f>
        <v>11.67005076142132</v>
      </c>
      <c r="Q2256" s="7" t="str">
        <f>LEFT($N2256,FIND("/",N2256)-1)</f>
        <v>games</v>
      </c>
      <c r="R2256" s="7" t="str">
        <f>RIGHT($N2256,FIND("/",$N2256)+8)</f>
        <v>tabletop games</v>
      </c>
      <c r="S2256" s="12">
        <f>(((J2256/60)/60)/24)+DATE(1970,1,1)+(-6/24)</f>
        <v>42752.397777777776</v>
      </c>
      <c r="T2256" s="12">
        <f>(((I2256/60)/60)/24)+DATE(1970,1,1)+(-6/24)</f>
        <v>42759.397777777776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((E2257/D2257))</f>
        <v>2.8665822784810127</v>
      </c>
      <c r="P2257" s="7">
        <f>(E2257/L2257)</f>
        <v>41.782287822878232</v>
      </c>
      <c r="Q2257" s="7" t="str">
        <f>LEFT($N2257,FIND("/",N2257)-1)</f>
        <v>games</v>
      </c>
      <c r="R2257" s="7" t="str">
        <f>RIGHT($N2257,FIND("/",$N2257)+8)</f>
        <v>tabletop games</v>
      </c>
      <c r="S2257" s="12">
        <f>(((J2257/60)/60)/24)+DATE(1970,1,1)+(-6/24)</f>
        <v>42467.701979166668</v>
      </c>
      <c r="T2257" s="12">
        <f>(((I2257/60)/60)/24)+DATE(1970,1,1)+(-6/24)</f>
        <v>42497.701979166668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((E2258/D2258))</f>
        <v>2.2270833333333333</v>
      </c>
      <c r="P2258" s="7">
        <f>(E2258/L2258)</f>
        <v>21.38</v>
      </c>
      <c r="Q2258" s="7" t="str">
        <f>LEFT($N2258,FIND("/",N2258)-1)</f>
        <v>games</v>
      </c>
      <c r="R2258" s="7" t="str">
        <f>RIGHT($N2258,FIND("/",$N2258)+8)</f>
        <v>tabletop games</v>
      </c>
      <c r="S2258" s="12">
        <f>(((J2258/60)/60)/24)+DATE(1970,1,1)+(-6/24)</f>
        <v>42682.201921296291</v>
      </c>
      <c r="T2258" s="12">
        <f>(((I2258/60)/60)/24)+DATE(1970,1,1)+(-6/24)</f>
        <v>42696.201921296291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((E2259/D2259))</f>
        <v>6.3613999999999997</v>
      </c>
      <c r="P2259" s="7">
        <f>(E2259/L2259)</f>
        <v>94.103550295857985</v>
      </c>
      <c r="Q2259" s="7" t="str">
        <f>LEFT($N2259,FIND("/",N2259)-1)</f>
        <v>games</v>
      </c>
      <c r="R2259" s="7" t="str">
        <f>RIGHT($N2259,FIND("/",$N2259)+8)</f>
        <v>tabletop games</v>
      </c>
      <c r="S2259" s="12">
        <f>(((J2259/60)/60)/24)+DATE(1970,1,1)+(-6/24)</f>
        <v>42505.686678240745</v>
      </c>
      <c r="T2259" s="12">
        <f>(((I2259/60)/60)/24)+DATE(1970,1,1)+(-6/24)</f>
        <v>42540.708333333328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((E2260/D2260))</f>
        <v>1.4650000000000001</v>
      </c>
      <c r="P2260" s="7">
        <f>(E2260/L2260)</f>
        <v>15.721951219512196</v>
      </c>
      <c r="Q2260" s="7" t="str">
        <f>LEFT($N2260,FIND("/",N2260)-1)</f>
        <v>games</v>
      </c>
      <c r="R2260" s="7" t="str">
        <f>RIGHT($N2260,FIND("/",$N2260)+8)</f>
        <v>tabletop games</v>
      </c>
      <c r="S2260" s="12">
        <f>(((J2260/60)/60)/24)+DATE(1970,1,1)+(-6/24)</f>
        <v>42136.50100694444</v>
      </c>
      <c r="T2260" s="12">
        <f>(((I2260/60)/60)/24)+DATE(1970,1,1)+(-6/24)</f>
        <v>42166.50100694444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((E2261/D2261))</f>
        <v>18.670999999999999</v>
      </c>
      <c r="P2261" s="7">
        <f>(E2261/L2261)</f>
        <v>90.635922330097088</v>
      </c>
      <c r="Q2261" s="7" t="str">
        <f>LEFT($N2261,FIND("/",N2261)-1)</f>
        <v>games</v>
      </c>
      <c r="R2261" s="7" t="str">
        <f>RIGHT($N2261,FIND("/",$N2261)+8)</f>
        <v>tabletop games</v>
      </c>
      <c r="S2261" s="12">
        <f>(((J2261/60)/60)/24)+DATE(1970,1,1)+(-6/24)</f>
        <v>42702.554814814815</v>
      </c>
      <c r="T2261" s="12">
        <f>(((I2261/60)/60)/24)+DATE(1970,1,1)+(-6/24)</f>
        <v>42712.554814814815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((E2262/D2262))</f>
        <v>3.2692000000000001</v>
      </c>
      <c r="P2262" s="7">
        <f>(E2262/L2262)</f>
        <v>97.297619047619051</v>
      </c>
      <c r="Q2262" s="7" t="str">
        <f>LEFT($N2262,FIND("/",N2262)-1)</f>
        <v>games</v>
      </c>
      <c r="R2262" s="7" t="str">
        <f>RIGHT($N2262,FIND("/",$N2262)+8)</f>
        <v>tabletop games</v>
      </c>
      <c r="S2262" s="12">
        <f>(((J2262/60)/60)/24)+DATE(1970,1,1)+(-6/24)</f>
        <v>41694.766782407409</v>
      </c>
      <c r="T2262" s="12">
        <f>(((I2262/60)/60)/24)+DATE(1970,1,1)+(-6/24)</f>
        <v>41724.725115740745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((E2263/D2263))</f>
        <v>7.7949999999999999</v>
      </c>
      <c r="P2263" s="7">
        <f>(E2263/L2263)</f>
        <v>37.11904761904762</v>
      </c>
      <c r="Q2263" s="7" t="str">
        <f>LEFT($N2263,FIND("/",N2263)-1)</f>
        <v>games</v>
      </c>
      <c r="R2263" s="7" t="str">
        <f>RIGHT($N2263,FIND("/",$N2263)+8)</f>
        <v>tabletop games</v>
      </c>
      <c r="S2263" s="12">
        <f>(((J2263/60)/60)/24)+DATE(1970,1,1)+(-6/24)</f>
        <v>42759.474768518514</v>
      </c>
      <c r="T2263" s="12">
        <f>(((I2263/60)/60)/24)+DATE(1970,1,1)+(-6/24)</f>
        <v>42780.474768518514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((E2264/D2264))</f>
        <v>1.5415151515151515</v>
      </c>
      <c r="P2264" s="7">
        <f>(E2264/L2264)</f>
        <v>28.104972375690608</v>
      </c>
      <c r="Q2264" s="7" t="str">
        <f>LEFT($N2264,FIND("/",N2264)-1)</f>
        <v>games</v>
      </c>
      <c r="R2264" s="7" t="str">
        <f>RIGHT($N2264,FIND("/",$N2264)+8)</f>
        <v>tabletop games</v>
      </c>
      <c r="S2264" s="12">
        <f>(((J2264/60)/60)/24)+DATE(1970,1,1)+(-6/24)</f>
        <v>41926.335162037038</v>
      </c>
      <c r="T2264" s="12">
        <f>(((I2264/60)/60)/24)+DATE(1970,1,1)+(-6/24)</f>
        <v>41960.75</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((E2265/D2265))</f>
        <v>1.1554666666666666</v>
      </c>
      <c r="P2265" s="7">
        <f>(E2265/L2265)</f>
        <v>144.43333333333334</v>
      </c>
      <c r="Q2265" s="7" t="str">
        <f>LEFT($N2265,FIND("/",N2265)-1)</f>
        <v>games</v>
      </c>
      <c r="R2265" s="7" t="str">
        <f>RIGHT($N2265,FIND("/",$N2265)+8)</f>
        <v>tabletop games</v>
      </c>
      <c r="S2265" s="12">
        <f>(((J2265/60)/60)/24)+DATE(1970,1,1)+(-6/24)</f>
        <v>42014.582326388889</v>
      </c>
      <c r="T2265" s="12">
        <f>(((I2265/60)/60)/24)+DATE(1970,1,1)+(-6/24)</f>
        <v>42035.582326388889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((E2266/D2266))</f>
        <v>1.8003333333333333</v>
      </c>
      <c r="P2266" s="7">
        <f>(E2266/L2266)</f>
        <v>24.274157303370785</v>
      </c>
      <c r="Q2266" s="7" t="str">
        <f>LEFT($N2266,FIND("/",N2266)-1)</f>
        <v>games</v>
      </c>
      <c r="R2266" s="7" t="str">
        <f>RIGHT($N2266,FIND("/",$N2266)+8)</f>
        <v>tabletop games</v>
      </c>
      <c r="S2266" s="12">
        <f>(((J2266/60)/60)/24)+DATE(1970,1,1)+(-6/24)</f>
        <v>42496.332337962958</v>
      </c>
      <c r="T2266" s="12">
        <f>(((I2266/60)/60)/24)+DATE(1970,1,1)+(-6/24)</f>
        <v>42512.875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((E2267/D2267))</f>
        <v>2.9849999999999999</v>
      </c>
      <c r="P2267" s="7">
        <f>(E2267/L2267)</f>
        <v>35.117647058823529</v>
      </c>
      <c r="Q2267" s="7" t="str">
        <f>LEFT($N2267,FIND("/",N2267)-1)</f>
        <v>games</v>
      </c>
      <c r="R2267" s="7" t="str">
        <f>RIGHT($N2267,FIND("/",$N2267)+8)</f>
        <v>tabletop games</v>
      </c>
      <c r="S2267" s="12">
        <f>(((J2267/60)/60)/24)+DATE(1970,1,1)+(-6/24)</f>
        <v>42689.603090277778</v>
      </c>
      <c r="T2267" s="12">
        <f>(((I2267/60)/60)/24)+DATE(1970,1,1)+(-6/24)</f>
        <v>42696.603090277778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((E2268/D2268))</f>
        <v>3.2026666666666666</v>
      </c>
      <c r="P2268" s="7">
        <f>(E2268/L2268)</f>
        <v>24.762886597938145</v>
      </c>
      <c r="Q2268" s="7" t="str">
        <f>LEFT($N2268,FIND("/",N2268)-1)</f>
        <v>games</v>
      </c>
      <c r="R2268" s="7" t="str">
        <f>RIGHT($N2268,FIND("/",$N2268)+8)</f>
        <v>tabletop games</v>
      </c>
      <c r="S2268" s="12">
        <f>(((J2268/60)/60)/24)+DATE(1970,1,1)+(-6/24)</f>
        <v>42469.624907407408</v>
      </c>
      <c r="T2268" s="12">
        <f>(((I2268/60)/60)/24)+DATE(1970,1,1)+(-6/24)</f>
        <v>42486.833333333328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((E2269/D2269))</f>
        <v>3.80525</v>
      </c>
      <c r="P2269" s="7">
        <f>(E2269/L2269)</f>
        <v>188.37871287128712</v>
      </c>
      <c r="Q2269" s="7" t="str">
        <f>LEFT($N2269,FIND("/",N2269)-1)</f>
        <v>games</v>
      </c>
      <c r="R2269" s="7" t="str">
        <f>RIGHT($N2269,FIND("/",$N2269)+8)</f>
        <v>tabletop games</v>
      </c>
      <c r="S2269" s="12">
        <f>(((J2269/60)/60)/24)+DATE(1970,1,1)+(-6/24)</f>
        <v>41968.579826388886</v>
      </c>
      <c r="T2269" s="12">
        <f>(((I2269/60)/60)/24)+DATE(1970,1,1)+(-6/24)</f>
        <v>41993.791666666672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((E2270/D2270))</f>
        <v>1.026</v>
      </c>
      <c r="P2270" s="7">
        <f>(E2270/L2270)</f>
        <v>148.08247422680412</v>
      </c>
      <c r="Q2270" s="7" t="str">
        <f>LEFT($N2270,FIND("/",N2270)-1)</f>
        <v>games</v>
      </c>
      <c r="R2270" s="7" t="str">
        <f>RIGHT($N2270,FIND("/",$N2270)+8)</f>
        <v>tabletop games</v>
      </c>
      <c r="S2270" s="12">
        <f>(((J2270/60)/60)/24)+DATE(1970,1,1)+(-6/24)</f>
        <v>42775.832349537035</v>
      </c>
      <c r="T2270" s="12">
        <f>(((I2270/60)/60)/24)+DATE(1970,1,1)+(-6/24)</f>
        <v>42805.832349537035</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((E2271/D2271))</f>
        <v>18.016400000000001</v>
      </c>
      <c r="P2271" s="7">
        <f>(E2271/L2271)</f>
        <v>49.934589800443462</v>
      </c>
      <c r="Q2271" s="7" t="str">
        <f>LEFT($N2271,FIND("/",N2271)-1)</f>
        <v>games</v>
      </c>
      <c r="R2271" s="7" t="str">
        <f>RIGHT($N2271,FIND("/",$N2271)+8)</f>
        <v>tabletop games</v>
      </c>
      <c r="S2271" s="12">
        <f>(((J2271/60)/60)/24)+DATE(1970,1,1)+(-6/24)</f>
        <v>42776.454432870371</v>
      </c>
      <c r="T2271" s="12">
        <f>(((I2271/60)/60)/24)+DATE(1970,1,1)+(-6/24)</f>
        <v>42800.958333333328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((E2272/D2272))</f>
        <v>7.2024800000000004</v>
      </c>
      <c r="P2272" s="7">
        <f>(E2272/L2272)</f>
        <v>107.82155688622754</v>
      </c>
      <c r="Q2272" s="7" t="str">
        <f>LEFT($N2272,FIND("/",N2272)-1)</f>
        <v>games</v>
      </c>
      <c r="R2272" s="7" t="str">
        <f>RIGHT($N2272,FIND("/",$N2272)+8)</f>
        <v>tabletop games</v>
      </c>
      <c r="S2272" s="12">
        <f>(((J2272/60)/60)/24)+DATE(1970,1,1)+(-6/24)</f>
        <v>42725.619363425925</v>
      </c>
      <c r="T2272" s="12">
        <f>(((I2272/60)/60)/24)+DATE(1970,1,1)+(-6/24)</f>
        <v>42745.665972222225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((E2273/D2273))</f>
        <v>2.8309000000000002</v>
      </c>
      <c r="P2273" s="7">
        <f>(E2273/L2273)</f>
        <v>42.63403614457831</v>
      </c>
      <c r="Q2273" s="7" t="str">
        <f>LEFT($N2273,FIND("/",N2273)-1)</f>
        <v>games</v>
      </c>
      <c r="R2273" s="7" t="str">
        <f>RIGHT($N2273,FIND("/",$N2273)+8)</f>
        <v>tabletop games</v>
      </c>
      <c r="S2273" s="12">
        <f>(((J2273/60)/60)/24)+DATE(1970,1,1)+(-6/24)</f>
        <v>42683.750046296293</v>
      </c>
      <c r="T2273" s="12">
        <f>(((I2273/60)/60)/24)+DATE(1970,1,1)+(-6/24)</f>
        <v>42713.750046296293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((E2274/D2274))</f>
        <v>13.566000000000001</v>
      </c>
      <c r="P2274" s="7">
        <f>(E2274/L2274)</f>
        <v>14.370762711864407</v>
      </c>
      <c r="Q2274" s="7" t="str">
        <f>LEFT($N2274,FIND("/",N2274)-1)</f>
        <v>games</v>
      </c>
      <c r="R2274" s="7" t="str">
        <f>RIGHT($N2274,FIND("/",$N2274)+8)</f>
        <v>tabletop games</v>
      </c>
      <c r="S2274" s="12">
        <f>(((J2274/60)/60)/24)+DATE(1970,1,1)+(-6/24)</f>
        <v>42315.449490740735</v>
      </c>
      <c r="T2274" s="12">
        <f>(((I2274/60)/60)/24)+DATE(1970,1,1)+(-6/24)</f>
        <v>42345.449490740735</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((E2275/D2275))</f>
        <v>2.2035999999999998</v>
      </c>
      <c r="P2275" s="7">
        <f>(E2275/L2275)</f>
        <v>37.476190476190474</v>
      </c>
      <c r="Q2275" s="7" t="str">
        <f>LEFT($N2275,FIND("/",N2275)-1)</f>
        <v>games</v>
      </c>
      <c r="R2275" s="7" t="str">
        <f>RIGHT($N2275,FIND("/",$N2275)+8)</f>
        <v>tabletop games</v>
      </c>
      <c r="S2275" s="12">
        <f>(((J2275/60)/60)/24)+DATE(1970,1,1)+(-6/24)</f>
        <v>42781.299097222218</v>
      </c>
      <c r="T2275" s="12">
        <f>(((I2275/60)/60)/24)+DATE(1970,1,1)+(-6/24)</f>
        <v>42806.257430555561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((E2276/D2276))</f>
        <v>1.196</v>
      </c>
      <c r="P2276" s="7">
        <f>(E2276/L2276)</f>
        <v>30.202020202020201</v>
      </c>
      <c r="Q2276" s="7" t="str">
        <f>LEFT($N2276,FIND("/",N2276)-1)</f>
        <v>games</v>
      </c>
      <c r="R2276" s="7" t="str">
        <f>RIGHT($N2276,FIND("/",$N2276)+8)</f>
        <v>tabletop games</v>
      </c>
      <c r="S2276" s="12">
        <f>(((J2276/60)/60)/24)+DATE(1970,1,1)+(-6/24)</f>
        <v>41663.250659722224</v>
      </c>
      <c r="T2276" s="12">
        <f>(((I2276/60)/60)/24)+DATE(1970,1,1)+(-6/24)</f>
        <v>41693.250659722224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((E2277/D2277))</f>
        <v>4.0776923076923079</v>
      </c>
      <c r="P2277" s="7">
        <f>(E2277/L2277)</f>
        <v>33.550632911392405</v>
      </c>
      <c r="Q2277" s="7" t="str">
        <f>LEFT($N2277,FIND("/",N2277)-1)</f>
        <v>games</v>
      </c>
      <c r="R2277" s="7" t="str">
        <f>RIGHT($N2277,FIND("/",$N2277)+8)</f>
        <v>tabletop games</v>
      </c>
      <c r="S2277" s="12">
        <f>(((J2277/60)/60)/24)+DATE(1970,1,1)+(-6/24)</f>
        <v>41965.366655092599</v>
      </c>
      <c r="T2277" s="12">
        <f>(((I2277/60)/60)/24)+DATE(1970,1,1)+(-6/24)</f>
        <v>41995.366655092599</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((E2278/D2278))</f>
        <v>1.0581826105905425</v>
      </c>
      <c r="P2278" s="7">
        <f>(E2278/L2278)</f>
        <v>64.74666666666667</v>
      </c>
      <c r="Q2278" s="7" t="str">
        <f>LEFT($N2278,FIND("/",N2278)-1)</f>
        <v>games</v>
      </c>
      <c r="R2278" s="7" t="str">
        <f>RIGHT($N2278,FIND("/",$N2278)+8)</f>
        <v>tabletop games</v>
      </c>
      <c r="S2278" s="12">
        <f>(((J2278/60)/60)/24)+DATE(1970,1,1)+(-6/24)</f>
        <v>41614.401493055557</v>
      </c>
      <c r="T2278" s="12">
        <f>(((I2278/60)/60)/24)+DATE(1970,1,1)+(-6/24)</f>
        <v>41644.401493055557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((E2279/D2279))</f>
        <v>1.4108235294117648</v>
      </c>
      <c r="P2279" s="7">
        <f>(E2279/L2279)</f>
        <v>57.932367149758456</v>
      </c>
      <c r="Q2279" s="7" t="str">
        <f>LEFT($N2279,FIND("/",N2279)-1)</f>
        <v>games</v>
      </c>
      <c r="R2279" s="7" t="str">
        <f>RIGHT($N2279,FIND("/",$N2279)+8)</f>
        <v>tabletop games</v>
      </c>
      <c r="S2279" s="12">
        <f>(((J2279/60)/60)/24)+DATE(1970,1,1)+(-6/24)</f>
        <v>40936.428506944445</v>
      </c>
      <c r="T2279" s="12">
        <f>(((I2279/60)/60)/24)+DATE(1970,1,1)+(-6/24)</f>
        <v>40966.428506944445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((E2280/D2280))</f>
        <v>2.7069999999999999</v>
      </c>
      <c r="P2280" s="7">
        <f>(E2280/L2280)</f>
        <v>53.078431372549019</v>
      </c>
      <c r="Q2280" s="7" t="str">
        <f>LEFT($N2280,FIND("/",N2280)-1)</f>
        <v>games</v>
      </c>
      <c r="R2280" s="7" t="str">
        <f>RIGHT($N2280,FIND("/",$N2280)+8)</f>
        <v>tabletop games</v>
      </c>
      <c r="S2280" s="12">
        <f>(((J2280/60)/60)/24)+DATE(1970,1,1)+(-6/24)</f>
        <v>42338.459108796291</v>
      </c>
      <c r="T2280" s="12">
        <f>(((I2280/60)/60)/24)+DATE(1970,1,1)+(-6/24)</f>
        <v>42372.707638888889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((E2281/D2281))</f>
        <v>1.538</v>
      </c>
      <c r="P2281" s="7">
        <f>(E2281/L2281)</f>
        <v>48.0625</v>
      </c>
      <c r="Q2281" s="7" t="str">
        <f>LEFT($N2281,FIND("/",N2281)-1)</f>
        <v>games</v>
      </c>
      <c r="R2281" s="7" t="str">
        <f>RIGHT($N2281,FIND("/",$N2281)+8)</f>
        <v>tabletop games</v>
      </c>
      <c r="S2281" s="12">
        <f>(((J2281/60)/60)/24)+DATE(1970,1,1)+(-6/24)</f>
        <v>42020.556701388887</v>
      </c>
      <c r="T2281" s="12">
        <f>(((I2281/60)/60)/24)+DATE(1970,1,1)+(-6/24)</f>
        <v>42038.916666666672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((E2282/D2282))</f>
        <v>4.0357653061224488</v>
      </c>
      <c r="P2282" s="7">
        <f>(E2282/L2282)</f>
        <v>82.396874999999994</v>
      </c>
      <c r="Q2282" s="7" t="str">
        <f>LEFT($N2282,FIND("/",N2282)-1)</f>
        <v>games</v>
      </c>
      <c r="R2282" s="7" t="str">
        <f>RIGHT($N2282,FIND("/",$N2282)+8)</f>
        <v>tabletop games</v>
      </c>
      <c r="S2282" s="12">
        <f>(((J2282/60)/60)/24)+DATE(1970,1,1)+(-6/24)</f>
        <v>42234.374895833331</v>
      </c>
      <c r="T2282" s="12">
        <f>(((I2282/60)/60)/24)+DATE(1970,1,1)+(-6/24)</f>
        <v>42264.374895833331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((E2283/D2283))</f>
        <v>1.85</v>
      </c>
      <c r="P2283" s="7">
        <f>(E2283/L2283)</f>
        <v>50.454545454545453</v>
      </c>
      <c r="Q2283" s="7" t="str">
        <f>LEFT($N2283,FIND("/",N2283)-1)</f>
        <v>music</v>
      </c>
      <c r="R2283" s="7" t="str">
        <f>RIGHT($N2283,FIND("/",$N2283)-2)</f>
        <v>rock</v>
      </c>
      <c r="S2283" s="12">
        <f>(((J2283/60)/60)/24)+DATE(1970,1,1)+(-6/24)</f>
        <v>40687.035844907405</v>
      </c>
      <c r="T2283" s="12">
        <f>(((I2283/60)/60)/24)+DATE(1970,1,1)+(-6/24)</f>
        <v>40749.034722222219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((E2284/D2284))</f>
        <v>1.8533333333333333</v>
      </c>
      <c r="P2284" s="7">
        <f>(E2284/L2284)</f>
        <v>115.83333333333333</v>
      </c>
      <c r="Q2284" s="7" t="str">
        <f>LEFT($N2284,FIND("/",N2284)-1)</f>
        <v>music</v>
      </c>
      <c r="R2284" s="7" t="str">
        <f>RIGHT($N2284,FIND("/",$N2284)-2)</f>
        <v>rock</v>
      </c>
      <c r="S2284" s="12">
        <f>(((J2284/60)/60)/24)+DATE(1970,1,1)+(-6/24)</f>
        <v>42322.92460648148</v>
      </c>
      <c r="T2284" s="12">
        <f>(((I2284/60)/60)/24)+DATE(1970,1,1)+(-6/24)</f>
        <v>42382.92460648148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((E2285/D2285))</f>
        <v>1.0085533333333332</v>
      </c>
      <c r="P2285" s="7">
        <f>(E2285/L2285)</f>
        <v>63.03458333333333</v>
      </c>
      <c r="Q2285" s="7" t="str">
        <f>LEFT($N2285,FIND("/",N2285)-1)</f>
        <v>music</v>
      </c>
      <c r="R2285" s="7" t="str">
        <f>RIGHT($N2285,FIND("/",$N2285)-2)</f>
        <v>rock</v>
      </c>
      <c r="S2285" s="12">
        <f>(((J2285/60)/60)/24)+DATE(1970,1,1)+(-6/24)</f>
        <v>40977.875046296293</v>
      </c>
      <c r="T2285" s="12">
        <f>(((I2285/60)/60)/24)+DATE(1970,1,1)+(-6/24)</f>
        <v>41037.833379629628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((E2286/D2286))</f>
        <v>1.0622116666666668</v>
      </c>
      <c r="P2286" s="7">
        <f>(E2286/L2286)</f>
        <v>108.02152542372882</v>
      </c>
      <c r="Q2286" s="7" t="str">
        <f>LEFT($N2286,FIND("/",N2286)-1)</f>
        <v>music</v>
      </c>
      <c r="R2286" s="7" t="str">
        <f>RIGHT($N2286,FIND("/",$N2286)-2)</f>
        <v>rock</v>
      </c>
      <c r="S2286" s="12">
        <f>(((J2286/60)/60)/24)+DATE(1970,1,1)+(-6/24)</f>
        <v>40585.546817129631</v>
      </c>
      <c r="T2286" s="12">
        <f>(((I2286/60)/60)/24)+DATE(1970,1,1)+(-6/24)</f>
        <v>40613.916666666664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((E2287/D2287))</f>
        <v>1.2136666666666667</v>
      </c>
      <c r="P2287" s="7">
        <f>(E2287/L2287)</f>
        <v>46.088607594936711</v>
      </c>
      <c r="Q2287" s="7" t="str">
        <f>LEFT($N2287,FIND("/",N2287)-1)</f>
        <v>music</v>
      </c>
      <c r="R2287" s="7" t="str">
        <f>RIGHT($N2287,FIND("/",$N2287)-2)</f>
        <v>rock</v>
      </c>
      <c r="S2287" s="12">
        <f>(((J2287/60)/60)/24)+DATE(1970,1,1)+(-6/24)</f>
        <v>41058.935682870368</v>
      </c>
      <c r="T2287" s="12">
        <f>(((I2287/60)/60)/24)+DATE(1970,1,1)+(-6/24)</f>
        <v>41088.935682870368</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((E2288/D2288))</f>
        <v>1.0006666666666666</v>
      </c>
      <c r="P2288" s="7">
        <f>(E2288/L2288)</f>
        <v>107.21428571428571</v>
      </c>
      <c r="Q2288" s="7" t="str">
        <f>LEFT($N2288,FIND("/",N2288)-1)</f>
        <v>music</v>
      </c>
      <c r="R2288" s="7" t="str">
        <f>RIGHT($N2288,FIND("/",$N2288)-2)</f>
        <v>rock</v>
      </c>
      <c r="S2288" s="12">
        <f>(((J2288/60)/60)/24)+DATE(1970,1,1)+(-6/24)</f>
        <v>41494.713587962964</v>
      </c>
      <c r="T2288" s="12">
        <f>(((I2288/60)/60)/24)+DATE(1970,1,1)+(-6/24)</f>
        <v>41522.915972222225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((E2289/D2289))</f>
        <v>1.1997755555555556</v>
      </c>
      <c r="P2289" s="7">
        <f>(E2289/L2289)</f>
        <v>50.9338679245283</v>
      </c>
      <c r="Q2289" s="7" t="str">
        <f>LEFT($N2289,FIND("/",N2289)-1)</f>
        <v>music</v>
      </c>
      <c r="R2289" s="7" t="str">
        <f>RIGHT($N2289,FIND("/",$N2289)-2)</f>
        <v>rock</v>
      </c>
      <c r="S2289" s="12">
        <f>(((J2289/60)/60)/24)+DATE(1970,1,1)+(-6/24)</f>
        <v>41792.417361111111</v>
      </c>
      <c r="T2289" s="12">
        <f>(((I2289/60)/60)/24)+DATE(1970,1,1)+(-6/24)</f>
        <v>41813.417361111111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((E2290/D2290))</f>
        <v>1.0009999999999999</v>
      </c>
      <c r="P2290" s="7">
        <f>(E2290/L2290)</f>
        <v>40.04</v>
      </c>
      <c r="Q2290" s="7" t="str">
        <f>LEFT($N2290,FIND("/",N2290)-1)</f>
        <v>music</v>
      </c>
      <c r="R2290" s="7" t="str">
        <f>RIGHT($N2290,FIND("/",$N2290)-2)</f>
        <v>rock</v>
      </c>
      <c r="S2290" s="12">
        <f>(((J2290/60)/60)/24)+DATE(1970,1,1)+(-6/24)</f>
        <v>41067.577418981484</v>
      </c>
      <c r="T2290" s="12">
        <f>(((I2290/60)/60)/24)+DATE(1970,1,1)+(-6/24)</f>
        <v>41086.5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((E2291/D2291))</f>
        <v>1.0740000000000001</v>
      </c>
      <c r="P2291" s="7">
        <f>(E2291/L2291)</f>
        <v>64.44</v>
      </c>
      <c r="Q2291" s="7" t="str">
        <f>LEFT($N2291,FIND("/",N2291)-1)</f>
        <v>music</v>
      </c>
      <c r="R2291" s="7" t="str">
        <f>RIGHT($N2291,FIND("/",$N2291)-2)</f>
        <v>rock</v>
      </c>
      <c r="S2291" s="12">
        <f>(((J2291/60)/60)/24)+DATE(1970,1,1)+(-6/24)</f>
        <v>41571.748379629629</v>
      </c>
      <c r="T2291" s="12">
        <f>(((I2291/60)/60)/24)+DATE(1970,1,1)+(-6/24)</f>
        <v>41614.723611111112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((E2292/D2292))</f>
        <v>1.0406666666666666</v>
      </c>
      <c r="P2292" s="7">
        <f>(E2292/L2292)</f>
        <v>53.827586206896555</v>
      </c>
      <c r="Q2292" s="7" t="str">
        <f>LEFT($N2292,FIND("/",N2292)-1)</f>
        <v>music</v>
      </c>
      <c r="R2292" s="7" t="str">
        <f>RIGHT($N2292,FIND("/",$N2292)-2)</f>
        <v>rock</v>
      </c>
      <c r="S2292" s="12">
        <f>(((J2292/60)/60)/24)+DATE(1970,1,1)+(-6/24)</f>
        <v>40070.003819444442</v>
      </c>
      <c r="T2292" s="12">
        <f>(((I2292/60)/60)/24)+DATE(1970,1,1)+(-6/24)</f>
        <v>40148.458333333336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((E2293/D2293))</f>
        <v>1.728</v>
      </c>
      <c r="P2293" s="7">
        <f>(E2293/L2293)</f>
        <v>100.46511627906976</v>
      </c>
      <c r="Q2293" s="7" t="str">
        <f>LEFT($N2293,FIND("/",N2293)-1)</f>
        <v>music</v>
      </c>
      <c r="R2293" s="7" t="str">
        <f>RIGHT($N2293,FIND("/",$N2293)-2)</f>
        <v>rock</v>
      </c>
      <c r="S2293" s="12">
        <f>(((J2293/60)/60)/24)+DATE(1970,1,1)+(-6/24)</f>
        <v>40987.727060185185</v>
      </c>
      <c r="T2293" s="12">
        <f>(((I2293/60)/60)/24)+DATE(1970,1,1)+(-6/24)</f>
        <v>41021.916666666664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((E2294/D2294))</f>
        <v>1.072505</v>
      </c>
      <c r="P2294" s="7">
        <f>(E2294/L2294)</f>
        <v>46.630652173913049</v>
      </c>
      <c r="Q2294" s="7" t="str">
        <f>LEFT($N2294,FIND("/",N2294)-1)</f>
        <v>music</v>
      </c>
      <c r="R2294" s="7" t="str">
        <f>RIGHT($N2294,FIND("/",$N2294)-2)</f>
        <v>rock</v>
      </c>
      <c r="S2294" s="12">
        <f>(((J2294/60)/60)/24)+DATE(1970,1,1)+(-6/24)</f>
        <v>40987.447638888887</v>
      </c>
      <c r="T2294" s="12">
        <f>(((I2294/60)/60)/24)+DATE(1970,1,1)+(-6/24)</f>
        <v>41017.447638888887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((E2295/D2295))</f>
        <v>1.0823529411764705</v>
      </c>
      <c r="P2295" s="7">
        <f>(E2295/L2295)</f>
        <v>34.074074074074076</v>
      </c>
      <c r="Q2295" s="7" t="str">
        <f>LEFT($N2295,FIND("/",N2295)-1)</f>
        <v>music</v>
      </c>
      <c r="R2295" s="7" t="str">
        <f>RIGHT($N2295,FIND("/",$N2295)-2)</f>
        <v>rock</v>
      </c>
      <c r="S2295" s="12">
        <f>(((J2295/60)/60)/24)+DATE(1970,1,1)+(-6/24)</f>
        <v>41151.458321759259</v>
      </c>
      <c r="T2295" s="12">
        <f>(((I2295/60)/60)/24)+DATE(1970,1,1)+(-6/24)</f>
        <v>41176.915972222225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((E2296/D2296))</f>
        <v>1.4608079999999999</v>
      </c>
      <c r="P2296" s="7">
        <f>(E2296/L2296)</f>
        <v>65.214642857142863</v>
      </c>
      <c r="Q2296" s="7" t="str">
        <f>LEFT($N2296,FIND("/",N2296)-1)</f>
        <v>music</v>
      </c>
      <c r="R2296" s="7" t="str">
        <f>RIGHT($N2296,FIND("/",$N2296)-2)</f>
        <v>rock</v>
      </c>
      <c r="S2296" s="12">
        <f>(((J2296/60)/60)/24)+DATE(1970,1,1)+(-6/24)</f>
        <v>41264.47314814815</v>
      </c>
      <c r="T2296" s="12">
        <f>(((I2296/60)/60)/24)+DATE(1970,1,1)+(-6/24)</f>
        <v>41294.47314814815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((E2297/D2297))</f>
        <v>1.2524999999999999</v>
      </c>
      <c r="P2297" s="7">
        <f>(E2297/L2297)</f>
        <v>44.205882352941174</v>
      </c>
      <c r="Q2297" s="7" t="str">
        <f>LEFT($N2297,FIND("/",N2297)-1)</f>
        <v>music</v>
      </c>
      <c r="R2297" s="7" t="str">
        <f>RIGHT($N2297,FIND("/",$N2297)-2)</f>
        <v>rock</v>
      </c>
      <c r="S2297" s="12">
        <f>(((J2297/60)/60)/24)+DATE(1970,1,1)+(-6/24)</f>
        <v>41270.704351851848</v>
      </c>
      <c r="T2297" s="12">
        <f>(((I2297/60)/60)/24)+DATE(1970,1,1)+(-6/24)</f>
        <v>41300.704351851848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((E2298/D2298))</f>
        <v>1.4907142857142857</v>
      </c>
      <c r="P2298" s="7">
        <f>(E2298/L2298)</f>
        <v>71.965517241379317</v>
      </c>
      <c r="Q2298" s="7" t="str">
        <f>LEFT($N2298,FIND("/",N2298)-1)</f>
        <v>music</v>
      </c>
      <c r="R2298" s="7" t="str">
        <f>RIGHT($N2298,FIND("/",$N2298)-2)</f>
        <v>rock</v>
      </c>
      <c r="S2298" s="12">
        <f>(((J2298/60)/60)/24)+DATE(1970,1,1)+(-6/24)</f>
        <v>40927.481782407405</v>
      </c>
      <c r="T2298" s="12">
        <f>(((I2298/60)/60)/24)+DATE(1970,1,1)+(-6/24)</f>
        <v>40962.481782407405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((E2299/D2299))</f>
        <v>1.006</v>
      </c>
      <c r="P2299" s="7">
        <f>(E2299/L2299)</f>
        <v>52.94736842105263</v>
      </c>
      <c r="Q2299" s="7" t="str">
        <f>LEFT($N2299,FIND("/",N2299)-1)</f>
        <v>music</v>
      </c>
      <c r="R2299" s="7" t="str">
        <f>RIGHT($N2299,FIND("/",$N2299)-2)</f>
        <v>rock</v>
      </c>
      <c r="S2299" s="12">
        <f>(((J2299/60)/60)/24)+DATE(1970,1,1)+(-6/24)</f>
        <v>40947.792233796295</v>
      </c>
      <c r="T2299" s="12">
        <f>(((I2299/60)/60)/24)+DATE(1970,1,1)+(-6/24)</f>
        <v>40981.915972222225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((E2300/D2300))</f>
        <v>1.0507333333333333</v>
      </c>
      <c r="P2300" s="7">
        <f>(E2300/L2300)</f>
        <v>109.45138888888889</v>
      </c>
      <c r="Q2300" s="7" t="str">
        <f>LEFT($N2300,FIND("/",N2300)-1)</f>
        <v>music</v>
      </c>
      <c r="R2300" s="7" t="str">
        <f>RIGHT($N2300,FIND("/",$N2300)-2)</f>
        <v>rock</v>
      </c>
      <c r="S2300" s="12">
        <f>(((J2300/60)/60)/24)+DATE(1970,1,1)+(-6/24)</f>
        <v>41694.59065972222</v>
      </c>
      <c r="T2300" s="12">
        <f>(((I2300/60)/60)/24)+DATE(1970,1,1)+(-6/24)</f>
        <v>41724.548993055556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((E2301/D2301))</f>
        <v>3.5016666666666665</v>
      </c>
      <c r="P2301" s="7">
        <f>(E2301/L2301)</f>
        <v>75.035714285714292</v>
      </c>
      <c r="Q2301" s="7" t="str">
        <f>LEFT($N2301,FIND("/",N2301)-1)</f>
        <v>music</v>
      </c>
      <c r="R2301" s="7" t="str">
        <f>RIGHT($N2301,FIND("/",$N2301)-2)</f>
        <v>rock</v>
      </c>
      <c r="S2301" s="12">
        <f>(((J2301/60)/60)/24)+DATE(1970,1,1)+(-6/24)</f>
        <v>40564.782511574071</v>
      </c>
      <c r="T2301" s="12">
        <f>(((I2301/60)/60)/24)+DATE(1970,1,1)+(-6/24)</f>
        <v>40579.782511574071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((E2302/D2302))</f>
        <v>1.0125</v>
      </c>
      <c r="P2302" s="7">
        <f>(E2302/L2302)</f>
        <v>115.71428571428571</v>
      </c>
      <c r="Q2302" s="7" t="str">
        <f>LEFT($N2302,FIND("/",N2302)-1)</f>
        <v>music</v>
      </c>
      <c r="R2302" s="7" t="str">
        <f>RIGHT($N2302,FIND("/",$N2302)-2)</f>
        <v>rock</v>
      </c>
      <c r="S2302" s="12">
        <f>(((J2302/60)/60)/24)+DATE(1970,1,1)+(-6/24)</f>
        <v>41074.477037037039</v>
      </c>
      <c r="T2302" s="12">
        <f>(((I2302/60)/60)/24)+DATE(1970,1,1)+(-6/24)</f>
        <v>41088.477037037039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((E2303/D2303))</f>
        <v>1.336044</v>
      </c>
      <c r="P2303" s="7">
        <f>(E2303/L2303)</f>
        <v>31.659810426540286</v>
      </c>
      <c r="Q2303" s="7" t="str">
        <f>LEFT($N2303,FIND("/",N2303)-1)</f>
        <v>music</v>
      </c>
      <c r="R2303" s="7" t="str">
        <f>RIGHT($N2303,FIND("/",$N2303)+4)</f>
        <v>indie rock</v>
      </c>
      <c r="S2303" s="12">
        <f>(((J2303/60)/60)/24)+DATE(1970,1,1)+(-6/24)</f>
        <v>41415.896944444445</v>
      </c>
      <c r="T2303" s="12">
        <f>(((I2303/60)/60)/24)+DATE(1970,1,1)+(-6/24)</f>
        <v>41445.896944444445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((E2304/D2304))</f>
        <v>1.7065217391304348</v>
      </c>
      <c r="P2304" s="7">
        <f>(E2304/L2304)</f>
        <v>46.176470588235297</v>
      </c>
      <c r="Q2304" s="7" t="str">
        <f>LEFT($N2304,FIND("/",N2304)-1)</f>
        <v>music</v>
      </c>
      <c r="R2304" s="7" t="str">
        <f>RIGHT($N2304,FIND("/",$N2304)+4)</f>
        <v>indie rock</v>
      </c>
      <c r="S2304" s="12">
        <f>(((J2304/60)/60)/24)+DATE(1970,1,1)+(-6/24)</f>
        <v>41605.618449074071</v>
      </c>
      <c r="T2304" s="12">
        <f>(((I2304/60)/60)/24)+DATE(1970,1,1)+(-6/24)</f>
        <v>41639.041666666664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((E2305/D2305))</f>
        <v>1.0935829457364341</v>
      </c>
      <c r="P2305" s="7">
        <f>(E2305/L2305)</f>
        <v>68.481650485436887</v>
      </c>
      <c r="Q2305" s="7" t="str">
        <f>LEFT($N2305,FIND("/",N2305)-1)</f>
        <v>music</v>
      </c>
      <c r="R2305" s="7" t="str">
        <f>RIGHT($N2305,FIND("/",$N2305)+4)</f>
        <v>indie rock</v>
      </c>
      <c r="S2305" s="12">
        <f>(((J2305/60)/60)/24)+DATE(1970,1,1)+(-6/24)</f>
        <v>40849.861064814817</v>
      </c>
      <c r="T2305" s="12">
        <f>(((I2305/60)/60)/24)+DATE(1970,1,1)+(-6/24)</f>
        <v>40889.902731481481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((E2306/D2306))</f>
        <v>1.0070033333333335</v>
      </c>
      <c r="P2306" s="7">
        <f>(E2306/L2306)</f>
        <v>53.469203539823013</v>
      </c>
      <c r="Q2306" s="7" t="str">
        <f>LEFT($N2306,FIND("/",N2306)-1)</f>
        <v>music</v>
      </c>
      <c r="R2306" s="7" t="str">
        <f>RIGHT($N2306,FIND("/",$N2306)+4)</f>
        <v>indie rock</v>
      </c>
      <c r="S2306" s="12">
        <f>(((J2306/60)/60)/24)+DATE(1970,1,1)+(-6/24)</f>
        <v>40502.565868055557</v>
      </c>
      <c r="T2306" s="12">
        <f>(((I2306/60)/60)/24)+DATE(1970,1,1)+(-6/24)</f>
        <v>40543.957638888889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((E2307/D2307))</f>
        <v>1.0122777777777778</v>
      </c>
      <c r="P2307" s="7">
        <f>(E2307/L2307)</f>
        <v>109.10778443113773</v>
      </c>
      <c r="Q2307" s="7" t="str">
        <f>LEFT($N2307,FIND("/",N2307)-1)</f>
        <v>music</v>
      </c>
      <c r="R2307" s="7" t="str">
        <f>RIGHT($N2307,FIND("/",$N2307)+4)</f>
        <v>indie rock</v>
      </c>
      <c r="S2307" s="12">
        <f>(((J2307/60)/60)/24)+DATE(1970,1,1)+(-6/24)</f>
        <v>41834.445277777777</v>
      </c>
      <c r="T2307" s="12">
        <f>(((I2307/60)/60)/24)+DATE(1970,1,1)+(-6/24)</f>
        <v>41859.5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((E2308/D2308))</f>
        <v>1.0675857142857144</v>
      </c>
      <c r="P2308" s="7">
        <f>(E2308/L2308)</f>
        <v>51.185616438356163</v>
      </c>
      <c r="Q2308" s="7" t="str">
        <f>LEFT($N2308,FIND("/",N2308)-1)</f>
        <v>music</v>
      </c>
      <c r="R2308" s="7" t="str">
        <f>RIGHT($N2308,FIND("/",$N2308)+4)</f>
        <v>indie rock</v>
      </c>
      <c r="S2308" s="12">
        <f>(((J2308/60)/60)/24)+DATE(1970,1,1)+(-6/24)</f>
        <v>40947.91815972222</v>
      </c>
      <c r="T2308" s="12">
        <f>(((I2308/60)/60)/24)+DATE(1970,1,1)+(-6/24)</f>
        <v>40977.91815972222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((E2309/D2309))</f>
        <v>1.0665777537961894</v>
      </c>
      <c r="P2309" s="7">
        <f>(E2309/L2309)</f>
        <v>27.936800000000002</v>
      </c>
      <c r="Q2309" s="7" t="str">
        <f>LEFT($N2309,FIND("/",N2309)-1)</f>
        <v>music</v>
      </c>
      <c r="R2309" s="7" t="str">
        <f>RIGHT($N2309,FIND("/",$N2309)+4)</f>
        <v>indie rock</v>
      </c>
      <c r="S2309" s="12">
        <f>(((J2309/60)/60)/24)+DATE(1970,1,1)+(-6/24)</f>
        <v>41004.552465277775</v>
      </c>
      <c r="T2309" s="12">
        <f>(((I2309/60)/60)/24)+DATE(1970,1,1)+(-6/24)</f>
        <v>41034.552407407406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((E2310/D2310))</f>
        <v>1.0130622</v>
      </c>
      <c r="P2310" s="7">
        <f>(E2310/L2310)</f>
        <v>82.496921824104234</v>
      </c>
      <c r="Q2310" s="7" t="str">
        <f>LEFT($N2310,FIND("/",N2310)-1)</f>
        <v>music</v>
      </c>
      <c r="R2310" s="7" t="str">
        <f>RIGHT($N2310,FIND("/",$N2310)+4)</f>
        <v>indie rock</v>
      </c>
      <c r="S2310" s="12">
        <f>(((J2310/60)/60)/24)+DATE(1970,1,1)+(-6/24)</f>
        <v>41851.712916666671</v>
      </c>
      <c r="T2310" s="12">
        <f>(((I2310/60)/60)/24)+DATE(1970,1,1)+(-6/24)</f>
        <v>41879.791666666664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((E2311/D2311))</f>
        <v>1.0667450000000001</v>
      </c>
      <c r="P2311" s="7">
        <f>(E2311/L2311)</f>
        <v>59.817476635514019</v>
      </c>
      <c r="Q2311" s="7" t="str">
        <f>LEFT($N2311,FIND("/",N2311)-1)</f>
        <v>music</v>
      </c>
      <c r="R2311" s="7" t="str">
        <f>RIGHT($N2311,FIND("/",$N2311)+4)</f>
        <v>indie rock</v>
      </c>
      <c r="S2311" s="12">
        <f>(((J2311/60)/60)/24)+DATE(1970,1,1)+(-6/24)</f>
        <v>41307.737696759257</v>
      </c>
      <c r="T2311" s="12">
        <f>(((I2311/60)/60)/24)+DATE(1970,1,1)+(-6/24)</f>
        <v>41342.737696759257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((E2312/D2312))</f>
        <v>4.288397837837838</v>
      </c>
      <c r="P2312" s="7">
        <f>(E2312/L2312)</f>
        <v>64.816470588235291</v>
      </c>
      <c r="Q2312" s="7" t="str">
        <f>LEFT($N2312,FIND("/",N2312)-1)</f>
        <v>music</v>
      </c>
      <c r="R2312" s="7" t="str">
        <f>RIGHT($N2312,FIND("/",$N2312)+4)</f>
        <v>indie rock</v>
      </c>
      <c r="S2312" s="12">
        <f>(((J2312/60)/60)/24)+DATE(1970,1,1)+(-6/24)</f>
        <v>41324.54415509259</v>
      </c>
      <c r="T2312" s="12">
        <f>(((I2312/60)/60)/24)+DATE(1970,1,1)+(-6/24)</f>
        <v>41354.502488425926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((E2313/D2313))</f>
        <v>1.0411111111111111</v>
      </c>
      <c r="P2313" s="7">
        <f>(E2313/L2313)</f>
        <v>90.09615384615384</v>
      </c>
      <c r="Q2313" s="7" t="str">
        <f>LEFT($N2313,FIND("/",N2313)-1)</f>
        <v>music</v>
      </c>
      <c r="R2313" s="7" t="str">
        <f>RIGHT($N2313,FIND("/",$N2313)+4)</f>
        <v>indie rock</v>
      </c>
      <c r="S2313" s="12">
        <f>(((J2313/60)/60)/24)+DATE(1970,1,1)+(-6/24)</f>
        <v>41735.754502314812</v>
      </c>
      <c r="T2313" s="12">
        <f>(((I2313/60)/60)/24)+DATE(1970,1,1)+(-6/24)</f>
        <v>41765.754502314812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((E2314/D2314))</f>
        <v>1.0786666666666667</v>
      </c>
      <c r="P2314" s="7">
        <f>(E2314/L2314)</f>
        <v>40.962025316455694</v>
      </c>
      <c r="Q2314" s="7" t="str">
        <f>LEFT($N2314,FIND("/",N2314)-1)</f>
        <v>music</v>
      </c>
      <c r="R2314" s="7" t="str">
        <f>RIGHT($N2314,FIND("/",$N2314)+4)</f>
        <v>indie rock</v>
      </c>
      <c r="S2314" s="12">
        <f>(((J2314/60)/60)/24)+DATE(1970,1,1)+(-6/24)</f>
        <v>41716.382847222223</v>
      </c>
      <c r="T2314" s="12">
        <f>(((I2314/60)/60)/24)+DATE(1970,1,1)+(-6/24)</f>
        <v>41747.708333333336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((E2315/D2315))</f>
        <v>1.7584040000000001</v>
      </c>
      <c r="P2315" s="7">
        <f>(E2315/L2315)</f>
        <v>56.000127388535034</v>
      </c>
      <c r="Q2315" s="7" t="str">
        <f>LEFT($N2315,FIND("/",N2315)-1)</f>
        <v>music</v>
      </c>
      <c r="R2315" s="7" t="str">
        <f>RIGHT($N2315,FIND("/",$N2315)+4)</f>
        <v>indie rock</v>
      </c>
      <c r="S2315" s="12">
        <f>(((J2315/60)/60)/24)+DATE(1970,1,1)+(-6/24)</f>
        <v>41002.708634259259</v>
      </c>
      <c r="T2315" s="12">
        <f>(((I2315/60)/60)/24)+DATE(1970,1,1)+(-6/24)</f>
        <v>41032.708634259259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((E2316/D2316))</f>
        <v>1.5697000000000001</v>
      </c>
      <c r="P2316" s="7">
        <f>(E2316/L2316)</f>
        <v>37.672800000000002</v>
      </c>
      <c r="Q2316" s="7" t="str">
        <f>LEFT($N2316,FIND("/",N2316)-1)</f>
        <v>music</v>
      </c>
      <c r="R2316" s="7" t="str">
        <f>RIGHT($N2316,FIND("/",$N2316)+4)</f>
        <v>indie rock</v>
      </c>
      <c r="S2316" s="12">
        <f>(((J2316/60)/60)/24)+DATE(1970,1,1)+(-6/24)</f>
        <v>41037.301585648151</v>
      </c>
      <c r="T2316" s="12">
        <f>(((I2316/60)/60)/24)+DATE(1970,1,1)+(-6/24)</f>
        <v>41067.301585648151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((E2317/D2317))</f>
        <v>1.026</v>
      </c>
      <c r="P2317" s="7">
        <f>(E2317/L2317)</f>
        <v>40.078125</v>
      </c>
      <c r="Q2317" s="7" t="str">
        <f>LEFT($N2317,FIND("/",N2317)-1)</f>
        <v>music</v>
      </c>
      <c r="R2317" s="7" t="str">
        <f>RIGHT($N2317,FIND("/",$N2317)+4)</f>
        <v>indie rock</v>
      </c>
      <c r="S2317" s="12">
        <f>(((J2317/60)/60)/24)+DATE(1970,1,1)+(-6/24)</f>
        <v>41004.47619212963</v>
      </c>
      <c r="T2317" s="12">
        <f>(((I2317/60)/60)/24)+DATE(1970,1,1)+(-6/24)</f>
        <v>41034.47619212963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((E2318/D2318))</f>
        <v>1.0404266666666666</v>
      </c>
      <c r="P2318" s="7">
        <f>(E2318/L2318)</f>
        <v>78.031999999999996</v>
      </c>
      <c r="Q2318" s="7" t="str">
        <f>LEFT($N2318,FIND("/",N2318)-1)</f>
        <v>music</v>
      </c>
      <c r="R2318" s="7" t="str">
        <f>RIGHT($N2318,FIND("/",$N2318)+4)</f>
        <v>indie rock</v>
      </c>
      <c r="S2318" s="12">
        <f>(((J2318/60)/60)/24)+DATE(1970,1,1)+(-6/24)</f>
        <v>40079.475115740745</v>
      </c>
      <c r="T2318" s="12">
        <f>(((I2318/60)/60)/24)+DATE(1970,1,1)+(-6/24)</f>
        <v>40156.51666666667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((E2319/D2319))</f>
        <v>1.04</v>
      </c>
      <c r="P2319" s="7">
        <f>(E2319/L2319)</f>
        <v>18.90909090909091</v>
      </c>
      <c r="Q2319" s="7" t="str">
        <f>LEFT($N2319,FIND("/",N2319)-1)</f>
        <v>music</v>
      </c>
      <c r="R2319" s="7" t="str">
        <f>RIGHT($N2319,FIND("/",$N2319)+4)</f>
        <v>indie rock</v>
      </c>
      <c r="S2319" s="12">
        <f>(((J2319/60)/60)/24)+DATE(1970,1,1)+(-6/24)</f>
        <v>40192.292233796295</v>
      </c>
      <c r="T2319" s="12">
        <f>(((I2319/60)/60)/24)+DATE(1970,1,1)+(-6/24)</f>
        <v>40223.958333333336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((E2320/D2320))</f>
        <v>1.2105999999999999</v>
      </c>
      <c r="P2320" s="7">
        <f>(E2320/L2320)</f>
        <v>37.134969325153371</v>
      </c>
      <c r="Q2320" s="7" t="str">
        <f>LEFT($N2320,FIND("/",N2320)-1)</f>
        <v>music</v>
      </c>
      <c r="R2320" s="7" t="str">
        <f>RIGHT($N2320,FIND("/",$N2320)+4)</f>
        <v>indie rock</v>
      </c>
      <c r="S2320" s="12">
        <f>(((J2320/60)/60)/24)+DATE(1970,1,1)+(-6/24)</f>
        <v>40050.393680555557</v>
      </c>
      <c r="T2320" s="12">
        <f>(((I2320/60)/60)/24)+DATE(1970,1,1)+(-6/24)</f>
        <v>40081.915972222225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((E2321/D2321))</f>
        <v>1.077</v>
      </c>
      <c r="P2321" s="7">
        <f>(E2321/L2321)</f>
        <v>41.961038961038959</v>
      </c>
      <c r="Q2321" s="7" t="str">
        <f>LEFT($N2321,FIND("/",N2321)-1)</f>
        <v>music</v>
      </c>
      <c r="R2321" s="7" t="str">
        <f>RIGHT($N2321,FIND("/",$N2321)+4)</f>
        <v>indie rock</v>
      </c>
      <c r="S2321" s="12">
        <f>(((J2321/60)/60)/24)+DATE(1970,1,1)+(-6/24)</f>
        <v>41592.832002314812</v>
      </c>
      <c r="T2321" s="12">
        <f>(((I2321/60)/60)/24)+DATE(1970,1,1)+(-6/24)</f>
        <v>41622.832002314812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((E2322/D2322))</f>
        <v>1.0866</v>
      </c>
      <c r="P2322" s="7">
        <f>(E2322/L2322)</f>
        <v>61.044943820224717</v>
      </c>
      <c r="Q2322" s="7" t="str">
        <f>LEFT($N2322,FIND("/",N2322)-1)</f>
        <v>music</v>
      </c>
      <c r="R2322" s="7" t="str">
        <f>RIGHT($N2322,FIND("/",$N2322)+4)</f>
        <v>indie rock</v>
      </c>
      <c r="S2322" s="12">
        <f>(((J2322/60)/60)/24)+DATE(1970,1,1)+(-6/24)</f>
        <v>41696.567129629628</v>
      </c>
      <c r="T2322" s="12">
        <f>(((I2322/60)/60)/24)+DATE(1970,1,1)+(-6/24)</f>
        <v>41731.525462962964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((E2323/D2323))</f>
        <v>0.39120962394619685</v>
      </c>
      <c r="P2323" s="7">
        <f>(E2323/L2323)</f>
        <v>64.53125</v>
      </c>
      <c r="Q2323" s="7" t="str">
        <f>LEFT($N2323,FIND("/",N2323)-1)</f>
        <v>food</v>
      </c>
      <c r="R2323" s="7" t="str">
        <f>RIGHT($N2323,FIND("/",$N2323)+6)</f>
        <v>small batch</v>
      </c>
      <c r="S2323" s="12">
        <f>(((J2323/60)/60)/24)+DATE(1970,1,1)+(-6/24)</f>
        <v>42799.010428240741</v>
      </c>
      <c r="T2323" s="12">
        <f>(((I2323/60)/60)/24)+DATE(1970,1,1)+(-6/24)</f>
        <v>42828.96876157407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((E2324/D2324))</f>
        <v>3.1481481481481478E-2</v>
      </c>
      <c r="P2324" s="7">
        <f>(E2324/L2324)</f>
        <v>21.25</v>
      </c>
      <c r="Q2324" s="7" t="str">
        <f>LEFT($N2324,FIND("/",N2324)-1)</f>
        <v>food</v>
      </c>
      <c r="R2324" s="7" t="str">
        <f>RIGHT($N2324,FIND("/",$N2324)+6)</f>
        <v>small batch</v>
      </c>
      <c r="S2324" s="12">
        <f>(((J2324/60)/60)/24)+DATE(1970,1,1)+(-6/24)</f>
        <v>42804.645474537043</v>
      </c>
      <c r="T2324" s="12">
        <f>(((I2324/60)/60)/24)+DATE(1970,1,1)+(-6/24)</f>
        <v>42834.603807870371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((E2325/D2325))</f>
        <v>0.48</v>
      </c>
      <c r="P2325" s="7">
        <f>(E2325/L2325)</f>
        <v>30</v>
      </c>
      <c r="Q2325" s="7" t="str">
        <f>LEFT($N2325,FIND("/",N2325)-1)</f>
        <v>food</v>
      </c>
      <c r="R2325" s="7" t="str">
        <f>RIGHT($N2325,FIND("/",$N2325)+6)</f>
        <v>small batch</v>
      </c>
      <c r="S2325" s="12">
        <f>(((J2325/60)/60)/24)+DATE(1970,1,1)+(-6/24)</f>
        <v>42807.505173611105</v>
      </c>
      <c r="T2325" s="12">
        <f>(((I2325/60)/60)/24)+DATE(1970,1,1)+(-6/24)</f>
        <v>42814.505173611105</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((E2326/D2326))</f>
        <v>0.20733333333333334</v>
      </c>
      <c r="P2326" s="7">
        <f>(E2326/L2326)</f>
        <v>25.491803278688526</v>
      </c>
      <c r="Q2326" s="7" t="str">
        <f>LEFT($N2326,FIND("/",N2326)-1)</f>
        <v>food</v>
      </c>
      <c r="R2326" s="7" t="str">
        <f>RIGHT($N2326,FIND("/",$N2326)+6)</f>
        <v>small batch</v>
      </c>
      <c r="S2326" s="12">
        <f>(((J2326/60)/60)/24)+DATE(1970,1,1)+(-6/24)</f>
        <v>42790.635243055556</v>
      </c>
      <c r="T2326" s="12">
        <f>(((I2326/60)/60)/24)+DATE(1970,1,1)+(-6/24)</f>
        <v>42820.593576388885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((E2327/D2327))</f>
        <v>0.08</v>
      </c>
      <c r="P2327" s="7">
        <f>(E2327/L2327)</f>
        <v>11.428571428571429</v>
      </c>
      <c r="Q2327" s="7" t="str">
        <f>LEFT($N2327,FIND("/",N2327)-1)</f>
        <v>food</v>
      </c>
      <c r="R2327" s="7" t="str">
        <f>RIGHT($N2327,FIND("/",$N2327)+6)</f>
        <v>small batch</v>
      </c>
      <c r="S2327" s="12">
        <f>(((J2327/60)/60)/24)+DATE(1970,1,1)+(-6/24)</f>
        <v>42793.772349537037</v>
      </c>
      <c r="T2327" s="12">
        <f>(((I2327/60)/60)/24)+DATE(1970,1,1)+(-6/24)</f>
        <v>42823.730682870373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((E2328/D2328))</f>
        <v>7.1999999999999998E-3</v>
      </c>
      <c r="P2328" s="7">
        <f>(E2328/L2328)</f>
        <v>108</v>
      </c>
      <c r="Q2328" s="7" t="str">
        <f>LEFT($N2328,FIND("/",N2328)-1)</f>
        <v>food</v>
      </c>
      <c r="R2328" s="7" t="str">
        <f>RIGHT($N2328,FIND("/",$N2328)+6)</f>
        <v>small batch</v>
      </c>
      <c r="S2328" s="12">
        <f>(((J2328/60)/60)/24)+DATE(1970,1,1)+(-6/24)</f>
        <v>42803.784120370372</v>
      </c>
      <c r="T2328" s="12">
        <f>(((I2328/60)/60)/24)+DATE(1970,1,1)+(-6/24)</f>
        <v>42855.458333333328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((E2329/D2329))</f>
        <v>5.2609431428571432</v>
      </c>
      <c r="P2329" s="7">
        <f>(E2329/L2329)</f>
        <v>54.883162444113267</v>
      </c>
      <c r="Q2329" s="7" t="str">
        <f>LEFT($N2329,FIND("/",N2329)-1)</f>
        <v>food</v>
      </c>
      <c r="R2329" s="7" t="str">
        <f>RIGHT($N2329,FIND("/",$N2329)+6)</f>
        <v>small batch</v>
      </c>
      <c r="S2329" s="12">
        <f>(((J2329/60)/60)/24)+DATE(1970,1,1)+(-6/24)</f>
        <v>41842.667129629634</v>
      </c>
      <c r="T2329" s="12">
        <f>(((I2329/60)/60)/24)+DATE(1970,1,1)+(-6/24)</f>
        <v>41877.667129629634</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((E2330/D2330))</f>
        <v>2.5445000000000002</v>
      </c>
      <c r="P2330" s="7">
        <f>(E2330/L2330)</f>
        <v>47.383612662942269</v>
      </c>
      <c r="Q2330" s="7" t="str">
        <f>LEFT($N2330,FIND("/",N2330)-1)</f>
        <v>food</v>
      </c>
      <c r="R2330" s="7" t="str">
        <f>RIGHT($N2330,FIND("/",$N2330)+6)</f>
        <v>small batch</v>
      </c>
      <c r="S2330" s="12">
        <f>(((J2330/60)/60)/24)+DATE(1970,1,1)+(-6/24)</f>
        <v>42139.531678240746</v>
      </c>
      <c r="T2330" s="12">
        <f>(((I2330/60)/60)/24)+DATE(1970,1,1)+(-6/24)</f>
        <v>42169.531678240746</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((E2331/D2331))</f>
        <v>1.0591999999999999</v>
      </c>
      <c r="P2331" s="7">
        <f>(E2331/L2331)</f>
        <v>211.84</v>
      </c>
      <c r="Q2331" s="7" t="str">
        <f>LEFT($N2331,FIND("/",N2331)-1)</f>
        <v>food</v>
      </c>
      <c r="R2331" s="7" t="str">
        <f>RIGHT($N2331,FIND("/",$N2331)+6)</f>
        <v>small batch</v>
      </c>
      <c r="S2331" s="12">
        <f>(((J2331/60)/60)/24)+DATE(1970,1,1)+(-6/24)</f>
        <v>41807.374374999999</v>
      </c>
      <c r="T2331" s="12">
        <f>(((I2331/60)/60)/24)+DATE(1970,1,1)+(-6/24)</f>
        <v>41837.374374999999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((E2332/D2332))</f>
        <v>1.0242285714285715</v>
      </c>
      <c r="P2332" s="7">
        <f>(E2332/L2332)</f>
        <v>219.92638036809817</v>
      </c>
      <c r="Q2332" s="7" t="str">
        <f>LEFT($N2332,FIND("/",N2332)-1)</f>
        <v>food</v>
      </c>
      <c r="R2332" s="7" t="str">
        <f>RIGHT($N2332,FIND("/",$N2332)+6)</f>
        <v>small batch</v>
      </c>
      <c r="S2332" s="12">
        <f>(((J2332/60)/60)/24)+DATE(1970,1,1)+(-6/24)</f>
        <v>42332.64980324074</v>
      </c>
      <c r="T2332" s="12">
        <f>(((I2332/60)/60)/24)+DATE(1970,1,1)+(-6/24)</f>
        <v>42362.75</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((E2333/D2333))</f>
        <v>1.4431375</v>
      </c>
      <c r="P2333" s="7">
        <f>(E2333/L2333)</f>
        <v>40.795406360424032</v>
      </c>
      <c r="Q2333" s="7" t="str">
        <f>LEFT($N2333,FIND("/",N2333)-1)</f>
        <v>food</v>
      </c>
      <c r="R2333" s="7" t="str">
        <f>RIGHT($N2333,FIND("/",$N2333)+6)</f>
        <v>small batch</v>
      </c>
      <c r="S2333" s="12">
        <f>(((J2333/60)/60)/24)+DATE(1970,1,1)+(-6/24)</f>
        <v>41838.755671296298</v>
      </c>
      <c r="T2333" s="12">
        <f>(((I2333/60)/60)/24)+DATE(1970,1,1)+(-6/24)</f>
        <v>41868.755671296298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((E2334/D2334))</f>
        <v>1.06308</v>
      </c>
      <c r="P2334" s="7">
        <f>(E2334/L2334)</f>
        <v>75.502840909090907</v>
      </c>
      <c r="Q2334" s="7" t="str">
        <f>LEFT($N2334,FIND("/",N2334)-1)</f>
        <v>food</v>
      </c>
      <c r="R2334" s="7" t="str">
        <f>RIGHT($N2334,FIND("/",$N2334)+6)</f>
        <v>small batch</v>
      </c>
      <c r="S2334" s="12">
        <f>(((J2334/60)/60)/24)+DATE(1970,1,1)+(-6/24)</f>
        <v>42011.378136574072</v>
      </c>
      <c r="T2334" s="12">
        <f>(((I2334/60)/60)/24)+DATE(1970,1,1)+(-6/24)</f>
        <v>42041.378136574072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((E2335/D2335))</f>
        <v>2.1216666666666666</v>
      </c>
      <c r="P2335" s="7">
        <f>(E2335/L2335)</f>
        <v>13.542553191489361</v>
      </c>
      <c r="Q2335" s="7" t="str">
        <f>LEFT($N2335,FIND("/",N2335)-1)</f>
        <v>food</v>
      </c>
      <c r="R2335" s="7" t="str">
        <f>RIGHT($N2335,FIND("/",$N2335)+6)</f>
        <v>small batch</v>
      </c>
      <c r="S2335" s="12">
        <f>(((J2335/60)/60)/24)+DATE(1970,1,1)+(-6/24)</f>
        <v>41767.400347222225</v>
      </c>
      <c r="T2335" s="12">
        <f>(((I2335/60)/60)/24)+DATE(1970,1,1)+(-6/24)</f>
        <v>41788.493055555555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((E2336/D2336))</f>
        <v>1.0195000000000001</v>
      </c>
      <c r="P2336" s="7">
        <f>(E2336/L2336)</f>
        <v>60.865671641791046</v>
      </c>
      <c r="Q2336" s="7" t="str">
        <f>LEFT($N2336,FIND("/",N2336)-1)</f>
        <v>food</v>
      </c>
      <c r="R2336" s="7" t="str">
        <f>RIGHT($N2336,FIND("/",$N2336)+6)</f>
        <v>small batch</v>
      </c>
      <c r="S2336" s="12">
        <f>(((J2336/60)/60)/24)+DATE(1970,1,1)+(-6/24)</f>
        <v>41918.420115740737</v>
      </c>
      <c r="T2336" s="12">
        <f>(((I2336/60)/60)/24)+DATE(1970,1,1)+(-6/24)</f>
        <v>41948.481944444444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((E2337/D2337))</f>
        <v>1.0227200000000001</v>
      </c>
      <c r="P2337" s="7">
        <f>(E2337/L2337)</f>
        <v>115.69230769230769</v>
      </c>
      <c r="Q2337" s="7" t="str">
        <f>LEFT($N2337,FIND("/",N2337)-1)</f>
        <v>food</v>
      </c>
      <c r="R2337" s="7" t="str">
        <f>RIGHT($N2337,FIND("/",$N2337)+6)</f>
        <v>small batch</v>
      </c>
      <c r="S2337" s="12">
        <f>(((J2337/60)/60)/24)+DATE(1970,1,1)+(-6/24)</f>
        <v>41771.322256944448</v>
      </c>
      <c r="T2337" s="12">
        <f>(((I2337/60)/60)/24)+DATE(1970,1,1)+(-6/24)</f>
        <v>41801.322256944448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((E2338/D2338))</f>
        <v>5.2073254999999996</v>
      </c>
      <c r="P2338" s="7">
        <f>(E2338/L2338)</f>
        <v>48.104623556581984</v>
      </c>
      <c r="Q2338" s="7" t="str">
        <f>LEFT($N2338,FIND("/",N2338)-1)</f>
        <v>food</v>
      </c>
      <c r="R2338" s="7" t="str">
        <f>RIGHT($N2338,FIND("/",$N2338)+6)</f>
        <v>small batch</v>
      </c>
      <c r="S2338" s="12">
        <f>(((J2338/60)/60)/24)+DATE(1970,1,1)+(-6/24)</f>
        <v>41666.674710648149</v>
      </c>
      <c r="T2338" s="12">
        <f>(((I2338/60)/60)/24)+DATE(1970,1,1)+(-6/24)</f>
        <v>41706.674710648149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((E2339/D2339))</f>
        <v>1.1065833333333333</v>
      </c>
      <c r="P2339" s="7">
        <f>(E2339/L2339)</f>
        <v>74.184357541899445</v>
      </c>
      <c r="Q2339" s="7" t="str">
        <f>LEFT($N2339,FIND("/",N2339)-1)</f>
        <v>food</v>
      </c>
      <c r="R2339" s="7" t="str">
        <f>RIGHT($N2339,FIND("/",$N2339)+6)</f>
        <v>small batch</v>
      </c>
      <c r="S2339" s="12">
        <f>(((J2339/60)/60)/24)+DATE(1970,1,1)+(-6/24)</f>
        <v>41786.390543981484</v>
      </c>
      <c r="T2339" s="12">
        <f>(((I2339/60)/60)/24)+DATE(1970,1,1)+(-6/24)</f>
        <v>41816.390543981484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((E2340/D2340))</f>
        <v>1.0114333333333334</v>
      </c>
      <c r="P2340" s="7">
        <f>(E2340/L2340)</f>
        <v>123.34552845528455</v>
      </c>
      <c r="Q2340" s="7" t="str">
        <f>LEFT($N2340,FIND("/",N2340)-1)</f>
        <v>food</v>
      </c>
      <c r="R2340" s="7" t="str">
        <f>RIGHT($N2340,FIND("/",$N2340)+6)</f>
        <v>small batch</v>
      </c>
      <c r="S2340" s="12">
        <f>(((J2340/60)/60)/24)+DATE(1970,1,1)+(-6/24)</f>
        <v>41789.646805555552</v>
      </c>
      <c r="T2340" s="12">
        <f>(((I2340/60)/60)/24)+DATE(1970,1,1)+(-6/24)</f>
        <v>41819.646805555552</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((E2341/D2341))</f>
        <v>2.9420799999999998</v>
      </c>
      <c r="P2341" s="7">
        <f>(E2341/L2341)</f>
        <v>66.623188405797094</v>
      </c>
      <c r="Q2341" s="7" t="str">
        <f>LEFT($N2341,FIND("/",N2341)-1)</f>
        <v>food</v>
      </c>
      <c r="R2341" s="7" t="str">
        <f>RIGHT($N2341,FIND("/",$N2341)+6)</f>
        <v>small batch</v>
      </c>
      <c r="S2341" s="12">
        <f>(((J2341/60)/60)/24)+DATE(1970,1,1)+(-6/24)</f>
        <v>42692.54987268518</v>
      </c>
      <c r="T2341" s="12">
        <f>(((I2341/60)/60)/24)+DATE(1970,1,1)+(-6/24)</f>
        <v>42723.082638888889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((E2342/D2342))</f>
        <v>1.0577749999999999</v>
      </c>
      <c r="P2342" s="7">
        <f>(E2342/L2342)</f>
        <v>104.99007444168734</v>
      </c>
      <c r="Q2342" s="7" t="str">
        <f>LEFT($N2342,FIND("/",N2342)-1)</f>
        <v>food</v>
      </c>
      <c r="R2342" s="7" t="str">
        <f>RIGHT($N2342,FIND("/",$N2342)+6)</f>
        <v>small batch</v>
      </c>
      <c r="S2342" s="12">
        <f>(((J2342/60)/60)/24)+DATE(1970,1,1)+(-6/24)</f>
        <v>42643.392800925925</v>
      </c>
      <c r="T2342" s="12">
        <f>(((I2342/60)/60)/24)+DATE(1970,1,1)+(-6/24)</f>
        <v>42673.392800925925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((E2343/D2343))</f>
        <v>0</v>
      </c>
      <c r="P2343" s="7">
        <v>0</v>
      </c>
      <c r="Q2343" s="7" t="str">
        <f>LEFT($N2343,FIND("/",N2343)-1)</f>
        <v>technology</v>
      </c>
      <c r="R2343" s="7" t="str">
        <f>RIGHT($N2343,FIND("/",$N2343)-8)</f>
        <v>web</v>
      </c>
      <c r="S2343" s="12">
        <f>(((J2343/60)/60)/24)+DATE(1970,1,1)+(-6/24)</f>
        <v>42167.563703703709</v>
      </c>
      <c r="T2343" s="12">
        <f>(((I2343/60)/60)/24)+DATE(1970,1,1)+(-6/24)</f>
        <v>42197.563703703709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((E2344/D2344))</f>
        <v>0</v>
      </c>
      <c r="P2344" s="7">
        <v>0</v>
      </c>
      <c r="Q2344" s="7" t="str">
        <f>LEFT($N2344,FIND("/",N2344)-1)</f>
        <v>technology</v>
      </c>
      <c r="R2344" s="7" t="str">
        <f>RIGHT($N2344,FIND("/",$N2344)-8)</f>
        <v>web</v>
      </c>
      <c r="S2344" s="12">
        <f>(((J2344/60)/60)/24)+DATE(1970,1,1)+(-6/24)</f>
        <v>41897.452199074076</v>
      </c>
      <c r="T2344" s="12">
        <f>(((I2344/60)/60)/24)+DATE(1970,1,1)+(-6/24)</f>
        <v>41917.958333333336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((E2345/D2345))</f>
        <v>0.03</v>
      </c>
      <c r="P2345" s="7">
        <f>(E2345/L2345)</f>
        <v>300</v>
      </c>
      <c r="Q2345" s="7" t="str">
        <f>LEFT($N2345,FIND("/",N2345)-1)</f>
        <v>technology</v>
      </c>
      <c r="R2345" s="7" t="str">
        <f>RIGHT($N2345,FIND("/",$N2345)-8)</f>
        <v>web</v>
      </c>
      <c r="S2345" s="12">
        <f>(((J2345/60)/60)/24)+DATE(1970,1,1)+(-6/24)</f>
        <v>42327.575289351851</v>
      </c>
      <c r="T2345" s="12">
        <f>(((I2345/60)/60)/24)+DATE(1970,1,1)+(-6/24)</f>
        <v>42377.57430555555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((E2346/D2346))</f>
        <v>1E-3</v>
      </c>
      <c r="P2346" s="7">
        <f>(E2346/L2346)</f>
        <v>1</v>
      </c>
      <c r="Q2346" s="7" t="str">
        <f>LEFT($N2346,FIND("/",N2346)-1)</f>
        <v>technology</v>
      </c>
      <c r="R2346" s="7" t="str">
        <f>RIGHT($N2346,FIND("/",$N2346)-8)</f>
        <v>web</v>
      </c>
      <c r="S2346" s="12">
        <f>(((J2346/60)/60)/24)+DATE(1970,1,1)+(-6/24)</f>
        <v>42515.477650462963</v>
      </c>
      <c r="T2346" s="12">
        <f>(((I2346/60)/60)/24)+DATE(1970,1,1)+(-6/24)</f>
        <v>42545.477650462963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((E2347/D2347))</f>
        <v>0</v>
      </c>
      <c r="P2347" s="7">
        <v>0</v>
      </c>
      <c r="Q2347" s="7" t="str">
        <f>LEFT($N2347,FIND("/",N2347)-1)</f>
        <v>technology</v>
      </c>
      <c r="R2347" s="7" t="str">
        <f>RIGHT($N2347,FIND("/",$N2347)-8)</f>
        <v>web</v>
      </c>
      <c r="S2347" s="12">
        <f>(((J2347/60)/60)/24)+DATE(1970,1,1)+(-6/24)</f>
        <v>42059.751805555556</v>
      </c>
      <c r="T2347" s="12">
        <f>(((I2347/60)/60)/24)+DATE(1970,1,1)+(-6/24)</f>
        <v>42094.735416666663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((E2348/D2348))</f>
        <v>6.4999999999999997E-4</v>
      </c>
      <c r="P2348" s="7">
        <f>(E2348/L2348)</f>
        <v>13</v>
      </c>
      <c r="Q2348" s="7" t="str">
        <f>LEFT($N2348,FIND("/",N2348)-1)</f>
        <v>technology</v>
      </c>
      <c r="R2348" s="7" t="str">
        <f>RIGHT($N2348,FIND("/",$N2348)-8)</f>
        <v>web</v>
      </c>
      <c r="S2348" s="12">
        <f>(((J2348/60)/60)/24)+DATE(1970,1,1)+(-6/24)</f>
        <v>42615.54896990741</v>
      </c>
      <c r="T2348" s="12">
        <f>(((I2348/60)/60)/24)+DATE(1970,1,1)+(-6/24)</f>
        <v>42660.54896990741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((E2349/D2349))</f>
        <v>1.4999999999999999E-2</v>
      </c>
      <c r="P2349" s="7">
        <f>(E2349/L2349)</f>
        <v>15</v>
      </c>
      <c r="Q2349" s="7" t="str">
        <f>LEFT($N2349,FIND("/",N2349)-1)</f>
        <v>technology</v>
      </c>
      <c r="R2349" s="7" t="str">
        <f>RIGHT($N2349,FIND("/",$N2349)-8)</f>
        <v>web</v>
      </c>
      <c r="S2349" s="12">
        <f>(((J2349/60)/60)/24)+DATE(1970,1,1)+(-6/24)</f>
        <v>42577.357361111113</v>
      </c>
      <c r="T2349" s="12">
        <f>(((I2349/60)/60)/24)+DATE(1970,1,1)+(-6/24)</f>
        <v>42607.357361111113</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((E2350/D2350))</f>
        <v>3.8571428571428572E-3</v>
      </c>
      <c r="P2350" s="7">
        <f>(E2350/L2350)</f>
        <v>54</v>
      </c>
      <c r="Q2350" s="7" t="str">
        <f>LEFT($N2350,FIND("/",N2350)-1)</f>
        <v>technology</v>
      </c>
      <c r="R2350" s="7" t="str">
        <f>RIGHT($N2350,FIND("/",$N2350)-8)</f>
        <v>web</v>
      </c>
      <c r="S2350" s="12">
        <f>(((J2350/60)/60)/24)+DATE(1970,1,1)+(-6/24)</f>
        <v>42360.682152777779</v>
      </c>
      <c r="T2350" s="12">
        <f>(((I2350/60)/60)/24)+DATE(1970,1,1)+(-6/24)</f>
        <v>42420.682152777779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((E2351/D2351))</f>
        <v>0</v>
      </c>
      <c r="P2351" s="7">
        <v>0</v>
      </c>
      <c r="Q2351" s="7" t="str">
        <f>LEFT($N2351,FIND("/",N2351)-1)</f>
        <v>technology</v>
      </c>
      <c r="R2351" s="7" t="str">
        <f>RIGHT($N2351,FIND("/",$N2351)-8)</f>
        <v>web</v>
      </c>
      <c r="S2351" s="12">
        <f>(((J2351/60)/60)/24)+DATE(1970,1,1)+(-6/24)</f>
        <v>42198.525787037041</v>
      </c>
      <c r="T2351" s="12">
        <f>(((I2351/60)/60)/24)+DATE(1970,1,1)+(-6/24)</f>
        <v>42227.525787037041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((E2352/D2352))</f>
        <v>0</v>
      </c>
      <c r="P2352" s="7">
        <v>0</v>
      </c>
      <c r="Q2352" s="7" t="str">
        <f>LEFT($N2352,FIND("/",N2352)-1)</f>
        <v>technology</v>
      </c>
      <c r="R2352" s="7" t="str">
        <f>RIGHT($N2352,FIND("/",$N2352)-8)</f>
        <v>web</v>
      </c>
      <c r="S2352" s="12">
        <f>(((J2352/60)/60)/24)+DATE(1970,1,1)+(-6/24)</f>
        <v>42708.592245370368</v>
      </c>
      <c r="T2352" s="12">
        <f>(((I2352/60)/60)/24)+DATE(1970,1,1)+(-6/24)</f>
        <v>42738.592245370368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((E2353/D2353))</f>
        <v>5.7142857142857143E-3</v>
      </c>
      <c r="P2353" s="7">
        <f>(E2353/L2353)</f>
        <v>15.428571428571429</v>
      </c>
      <c r="Q2353" s="7" t="str">
        <f>LEFT($N2353,FIND("/",N2353)-1)</f>
        <v>technology</v>
      </c>
      <c r="R2353" s="7" t="str">
        <f>RIGHT($N2353,FIND("/",$N2353)-8)</f>
        <v>web</v>
      </c>
      <c r="S2353" s="12">
        <f>(((J2353/60)/60)/24)+DATE(1970,1,1)+(-6/24)</f>
        <v>42093.851145833338</v>
      </c>
      <c r="T2353" s="12">
        <f>(((I2353/60)/60)/24)+DATE(1970,1,1)+(-6/24)</f>
        <v>42123.851145833338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((E2354/D2354))</f>
        <v>0</v>
      </c>
      <c r="P2354" s="7">
        <v>0</v>
      </c>
      <c r="Q2354" s="7" t="str">
        <f>LEFT($N2354,FIND("/",N2354)-1)</f>
        <v>technology</v>
      </c>
      <c r="R2354" s="7" t="str">
        <f>RIGHT($N2354,FIND("/",$N2354)-8)</f>
        <v>web</v>
      </c>
      <c r="S2354" s="12">
        <f>(((J2354/60)/60)/24)+DATE(1970,1,1)+(-6/24)</f>
        <v>42101.383703703701</v>
      </c>
      <c r="T2354" s="12">
        <f>(((I2354/60)/60)/24)+DATE(1970,1,1)+(-6/24)</f>
        <v>42161.383703703701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((E2355/D2355))</f>
        <v>0</v>
      </c>
      <c r="P2355" s="7">
        <v>0</v>
      </c>
      <c r="Q2355" s="7" t="str">
        <f>LEFT($N2355,FIND("/",N2355)-1)</f>
        <v>technology</v>
      </c>
      <c r="R2355" s="7" t="str">
        <f>RIGHT($N2355,FIND("/",$N2355)-8)</f>
        <v>web</v>
      </c>
      <c r="S2355" s="12">
        <f>(((J2355/60)/60)/24)+DATE(1970,1,1)+(-6/24)</f>
        <v>42103.426180555558</v>
      </c>
      <c r="T2355" s="12">
        <f>(((I2355/60)/60)/24)+DATE(1970,1,1)+(-6/24)</f>
        <v>42115.426180555558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((E2356/D2356))</f>
        <v>7.1428571428571429E-4</v>
      </c>
      <c r="P2356" s="7">
        <f>(E2356/L2356)</f>
        <v>25</v>
      </c>
      <c r="Q2356" s="7" t="str">
        <f>LEFT($N2356,FIND("/",N2356)-1)</f>
        <v>technology</v>
      </c>
      <c r="R2356" s="7" t="str">
        <f>RIGHT($N2356,FIND("/",$N2356)-8)</f>
        <v>web</v>
      </c>
      <c r="S2356" s="12">
        <f>(((J2356/60)/60)/24)+DATE(1970,1,1)+(-6/24)</f>
        <v>41954.472916666666</v>
      </c>
      <c r="T2356" s="12">
        <f>(((I2356/60)/60)/24)+DATE(1970,1,1)+(-6/24)</f>
        <v>42014.472916666666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((E2357/D2357))</f>
        <v>6.875E-3</v>
      </c>
      <c r="P2357" s="7">
        <f>(E2357/L2357)</f>
        <v>27.5</v>
      </c>
      <c r="Q2357" s="7" t="str">
        <f>LEFT($N2357,FIND("/",N2357)-1)</f>
        <v>technology</v>
      </c>
      <c r="R2357" s="7" t="str">
        <f>RIGHT($N2357,FIND("/",$N2357)-8)</f>
        <v>web</v>
      </c>
      <c r="S2357" s="12">
        <f>(((J2357/60)/60)/24)+DATE(1970,1,1)+(-6/24)</f>
        <v>42096.668240740735</v>
      </c>
      <c r="T2357" s="12">
        <f>(((I2357/60)/60)/24)+DATE(1970,1,1)+(-6/24)</f>
        <v>42126.668240740735</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((E2358/D2358))</f>
        <v>0</v>
      </c>
      <c r="P2358" s="7">
        <v>0</v>
      </c>
      <c r="Q2358" s="7" t="str">
        <f>LEFT($N2358,FIND("/",N2358)-1)</f>
        <v>technology</v>
      </c>
      <c r="R2358" s="7" t="str">
        <f>RIGHT($N2358,FIND("/",$N2358)-8)</f>
        <v>web</v>
      </c>
      <c r="S2358" s="12">
        <f>(((J2358/60)/60)/24)+DATE(1970,1,1)+(-6/24)</f>
        <v>42130.53361111111</v>
      </c>
      <c r="T2358" s="12">
        <f>(((I2358/60)/60)/24)+DATE(1970,1,1)+(-6/24)</f>
        <v>42160.53361111111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((E2359/D2359))</f>
        <v>0</v>
      </c>
      <c r="P2359" s="7">
        <v>0</v>
      </c>
      <c r="Q2359" s="7" t="str">
        <f>LEFT($N2359,FIND("/",N2359)-1)</f>
        <v>technology</v>
      </c>
      <c r="R2359" s="7" t="str">
        <f>RIGHT($N2359,FIND("/",$N2359)-8)</f>
        <v>web</v>
      </c>
      <c r="S2359" s="12">
        <f>(((J2359/60)/60)/24)+DATE(1970,1,1)+(-6/24)</f>
        <v>42264.370115740734</v>
      </c>
      <c r="T2359" s="12">
        <f>(((I2359/60)/60)/24)+DATE(1970,1,1)+(-6/24)</f>
        <v>42294.370115740734</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((E2360/D2360))</f>
        <v>0</v>
      </c>
      <c r="P2360" s="7">
        <v>0</v>
      </c>
      <c r="Q2360" s="7" t="str">
        <f>LEFT($N2360,FIND("/",N2360)-1)</f>
        <v>technology</v>
      </c>
      <c r="R2360" s="7" t="str">
        <f>RIGHT($N2360,FIND("/",$N2360)-8)</f>
        <v>web</v>
      </c>
      <c r="S2360" s="12">
        <f>(((J2360/60)/60)/24)+DATE(1970,1,1)+(-6/24)</f>
        <v>41978.680972222224</v>
      </c>
      <c r="T2360" s="12">
        <f>(((I2360/60)/60)/24)+DATE(1970,1,1)+(-6/24)</f>
        <v>42034.777083333334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((E2361/D2361))</f>
        <v>0.14680000000000001</v>
      </c>
      <c r="P2361" s="7">
        <f>(E2361/L2361)</f>
        <v>367</v>
      </c>
      <c r="Q2361" s="7" t="str">
        <f>LEFT($N2361,FIND("/",N2361)-1)</f>
        <v>technology</v>
      </c>
      <c r="R2361" s="7" t="str">
        <f>RIGHT($N2361,FIND("/",$N2361)-8)</f>
        <v>web</v>
      </c>
      <c r="S2361" s="12">
        <f>(((J2361/60)/60)/24)+DATE(1970,1,1)+(-6/24)</f>
        <v>42159.399583333332</v>
      </c>
      <c r="T2361" s="12">
        <f>(((I2361/60)/60)/24)+DATE(1970,1,1)+(-6/24)</f>
        <v>42219.399583333332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((E2362/D2362))</f>
        <v>4.0000000000000002E-4</v>
      </c>
      <c r="P2362" s="7">
        <f>(E2362/L2362)</f>
        <v>2</v>
      </c>
      <c r="Q2362" s="7" t="str">
        <f>LEFT($N2362,FIND("/",N2362)-1)</f>
        <v>technology</v>
      </c>
      <c r="R2362" s="7" t="str">
        <f>RIGHT($N2362,FIND("/",$N2362)-8)</f>
        <v>web</v>
      </c>
      <c r="S2362" s="12">
        <f>(((J2362/60)/60)/24)+DATE(1970,1,1)+(-6/24)</f>
        <v>42377.45694444445</v>
      </c>
      <c r="T2362" s="12">
        <f>(((I2362/60)/60)/24)+DATE(1970,1,1)+(-6/24)</f>
        <v>42407.45694444445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((E2363/D2363))</f>
        <v>0</v>
      </c>
      <c r="P2363" s="7">
        <v>0</v>
      </c>
      <c r="Q2363" s="7" t="str">
        <f>LEFT($N2363,FIND("/",N2363)-1)</f>
        <v>technology</v>
      </c>
      <c r="R2363" s="7" t="str">
        <f>RIGHT($N2363,FIND("/",$N2363)-8)</f>
        <v>web</v>
      </c>
      <c r="S2363" s="12">
        <f>(((J2363/60)/60)/24)+DATE(1970,1,1)+(-6/24)</f>
        <v>42466.608888888892</v>
      </c>
      <c r="T2363" s="12">
        <f>(((I2363/60)/60)/24)+DATE(1970,1,1)+(-6/24)</f>
        <v>42490.666666666672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((E2364/D2364))</f>
        <v>0.2857142857142857</v>
      </c>
      <c r="P2364" s="7">
        <f>(E2364/L2364)</f>
        <v>60</v>
      </c>
      <c r="Q2364" s="7" t="str">
        <f>LEFT($N2364,FIND("/",N2364)-1)</f>
        <v>technology</v>
      </c>
      <c r="R2364" s="7" t="str">
        <f>RIGHT($N2364,FIND("/",$N2364)-8)</f>
        <v>web</v>
      </c>
      <c r="S2364" s="12">
        <f>(((J2364/60)/60)/24)+DATE(1970,1,1)+(-6/24)</f>
        <v>41954.438310185185</v>
      </c>
      <c r="T2364" s="12">
        <f>(((I2364/60)/60)/24)+DATE(1970,1,1)+(-6/24)</f>
        <v>41984.438310185185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((E2365/D2365))</f>
        <v>0</v>
      </c>
      <c r="P2365" s="7">
        <v>0</v>
      </c>
      <c r="Q2365" s="7" t="str">
        <f>LEFT($N2365,FIND("/",N2365)-1)</f>
        <v>technology</v>
      </c>
      <c r="R2365" s="7" t="str">
        <f>RIGHT($N2365,FIND("/",$N2365)-8)</f>
        <v>web</v>
      </c>
      <c r="S2365" s="12">
        <f>(((J2365/60)/60)/24)+DATE(1970,1,1)+(-6/24)</f>
        <v>42321.761574074073</v>
      </c>
      <c r="T2365" s="12">
        <f>(((I2365/60)/60)/24)+DATE(1970,1,1)+(-6/24)</f>
        <v>42366.761574074073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((E2366/D2366))</f>
        <v>0</v>
      </c>
      <c r="P2366" s="7">
        <v>0</v>
      </c>
      <c r="Q2366" s="7" t="str">
        <f>LEFT($N2366,FIND("/",N2366)-1)</f>
        <v>technology</v>
      </c>
      <c r="R2366" s="7" t="str">
        <f>RIGHT($N2366,FIND("/",$N2366)-8)</f>
        <v>web</v>
      </c>
      <c r="S2366" s="12">
        <f>(((J2366/60)/60)/24)+DATE(1970,1,1)+(-6/24)</f>
        <v>42248.684675925921</v>
      </c>
      <c r="T2366" s="12">
        <f>(((I2366/60)/60)/24)+DATE(1970,1,1)+(-6/24)</f>
        <v>42303.684675925921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((E2367/D2367))</f>
        <v>0</v>
      </c>
      <c r="P2367" s="7">
        <v>0</v>
      </c>
      <c r="Q2367" s="7" t="str">
        <f>LEFT($N2367,FIND("/",N2367)-1)</f>
        <v>technology</v>
      </c>
      <c r="R2367" s="7" t="str">
        <f>RIGHT($N2367,FIND("/",$N2367)-8)</f>
        <v>web</v>
      </c>
      <c r="S2367" s="12">
        <f>(((J2367/60)/60)/24)+DATE(1970,1,1)+(-6/24)</f>
        <v>42346.486400462964</v>
      </c>
      <c r="T2367" s="12">
        <f>(((I2367/60)/60)/24)+DATE(1970,1,1)+(-6/24)</f>
        <v>42386.708333333328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((E2368/D2368))</f>
        <v>0.1052</v>
      </c>
      <c r="P2368" s="7">
        <f>(E2368/L2368)</f>
        <v>97.407407407407405</v>
      </c>
      <c r="Q2368" s="7" t="str">
        <f>LEFT($N2368,FIND("/",N2368)-1)</f>
        <v>technology</v>
      </c>
      <c r="R2368" s="7" t="str">
        <f>RIGHT($N2368,FIND("/",$N2368)-8)</f>
        <v>web</v>
      </c>
      <c r="S2368" s="12">
        <f>(((J2368/60)/60)/24)+DATE(1970,1,1)+(-6/24)</f>
        <v>42268.281631944439</v>
      </c>
      <c r="T2368" s="12">
        <f>(((I2368/60)/60)/24)+DATE(1970,1,1)+(-6/24)</f>
        <v>42298.281631944439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((E2369/D2369))</f>
        <v>1.34E-2</v>
      </c>
      <c r="P2369" s="7">
        <f>(E2369/L2369)</f>
        <v>47.857142857142854</v>
      </c>
      <c r="Q2369" s="7" t="str">
        <f>LEFT($N2369,FIND("/",N2369)-1)</f>
        <v>technology</v>
      </c>
      <c r="R2369" s="7" t="str">
        <f>RIGHT($N2369,FIND("/",$N2369)-8)</f>
        <v>web</v>
      </c>
      <c r="S2369" s="12">
        <f>(((J2369/60)/60)/24)+DATE(1970,1,1)+(-6/24)</f>
        <v>42425.720092592594</v>
      </c>
      <c r="T2369" s="12">
        <f>(((I2369/60)/60)/24)+DATE(1970,1,1)+(-6/24)</f>
        <v>42485.678425925929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((E2370/D2370))</f>
        <v>2.5000000000000001E-3</v>
      </c>
      <c r="P2370" s="7">
        <f>(E2370/L2370)</f>
        <v>50</v>
      </c>
      <c r="Q2370" s="7" t="str">
        <f>LEFT($N2370,FIND("/",N2370)-1)</f>
        <v>technology</v>
      </c>
      <c r="R2370" s="7" t="str">
        <f>RIGHT($N2370,FIND("/",$N2370)-8)</f>
        <v>web</v>
      </c>
      <c r="S2370" s="12">
        <f>(((J2370/60)/60)/24)+DATE(1970,1,1)+(-6/24)</f>
        <v>42063.471817129626</v>
      </c>
      <c r="T2370" s="12">
        <f>(((I2370/60)/60)/24)+DATE(1970,1,1)+(-6/24)</f>
        <v>42108.430150462969</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((E2371/D2371))</f>
        <v>0</v>
      </c>
      <c r="P2371" s="7">
        <v>0</v>
      </c>
      <c r="Q2371" s="7" t="str">
        <f>LEFT($N2371,FIND("/",N2371)-1)</f>
        <v>technology</v>
      </c>
      <c r="R2371" s="7" t="str">
        <f>RIGHT($N2371,FIND("/",$N2371)-8)</f>
        <v>web</v>
      </c>
      <c r="S2371" s="12">
        <f>(((J2371/60)/60)/24)+DATE(1970,1,1)+(-6/24)</f>
        <v>42380.562627314815</v>
      </c>
      <c r="T2371" s="12">
        <f>(((I2371/60)/60)/24)+DATE(1970,1,1)+(-6/24)</f>
        <v>42410.562627314815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((E2372/D2372))</f>
        <v>3.2799999999999999E-3</v>
      </c>
      <c r="P2372" s="7">
        <f>(E2372/L2372)</f>
        <v>20.5</v>
      </c>
      <c r="Q2372" s="7" t="str">
        <f>LEFT($N2372,FIND("/",N2372)-1)</f>
        <v>technology</v>
      </c>
      <c r="R2372" s="7" t="str">
        <f>RIGHT($N2372,FIND("/",$N2372)-8)</f>
        <v>web</v>
      </c>
      <c r="S2372" s="12">
        <f>(((J2372/60)/60)/24)+DATE(1970,1,1)+(-6/24)</f>
        <v>41960.93913194444</v>
      </c>
      <c r="T2372" s="12">
        <f>(((I2372/60)/60)/24)+DATE(1970,1,1)+(-6/24)</f>
        <v>41990.93913194444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((E2373/D2373))</f>
        <v>0</v>
      </c>
      <c r="P2373" s="7">
        <v>0</v>
      </c>
      <c r="Q2373" s="7" t="str">
        <f>LEFT($N2373,FIND("/",N2373)-1)</f>
        <v>technology</v>
      </c>
      <c r="R2373" s="7" t="str">
        <f>RIGHT($N2373,FIND("/",$N2373)-8)</f>
        <v>web</v>
      </c>
      <c r="S2373" s="12">
        <f>(((J2373/60)/60)/24)+DATE(1970,1,1)+(-6/24)</f>
        <v>42150.527731481481</v>
      </c>
      <c r="T2373" s="12">
        <f>(((I2373/60)/60)/24)+DATE(1970,1,1)+(-6/24)</f>
        <v>42180.527731481481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((E2374/D2374))</f>
        <v>3.272727272727273E-2</v>
      </c>
      <c r="P2374" s="7">
        <f>(E2374/L2374)</f>
        <v>30</v>
      </c>
      <c r="Q2374" s="7" t="str">
        <f>LEFT($N2374,FIND("/",N2374)-1)</f>
        <v>technology</v>
      </c>
      <c r="R2374" s="7" t="str">
        <f>RIGHT($N2374,FIND("/",$N2374)-8)</f>
        <v>web</v>
      </c>
      <c r="S2374" s="12">
        <f>(((J2374/60)/60)/24)+DATE(1970,1,1)+(-6/24)</f>
        <v>42087.819108796291</v>
      </c>
      <c r="T2374" s="12">
        <f>(((I2374/60)/60)/24)+DATE(1970,1,1)+(-6/24)</f>
        <v>42117.819108796291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((E2375/D2375))</f>
        <v>5.8823529411764708E-5</v>
      </c>
      <c r="P2375" s="7">
        <f>(E2375/L2375)</f>
        <v>50</v>
      </c>
      <c r="Q2375" s="7" t="str">
        <f>LEFT($N2375,FIND("/",N2375)-1)</f>
        <v>technology</v>
      </c>
      <c r="R2375" s="7" t="str">
        <f>RIGHT($N2375,FIND("/",$N2375)-8)</f>
        <v>web</v>
      </c>
      <c r="S2375" s="12">
        <f>(((J2375/60)/60)/24)+DATE(1970,1,1)+(-6/24)</f>
        <v>42215.412314814821</v>
      </c>
      <c r="T2375" s="12">
        <f>(((I2375/60)/60)/24)+DATE(1970,1,1)+(-6/24)</f>
        <v>42245.412314814821</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((E2376/D2376))</f>
        <v>4.5454545454545455E-4</v>
      </c>
      <c r="P2376" s="7">
        <f>(E2376/L2376)</f>
        <v>10</v>
      </c>
      <c r="Q2376" s="7" t="str">
        <f>LEFT($N2376,FIND("/",N2376)-1)</f>
        <v>technology</v>
      </c>
      <c r="R2376" s="7" t="str">
        <f>RIGHT($N2376,FIND("/",$N2376)-8)</f>
        <v>web</v>
      </c>
      <c r="S2376" s="12">
        <f>(((J2376/60)/60)/24)+DATE(1970,1,1)+(-6/24)</f>
        <v>42017.593287037031</v>
      </c>
      <c r="T2376" s="12">
        <f>(((I2376/60)/60)/24)+DATE(1970,1,1)+(-6/24)</f>
        <v>42047.593287037031</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((E2377/D2377))</f>
        <v>0</v>
      </c>
      <c r="P2377" s="7">
        <v>0</v>
      </c>
      <c r="Q2377" s="7" t="str">
        <f>LEFT($N2377,FIND("/",N2377)-1)</f>
        <v>technology</v>
      </c>
      <c r="R2377" s="7" t="str">
        <f>RIGHT($N2377,FIND("/",$N2377)-8)</f>
        <v>web</v>
      </c>
      <c r="S2377" s="12">
        <f>(((J2377/60)/60)/24)+DATE(1970,1,1)+(-6/24)</f>
        <v>42592.586076388892</v>
      </c>
      <c r="T2377" s="12">
        <f>(((I2377/60)/60)/24)+DATE(1970,1,1)+(-6/24)</f>
        <v>42622.586076388892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((E2378/D2378))</f>
        <v>0.10877666666666666</v>
      </c>
      <c r="P2378" s="7">
        <f>(E2378/L2378)</f>
        <v>81.582499999999996</v>
      </c>
      <c r="Q2378" s="7" t="str">
        <f>LEFT($N2378,FIND("/",N2378)-1)</f>
        <v>technology</v>
      </c>
      <c r="R2378" s="7" t="str">
        <f>RIGHT($N2378,FIND("/",$N2378)-8)</f>
        <v>web</v>
      </c>
      <c r="S2378" s="12">
        <f>(((J2378/60)/60)/24)+DATE(1970,1,1)+(-6/24)</f>
        <v>42318.675532407404</v>
      </c>
      <c r="T2378" s="12">
        <f>(((I2378/60)/60)/24)+DATE(1970,1,1)+(-6/24)</f>
        <v>42348.675532407404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((E2379/D2379))</f>
        <v>0</v>
      </c>
      <c r="P2379" s="7">
        <v>0</v>
      </c>
      <c r="Q2379" s="7" t="str">
        <f>LEFT($N2379,FIND("/",N2379)-1)</f>
        <v>technology</v>
      </c>
      <c r="R2379" s="7" t="str">
        <f>RIGHT($N2379,FIND("/",$N2379)-8)</f>
        <v>web</v>
      </c>
      <c r="S2379" s="12">
        <f>(((J2379/60)/60)/24)+DATE(1970,1,1)+(-6/24)</f>
        <v>42669.620173611111</v>
      </c>
      <c r="T2379" s="12">
        <f>(((I2379/60)/60)/24)+DATE(1970,1,1)+(-6/24)</f>
        <v>42699.661840277782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((E2380/D2380))</f>
        <v>0</v>
      </c>
      <c r="P2380" s="7">
        <v>0</v>
      </c>
      <c r="Q2380" s="7" t="str">
        <f>LEFT($N2380,FIND("/",N2380)-1)</f>
        <v>technology</v>
      </c>
      <c r="R2380" s="7" t="str">
        <f>RIGHT($N2380,FIND("/",$N2380)-8)</f>
        <v>web</v>
      </c>
      <c r="S2380" s="12">
        <f>(((J2380/60)/60)/24)+DATE(1970,1,1)+(-6/24)</f>
        <v>42212.763078703705</v>
      </c>
      <c r="T2380" s="12">
        <f>(((I2380/60)/60)/24)+DATE(1970,1,1)+(-6/24)</f>
        <v>42241.763078703705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((E2381/D2381))</f>
        <v>0</v>
      </c>
      <c r="P2381" s="7">
        <v>0</v>
      </c>
      <c r="Q2381" s="7" t="str">
        <f>LEFT($N2381,FIND("/",N2381)-1)</f>
        <v>technology</v>
      </c>
      <c r="R2381" s="7" t="str">
        <f>RIGHT($N2381,FIND("/",$N2381)-8)</f>
        <v>web</v>
      </c>
      <c r="S2381" s="12">
        <f>(((J2381/60)/60)/24)+DATE(1970,1,1)+(-6/24)</f>
        <v>42236.766388888893</v>
      </c>
      <c r="T2381" s="12">
        <f>(((I2381/60)/60)/24)+DATE(1970,1,1)+(-6/24)</f>
        <v>42281.766388888893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((E2382/D2382))</f>
        <v>3.6666666666666666E-3</v>
      </c>
      <c r="P2382" s="7">
        <f>(E2382/L2382)</f>
        <v>18.333333333333332</v>
      </c>
      <c r="Q2382" s="7" t="str">
        <f>LEFT($N2382,FIND("/",N2382)-1)</f>
        <v>technology</v>
      </c>
      <c r="R2382" s="7" t="str">
        <f>RIGHT($N2382,FIND("/",$N2382)-8)</f>
        <v>web</v>
      </c>
      <c r="S2382" s="12">
        <f>(((J2382/60)/60)/24)+DATE(1970,1,1)+(-6/24)</f>
        <v>42248.543310185181</v>
      </c>
      <c r="T2382" s="12">
        <f>(((I2382/60)/60)/24)+DATE(1970,1,1)+(-6/24)</f>
        <v>42278.543310185181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((E2383/D2383))</f>
        <v>1.8193398957730169E-2</v>
      </c>
      <c r="P2383" s="7">
        <f>(E2383/L2383)</f>
        <v>224.42857142857142</v>
      </c>
      <c r="Q2383" s="7" t="str">
        <f>LEFT($N2383,FIND("/",N2383)-1)</f>
        <v>technology</v>
      </c>
      <c r="R2383" s="7" t="str">
        <f>RIGHT($N2383,FIND("/",$N2383)-8)</f>
        <v>web</v>
      </c>
      <c r="S2383" s="12">
        <f>(((J2383/60)/60)/24)+DATE(1970,1,1)+(-6/24)</f>
        <v>42074.685740740737</v>
      </c>
      <c r="T2383" s="12">
        <f>(((I2383/60)/60)/24)+DATE(1970,1,1)+(-6/24)</f>
        <v>42104.685740740737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((E2384/D2384))</f>
        <v>2.5000000000000001E-2</v>
      </c>
      <c r="P2384" s="7">
        <f>(E2384/L2384)</f>
        <v>37.5</v>
      </c>
      <c r="Q2384" s="7" t="str">
        <f>LEFT($N2384,FIND("/",N2384)-1)</f>
        <v>technology</v>
      </c>
      <c r="R2384" s="7" t="str">
        <f>RIGHT($N2384,FIND("/",$N2384)-8)</f>
        <v>web</v>
      </c>
      <c r="S2384" s="12">
        <f>(((J2384/60)/60)/24)+DATE(1970,1,1)+(-6/24)</f>
        <v>42194.937534722223</v>
      </c>
      <c r="T2384" s="12">
        <f>(((I2384/60)/60)/24)+DATE(1970,1,1)+(-6/24)</f>
        <v>42219.937534722223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((E2385/D2385))</f>
        <v>4.3499999999999997E-2</v>
      </c>
      <c r="P2385" s="7">
        <f>(E2385/L2385)</f>
        <v>145</v>
      </c>
      <c r="Q2385" s="7" t="str">
        <f>LEFT($N2385,FIND("/",N2385)-1)</f>
        <v>technology</v>
      </c>
      <c r="R2385" s="7" t="str">
        <f>RIGHT($N2385,FIND("/",$N2385)-8)</f>
        <v>web</v>
      </c>
      <c r="S2385" s="12">
        <f>(((J2385/60)/60)/24)+DATE(1970,1,1)+(-6/24)</f>
        <v>42026.806793981479</v>
      </c>
      <c r="T2385" s="12">
        <f>(((I2385/60)/60)/24)+DATE(1970,1,1)+(-6/24)</f>
        <v>42056.806793981479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((E2386/D2386))</f>
        <v>8.0000000000000002E-3</v>
      </c>
      <c r="P2386" s="7">
        <f>(E2386/L2386)</f>
        <v>1</v>
      </c>
      <c r="Q2386" s="7" t="str">
        <f>LEFT($N2386,FIND("/",N2386)-1)</f>
        <v>technology</v>
      </c>
      <c r="R2386" s="7" t="str">
        <f>RIGHT($N2386,FIND("/",$N2386)-8)</f>
        <v>web</v>
      </c>
      <c r="S2386" s="12">
        <f>(((J2386/60)/60)/24)+DATE(1970,1,1)+(-6/24)</f>
        <v>41926.817627314813</v>
      </c>
      <c r="T2386" s="12">
        <f>(((I2386/60)/60)/24)+DATE(1970,1,1)+(-6/24)</f>
        <v>41956.859293981484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((E2387/D2387))</f>
        <v>1.2123076923076924E-2</v>
      </c>
      <c r="P2387" s="7">
        <f>(E2387/L2387)</f>
        <v>112.57142857142857</v>
      </c>
      <c r="Q2387" s="7" t="str">
        <f>LEFT($N2387,FIND("/",N2387)-1)</f>
        <v>technology</v>
      </c>
      <c r="R2387" s="7" t="str">
        <f>RIGHT($N2387,FIND("/",$N2387)-8)</f>
        <v>web</v>
      </c>
      <c r="S2387" s="12">
        <f>(((J2387/60)/60)/24)+DATE(1970,1,1)+(-6/24)</f>
        <v>42191.45175925926</v>
      </c>
      <c r="T2387" s="12">
        <f>(((I2387/60)/60)/24)+DATE(1970,1,1)+(-6/24)</f>
        <v>42221.45175925926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((E2388/D2388))</f>
        <v>0</v>
      </c>
      <c r="P2388" s="7">
        <v>0</v>
      </c>
      <c r="Q2388" s="7" t="str">
        <f>LEFT($N2388,FIND("/",N2388)-1)</f>
        <v>technology</v>
      </c>
      <c r="R2388" s="7" t="str">
        <f>RIGHT($N2388,FIND("/",$N2388)-8)</f>
        <v>web</v>
      </c>
      <c r="S2388" s="12">
        <f>(((J2388/60)/60)/24)+DATE(1970,1,1)+(-6/24)</f>
        <v>41954.588240740741</v>
      </c>
      <c r="T2388" s="12">
        <f>(((I2388/60)/60)/24)+DATE(1970,1,1)+(-6/24)</f>
        <v>42014.588240740741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((E2389/D2389))</f>
        <v>6.8399999999999997E-3</v>
      </c>
      <c r="P2389" s="7">
        <f>(E2389/L2389)</f>
        <v>342</v>
      </c>
      <c r="Q2389" s="7" t="str">
        <f>LEFT($N2389,FIND("/",N2389)-1)</f>
        <v>technology</v>
      </c>
      <c r="R2389" s="7" t="str">
        <f>RIGHT($N2389,FIND("/",$N2389)-8)</f>
        <v>web</v>
      </c>
      <c r="S2389" s="12">
        <f>(((J2389/60)/60)/24)+DATE(1970,1,1)+(-6/24)</f>
        <v>42528.376620370371</v>
      </c>
      <c r="T2389" s="12">
        <f>(((I2389/60)/60)/24)+DATE(1970,1,1)+(-6/24)</f>
        <v>42573.376620370371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((E2390/D2390))</f>
        <v>1.2513513513513513E-2</v>
      </c>
      <c r="P2390" s="7">
        <f>(E2390/L2390)</f>
        <v>57.875</v>
      </c>
      <c r="Q2390" s="7" t="str">
        <f>LEFT($N2390,FIND("/",N2390)-1)</f>
        <v>technology</v>
      </c>
      <c r="R2390" s="7" t="str">
        <f>RIGHT($N2390,FIND("/",$N2390)-8)</f>
        <v>web</v>
      </c>
      <c r="S2390" s="12">
        <f>(((J2390/60)/60)/24)+DATE(1970,1,1)+(-6/24)</f>
        <v>41989.603692129633</v>
      </c>
      <c r="T2390" s="12">
        <f>(((I2390/60)/60)/24)+DATE(1970,1,1)+(-6/24)</f>
        <v>42019.561805555553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((E2391/D2391))</f>
        <v>1.8749999999999999E-3</v>
      </c>
      <c r="P2391" s="7">
        <f>(E2391/L2391)</f>
        <v>30</v>
      </c>
      <c r="Q2391" s="7" t="str">
        <f>LEFT($N2391,FIND("/",N2391)-1)</f>
        <v>technology</v>
      </c>
      <c r="R2391" s="7" t="str">
        <f>RIGHT($N2391,FIND("/",$N2391)-8)</f>
        <v>web</v>
      </c>
      <c r="S2391" s="12">
        <f>(((J2391/60)/60)/24)+DATE(1970,1,1)+(-6/24)</f>
        <v>42179.403379629628</v>
      </c>
      <c r="T2391" s="12">
        <f>(((I2391/60)/60)/24)+DATE(1970,1,1)+(-6/24)</f>
        <v>42210.665972222225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((E2392/D2392))</f>
        <v>0</v>
      </c>
      <c r="P2392" s="7">
        <v>0</v>
      </c>
      <c r="Q2392" s="7" t="str">
        <f>LEFT($N2392,FIND("/",N2392)-1)</f>
        <v>technology</v>
      </c>
      <c r="R2392" s="7" t="str">
        <f>RIGHT($N2392,FIND("/",$N2392)-8)</f>
        <v>web</v>
      </c>
      <c r="S2392" s="12">
        <f>(((J2392/60)/60)/24)+DATE(1970,1,1)+(-6/24)</f>
        <v>41968.012314814812</v>
      </c>
      <c r="T2392" s="12">
        <f>(((I2392/60)/60)/24)+DATE(1970,1,1)+(-6/24)</f>
        <v>42008.012314814812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((E2393/D2393))</f>
        <v>1.25E-3</v>
      </c>
      <c r="P2393" s="7">
        <f>(E2393/L2393)</f>
        <v>25</v>
      </c>
      <c r="Q2393" s="7" t="str">
        <f>LEFT($N2393,FIND("/",N2393)-1)</f>
        <v>technology</v>
      </c>
      <c r="R2393" s="7" t="str">
        <f>RIGHT($N2393,FIND("/",$N2393)-8)</f>
        <v>web</v>
      </c>
      <c r="S2393" s="12">
        <f>(((J2393/60)/60)/24)+DATE(1970,1,1)+(-6/24)</f>
        <v>42064.544490740736</v>
      </c>
      <c r="T2393" s="12">
        <f>(((I2393/60)/60)/24)+DATE(1970,1,1)+(-6/24)</f>
        <v>42094.502824074079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((E2394/D2394))</f>
        <v>0</v>
      </c>
      <c r="P2394" s="7">
        <v>0</v>
      </c>
      <c r="Q2394" s="7" t="str">
        <f>LEFT($N2394,FIND("/",N2394)-1)</f>
        <v>technology</v>
      </c>
      <c r="R2394" s="7" t="str">
        <f>RIGHT($N2394,FIND("/",$N2394)-8)</f>
        <v>web</v>
      </c>
      <c r="S2394" s="12">
        <f>(((J2394/60)/60)/24)+DATE(1970,1,1)+(-6/24)</f>
        <v>42275.870636574073</v>
      </c>
      <c r="T2394" s="12">
        <f>(((I2394/60)/60)/24)+DATE(1970,1,1)+(-6/24)</f>
        <v>42305.870636574073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((E2395/D2395))</f>
        <v>5.0000000000000001E-4</v>
      </c>
      <c r="P2395" s="7">
        <f>(E2395/L2395)</f>
        <v>50</v>
      </c>
      <c r="Q2395" s="7" t="str">
        <f>LEFT($N2395,FIND("/",N2395)-1)</f>
        <v>technology</v>
      </c>
      <c r="R2395" s="7" t="str">
        <f>RIGHT($N2395,FIND("/",$N2395)-8)</f>
        <v>web</v>
      </c>
      <c r="S2395" s="12">
        <f>(((J2395/60)/60)/24)+DATE(1970,1,1)+(-6/24)</f>
        <v>42194.398344907408</v>
      </c>
      <c r="T2395" s="12">
        <f>(((I2395/60)/60)/24)+DATE(1970,1,1)+(-6/24)</f>
        <v>42224.398344907408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((E2396/D2396))</f>
        <v>5.9999999999999995E-4</v>
      </c>
      <c r="P2396" s="7">
        <f>(E2396/L2396)</f>
        <v>1.5</v>
      </c>
      <c r="Q2396" s="7" t="str">
        <f>LEFT($N2396,FIND("/",N2396)-1)</f>
        <v>technology</v>
      </c>
      <c r="R2396" s="7" t="str">
        <f>RIGHT($N2396,FIND("/",$N2396)-8)</f>
        <v>web</v>
      </c>
      <c r="S2396" s="12">
        <f>(((J2396/60)/60)/24)+DATE(1970,1,1)+(-6/24)</f>
        <v>42031.112187499995</v>
      </c>
      <c r="T2396" s="12">
        <f>(((I2396/60)/60)/24)+DATE(1970,1,1)+(-6/24)</f>
        <v>42061.112187499995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((E2397/D2397))</f>
        <v>0</v>
      </c>
      <c r="P2397" s="7">
        <v>0</v>
      </c>
      <c r="Q2397" s="7" t="str">
        <f>LEFT($N2397,FIND("/",N2397)-1)</f>
        <v>technology</v>
      </c>
      <c r="R2397" s="7" t="str">
        <f>RIGHT($N2397,FIND("/",$N2397)-8)</f>
        <v>web</v>
      </c>
      <c r="S2397" s="12">
        <f>(((J2397/60)/60)/24)+DATE(1970,1,1)+(-6/24)</f>
        <v>42716.871377314819</v>
      </c>
      <c r="T2397" s="12">
        <f>(((I2397/60)/60)/24)+DATE(1970,1,1)+(-6/24)</f>
        <v>42745.122916666667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((E2398/D2398))</f>
        <v>2E-3</v>
      </c>
      <c r="P2398" s="7">
        <f>(E2398/L2398)</f>
        <v>10</v>
      </c>
      <c r="Q2398" s="7" t="str">
        <f>LEFT($N2398,FIND("/",N2398)-1)</f>
        <v>technology</v>
      </c>
      <c r="R2398" s="7" t="str">
        <f>RIGHT($N2398,FIND("/",$N2398)-8)</f>
        <v>web</v>
      </c>
      <c r="S2398" s="12">
        <f>(((J2398/60)/60)/24)+DATE(1970,1,1)+(-6/24)</f>
        <v>42262.599050925928</v>
      </c>
      <c r="T2398" s="12">
        <f>(((I2398/60)/60)/24)+DATE(1970,1,1)+(-6/24)</f>
        <v>42292.599050925928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((E2399/D2399))</f>
        <v>0</v>
      </c>
      <c r="P2399" s="7">
        <v>0</v>
      </c>
      <c r="Q2399" s="7" t="str">
        <f>LEFT($N2399,FIND("/",N2399)-1)</f>
        <v>technology</v>
      </c>
      <c r="R2399" s="7" t="str">
        <f>RIGHT($N2399,FIND("/",$N2399)-8)</f>
        <v>web</v>
      </c>
      <c r="S2399" s="12">
        <f>(((J2399/60)/60)/24)+DATE(1970,1,1)+(-6/24)</f>
        <v>41976.63490740741</v>
      </c>
      <c r="T2399" s="12">
        <f>(((I2399/60)/60)/24)+DATE(1970,1,1)+(-6/24)</f>
        <v>42006.63490740741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((E2400/D2400))</f>
        <v>0</v>
      </c>
      <c r="P2400" s="7">
        <v>0</v>
      </c>
      <c r="Q2400" s="7" t="str">
        <f>LEFT($N2400,FIND("/",N2400)-1)</f>
        <v>technology</v>
      </c>
      <c r="R2400" s="7" t="str">
        <f>RIGHT($N2400,FIND("/",$N2400)-8)</f>
        <v>web</v>
      </c>
      <c r="S2400" s="12">
        <f>(((J2400/60)/60)/24)+DATE(1970,1,1)+(-6/24)</f>
        <v>42157.666481481487</v>
      </c>
      <c r="T2400" s="12">
        <f>(((I2400/60)/60)/24)+DATE(1970,1,1)+(-6/24)</f>
        <v>42187.666481481487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((E2401/D2401))</f>
        <v>0</v>
      </c>
      <c r="P2401" s="7">
        <v>0</v>
      </c>
      <c r="Q2401" s="7" t="str">
        <f>LEFT($N2401,FIND("/",N2401)-1)</f>
        <v>technology</v>
      </c>
      <c r="R2401" s="7" t="str">
        <f>RIGHT($N2401,FIND("/",$N2401)-8)</f>
        <v>web</v>
      </c>
      <c r="S2401" s="12">
        <f>(((J2401/60)/60)/24)+DATE(1970,1,1)+(-6/24)</f>
        <v>41956.603078703702</v>
      </c>
      <c r="T2401" s="12">
        <f>(((I2401/60)/60)/24)+DATE(1970,1,1)+(-6/24)</f>
        <v>41991.603078703702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((E2402/D2402))</f>
        <v>0</v>
      </c>
      <c r="P2402" s="7">
        <v>0</v>
      </c>
      <c r="Q2402" s="7" t="str">
        <f>LEFT($N2402,FIND("/",N2402)-1)</f>
        <v>technology</v>
      </c>
      <c r="R2402" s="7" t="str">
        <f>RIGHT($N2402,FIND("/",$N2402)-8)</f>
        <v>web</v>
      </c>
      <c r="S2402" s="12">
        <f>(((J2402/60)/60)/24)+DATE(1970,1,1)+(-6/24)</f>
        <v>42444.018101851849</v>
      </c>
      <c r="T2402" s="12">
        <f>(((I2402/60)/60)/24)+DATE(1970,1,1)+(-6/24)</f>
        <v>42474.018101851849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((E2403/D2403))</f>
        <v>7.1785714285714283E-3</v>
      </c>
      <c r="P2403" s="7">
        <f>(E2403/L2403)</f>
        <v>22.333333333333332</v>
      </c>
      <c r="Q2403" s="7" t="str">
        <f>LEFT($N2403,FIND("/",N2403)-1)</f>
        <v>food</v>
      </c>
      <c r="R2403" s="7" t="str">
        <f>RIGHT($N2403,FIND("/",$N2403)+6)</f>
        <v>food trucks</v>
      </c>
      <c r="S2403" s="12">
        <f>(((J2403/60)/60)/24)+DATE(1970,1,1)+(-6/24)</f>
        <v>42374.572870370372</v>
      </c>
      <c r="T2403" s="12">
        <f>(((I2403/60)/60)/24)+DATE(1970,1,1)+(-6/24)</f>
        <v>42434.572870370372</v>
      </c>
    </row>
    <row r="2404" spans="1:20" ht="17">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((E2404/D2404))</f>
        <v>4.3333333333333331E-3</v>
      </c>
      <c r="P2404" s="7">
        <f>(E2404/L2404)</f>
        <v>52</v>
      </c>
      <c r="Q2404" s="7" t="str">
        <f>LEFT($N2404,FIND("/",N2404)-1)</f>
        <v>food</v>
      </c>
      <c r="R2404" s="7" t="str">
        <f>RIGHT($N2404,FIND("/",$N2404)+6)</f>
        <v>food trucks</v>
      </c>
      <c r="S2404" s="12">
        <f>(((J2404/60)/60)/24)+DATE(1970,1,1)+(-6/24)</f>
        <v>42107.429756944446</v>
      </c>
      <c r="T2404" s="12">
        <f>(((I2404/60)/60)/24)+DATE(1970,1,1)+(-6/24)</f>
        <v>42137.429756944446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((E2405/D2405))</f>
        <v>0.16833333333333333</v>
      </c>
      <c r="P2405" s="7">
        <f>(E2405/L2405)</f>
        <v>16.833333333333332</v>
      </c>
      <c r="Q2405" s="7" t="str">
        <f>LEFT($N2405,FIND("/",N2405)-1)</f>
        <v>food</v>
      </c>
      <c r="R2405" s="7" t="str">
        <f>RIGHT($N2405,FIND("/",$N2405)+6)</f>
        <v>food trucks</v>
      </c>
      <c r="S2405" s="12">
        <f>(((J2405/60)/60)/24)+DATE(1970,1,1)+(-6/24)</f>
        <v>42399.632615740738</v>
      </c>
      <c r="T2405" s="12">
        <f>(((I2405/60)/60)/24)+DATE(1970,1,1)+(-6/24)</f>
        <v>42459.590949074074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((E2406/D2406))</f>
        <v>0</v>
      </c>
      <c r="P2406" s="7">
        <v>0</v>
      </c>
      <c r="Q2406" s="7" t="str">
        <f>LEFT($N2406,FIND("/",N2406)-1)</f>
        <v>food</v>
      </c>
      <c r="R2406" s="7" t="str">
        <f>RIGHT($N2406,FIND("/",$N2406)+6)</f>
        <v>food trucks</v>
      </c>
      <c r="S2406" s="12">
        <f>(((J2406/60)/60)/24)+DATE(1970,1,1)+(-6/24)</f>
        <v>42341.78943287037</v>
      </c>
      <c r="T2406" s="12">
        <f>(((I2406/60)/60)/24)+DATE(1970,1,1)+(-6/24)</f>
        <v>42371.78943287037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((E2407/D2407))</f>
        <v>0.22520000000000001</v>
      </c>
      <c r="P2407" s="7">
        <f>(E2407/L2407)</f>
        <v>56.3</v>
      </c>
      <c r="Q2407" s="7" t="str">
        <f>LEFT($N2407,FIND("/",N2407)-1)</f>
        <v>food</v>
      </c>
      <c r="R2407" s="7" t="str">
        <f>RIGHT($N2407,FIND("/",$N2407)+6)</f>
        <v>food trucks</v>
      </c>
      <c r="S2407" s="12">
        <f>(((J2407/60)/60)/24)+DATE(1970,1,1)+(-6/24)</f>
        <v>42595.335358796292</v>
      </c>
      <c r="T2407" s="12">
        <f>(((I2407/60)/60)/24)+DATE(1970,1,1)+(-6/24)</f>
        <v>42616.335358796292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((E2408/D2408))</f>
        <v>0.41384615384615386</v>
      </c>
      <c r="P2408" s="7">
        <f>(E2408/L2408)</f>
        <v>84.0625</v>
      </c>
      <c r="Q2408" s="7" t="str">
        <f>LEFT($N2408,FIND("/",N2408)-1)</f>
        <v>food</v>
      </c>
      <c r="R2408" s="7" t="str">
        <f>RIGHT($N2408,FIND("/",$N2408)+6)</f>
        <v>food trucks</v>
      </c>
      <c r="S2408" s="12">
        <f>(((J2408/60)/60)/24)+DATE(1970,1,1)+(-6/24)</f>
        <v>41982.860995370371</v>
      </c>
      <c r="T2408" s="12">
        <f>(((I2408/60)/60)/24)+DATE(1970,1,1)+(-6/24)</f>
        <v>42022.860995370371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((E2409/D2409))</f>
        <v>0.25259090909090909</v>
      </c>
      <c r="P2409" s="7">
        <f>(E2409/L2409)</f>
        <v>168.39393939393941</v>
      </c>
      <c r="Q2409" s="7" t="str">
        <f>LEFT($N2409,FIND("/",N2409)-1)</f>
        <v>food</v>
      </c>
      <c r="R2409" s="7" t="str">
        <f>RIGHT($N2409,FIND("/",$N2409)+6)</f>
        <v>food trucks</v>
      </c>
      <c r="S2409" s="12">
        <f>(((J2409/60)/60)/24)+DATE(1970,1,1)+(-6/24)</f>
        <v>42082.325555555552</v>
      </c>
      <c r="T2409" s="12">
        <f>(((I2409/60)/60)/24)+DATE(1970,1,1)+(-6/24)</f>
        <v>42105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((E2410/D2410))</f>
        <v>2E-3</v>
      </c>
      <c r="P2410" s="7">
        <f>(E2410/L2410)</f>
        <v>15</v>
      </c>
      <c r="Q2410" s="7" t="str">
        <f>LEFT($N2410,FIND("/",N2410)-1)</f>
        <v>food</v>
      </c>
      <c r="R2410" s="7" t="str">
        <f>RIGHT($N2410,FIND("/",$N2410)+6)</f>
        <v>food trucks</v>
      </c>
      <c r="S2410" s="12">
        <f>(((J2410/60)/60)/24)+DATE(1970,1,1)+(-6/24)</f>
        <v>41918.890706018516</v>
      </c>
      <c r="T2410" s="12">
        <f>(((I2410/60)/60)/24)+DATE(1970,1,1)+(-6/24)</f>
        <v>41948.932372685187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((E2411/D2411))</f>
        <v>1.84E-2</v>
      </c>
      <c r="P2411" s="7">
        <f>(E2411/L2411)</f>
        <v>76.666666666666671</v>
      </c>
      <c r="Q2411" s="7" t="str">
        <f>LEFT($N2411,FIND("/",N2411)-1)</f>
        <v>food</v>
      </c>
      <c r="R2411" s="7" t="str">
        <f>RIGHT($N2411,FIND("/",$N2411)+6)</f>
        <v>food trucks</v>
      </c>
      <c r="S2411" s="12">
        <f>(((J2411/60)/60)/24)+DATE(1970,1,1)+(-6/24)</f>
        <v>42204.625868055555</v>
      </c>
      <c r="T2411" s="12">
        <f>(((I2411/60)/60)/24)+DATE(1970,1,1)+(-6/24)</f>
        <v>42234.625868055555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((E2412/D2412))</f>
        <v>0</v>
      </c>
      <c r="P2412" s="7">
        <v>0</v>
      </c>
      <c r="Q2412" s="7" t="str">
        <f>LEFT($N2412,FIND("/",N2412)-1)</f>
        <v>food</v>
      </c>
      <c r="R2412" s="7" t="str">
        <f>RIGHT($N2412,FIND("/",$N2412)+6)</f>
        <v>food trucks</v>
      </c>
      <c r="S2412" s="12">
        <f>(((J2412/60)/60)/24)+DATE(1970,1,1)+(-6/24)</f>
        <v>42224.158275462964</v>
      </c>
      <c r="T2412" s="12">
        <f>(((I2412/60)/60)/24)+DATE(1970,1,1)+(-6/24)</f>
        <v>42254.158275462964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((E2413/D2413))</f>
        <v>6.0400000000000002E-3</v>
      </c>
      <c r="P2413" s="7">
        <f>(E2413/L2413)</f>
        <v>50.333333333333336</v>
      </c>
      <c r="Q2413" s="7" t="str">
        <f>LEFT($N2413,FIND("/",N2413)-1)</f>
        <v>food</v>
      </c>
      <c r="R2413" s="7" t="str">
        <f>RIGHT($N2413,FIND("/",$N2413)+6)</f>
        <v>food trucks</v>
      </c>
      <c r="S2413" s="12">
        <f>(((J2413/60)/60)/24)+DATE(1970,1,1)+(-6/24)</f>
        <v>42211.482430555552</v>
      </c>
      <c r="T2413" s="12">
        <f>(((I2413/60)/60)/24)+DATE(1970,1,1)+(-6/24)</f>
        <v>42241.482430555552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((E2414/D2414))</f>
        <v>0</v>
      </c>
      <c r="P2414" s="7">
        <v>0</v>
      </c>
      <c r="Q2414" s="7" t="str">
        <f>LEFT($N2414,FIND("/",N2414)-1)</f>
        <v>food</v>
      </c>
      <c r="R2414" s="7" t="str">
        <f>RIGHT($N2414,FIND("/",$N2414)+6)</f>
        <v>food trucks</v>
      </c>
      <c r="S2414" s="12">
        <f>(((J2414/60)/60)/24)+DATE(1970,1,1)+(-6/24)</f>
        <v>42655.486956018518</v>
      </c>
      <c r="T2414" s="12">
        <f>(((I2414/60)/60)/24)+DATE(1970,1,1)+(-6/24)</f>
        <v>42700.528622685189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((E2415/D2415))</f>
        <v>8.3333333333333332E-3</v>
      </c>
      <c r="P2415" s="7">
        <f>(E2415/L2415)</f>
        <v>8.3333333333333339</v>
      </c>
      <c r="Q2415" s="7" t="str">
        <f>LEFT($N2415,FIND("/",N2415)-1)</f>
        <v>food</v>
      </c>
      <c r="R2415" s="7" t="str">
        <f>RIGHT($N2415,FIND("/",$N2415)+6)</f>
        <v>food trucks</v>
      </c>
      <c r="S2415" s="12">
        <f>(((J2415/60)/60)/24)+DATE(1970,1,1)+(-6/24)</f>
        <v>41759.85974537037</v>
      </c>
      <c r="T2415" s="12">
        <f>(((I2415/60)/60)/24)+DATE(1970,1,1)+(-6/24)</f>
        <v>41790.729166666664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((E2416/D2416))</f>
        <v>3.0666666666666665E-2</v>
      </c>
      <c r="P2416" s="7">
        <f>(E2416/L2416)</f>
        <v>35.384615384615387</v>
      </c>
      <c r="Q2416" s="7" t="str">
        <f>LEFT($N2416,FIND("/",N2416)-1)</f>
        <v>food</v>
      </c>
      <c r="R2416" s="7" t="str">
        <f>RIGHT($N2416,FIND("/",$N2416)+6)</f>
        <v>food trucks</v>
      </c>
      <c r="S2416" s="12">
        <f>(((J2416/60)/60)/24)+DATE(1970,1,1)+(-6/24)</f>
        <v>42198.445138888885</v>
      </c>
      <c r="T2416" s="12">
        <f>(((I2416/60)/60)/24)+DATE(1970,1,1)+(-6/24)</f>
        <v>42237.915972222225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((E2417/D2417))</f>
        <v>5.5833333333333334E-3</v>
      </c>
      <c r="P2417" s="7">
        <f>(E2417/L2417)</f>
        <v>55.833333333333336</v>
      </c>
      <c r="Q2417" s="7" t="str">
        <f>LEFT($N2417,FIND("/",N2417)-1)</f>
        <v>food</v>
      </c>
      <c r="R2417" s="7" t="str">
        <f>RIGHT($N2417,FIND("/",$N2417)+6)</f>
        <v>food trucks</v>
      </c>
      <c r="S2417" s="12">
        <f>(((J2417/60)/60)/24)+DATE(1970,1,1)+(-6/24)</f>
        <v>42536.612800925926</v>
      </c>
      <c r="T2417" s="12">
        <f>(((I2417/60)/60)/24)+DATE(1970,1,1)+(-6/24)</f>
        <v>42566.612800925926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((E2418/D2418))</f>
        <v>2.5000000000000001E-4</v>
      </c>
      <c r="P2418" s="7">
        <f>(E2418/L2418)</f>
        <v>5</v>
      </c>
      <c r="Q2418" s="7" t="str">
        <f>LEFT($N2418,FIND("/",N2418)-1)</f>
        <v>food</v>
      </c>
      <c r="R2418" s="7" t="str">
        <f>RIGHT($N2418,FIND("/",$N2418)+6)</f>
        <v>food trucks</v>
      </c>
      <c r="S2418" s="12">
        <f>(((J2418/60)/60)/24)+DATE(1970,1,1)+(-6/24)</f>
        <v>42019.487766203703</v>
      </c>
      <c r="T2418" s="12">
        <f>(((I2418/60)/60)/24)+DATE(1970,1,1)+(-6/24)</f>
        <v>42077.375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((E2419/D2419))</f>
        <v>0</v>
      </c>
      <c r="P2419" s="7">
        <v>0</v>
      </c>
      <c r="Q2419" s="7" t="str">
        <f>LEFT($N2419,FIND("/",N2419)-1)</f>
        <v>food</v>
      </c>
      <c r="R2419" s="7" t="str">
        <f>RIGHT($N2419,FIND("/",$N2419)+6)</f>
        <v>food trucks</v>
      </c>
      <c r="S2419" s="12">
        <f>(((J2419/60)/60)/24)+DATE(1970,1,1)+(-6/24)</f>
        <v>41831.634108796294</v>
      </c>
      <c r="T2419" s="12">
        <f>(((I2419/60)/60)/24)+DATE(1970,1,1)+(-6/24)</f>
        <v>41861.634108796294</v>
      </c>
    </row>
    <row r="2420" spans="1:20" ht="17">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((E2420/D2420))</f>
        <v>2.0000000000000001E-4</v>
      </c>
      <c r="P2420" s="7">
        <f>(E2420/L2420)</f>
        <v>1</v>
      </c>
      <c r="Q2420" s="7" t="str">
        <f>LEFT($N2420,FIND("/",N2420)-1)</f>
        <v>food</v>
      </c>
      <c r="R2420" s="7" t="str">
        <f>RIGHT($N2420,FIND("/",$N2420)+6)</f>
        <v>food trucks</v>
      </c>
      <c r="S2420" s="12">
        <f>(((J2420/60)/60)/24)+DATE(1970,1,1)+(-6/24)</f>
        <v>42027.606990740736</v>
      </c>
      <c r="T2420" s="12">
        <f>(((I2420/60)/60)/24)+DATE(1970,1,1)+(-6/24)</f>
        <v>42087.565324074079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((E2421/D2421))</f>
        <v>0</v>
      </c>
      <c r="P2421" s="7">
        <v>0</v>
      </c>
      <c r="Q2421" s="7" t="str">
        <f>LEFT($N2421,FIND("/",N2421)-1)</f>
        <v>food</v>
      </c>
      <c r="R2421" s="7" t="str">
        <f>RIGHT($N2421,FIND("/",$N2421)+6)</f>
        <v>food trucks</v>
      </c>
      <c r="S2421" s="12">
        <f>(((J2421/60)/60)/24)+DATE(1970,1,1)+(-6/24)</f>
        <v>41993.488298611104</v>
      </c>
      <c r="T2421" s="12">
        <f>(((I2421/60)/60)/24)+DATE(1970,1,1)+(-6/24)</f>
        <v>42053.488298611104</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((E2422/D2422))</f>
        <v>0.14825133372851215</v>
      </c>
      <c r="P2422" s="7">
        <f>(E2422/L2422)</f>
        <v>69.472222222222229</v>
      </c>
      <c r="Q2422" s="7" t="str">
        <f>LEFT($N2422,FIND("/",N2422)-1)</f>
        <v>food</v>
      </c>
      <c r="R2422" s="7" t="str">
        <f>RIGHT($N2422,FIND("/",$N2422)+6)</f>
        <v>food trucks</v>
      </c>
      <c r="S2422" s="12">
        <f>(((J2422/60)/60)/24)+DATE(1970,1,1)+(-6/24)</f>
        <v>41892.778877314813</v>
      </c>
      <c r="T2422" s="12">
        <f>(((I2422/60)/60)/24)+DATE(1970,1,1)+(-6/24)</f>
        <v>41952.820543981477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((E2423/D2423))</f>
        <v>1.6666666666666666E-4</v>
      </c>
      <c r="P2423" s="7">
        <f>(E2423/L2423)</f>
        <v>1</v>
      </c>
      <c r="Q2423" s="7" t="str">
        <f>LEFT($N2423,FIND("/",N2423)-1)</f>
        <v>food</v>
      </c>
      <c r="R2423" s="7" t="str">
        <f>RIGHT($N2423,FIND("/",$N2423)+6)</f>
        <v>food trucks</v>
      </c>
      <c r="S2423" s="12">
        <f>(((J2423/60)/60)/24)+DATE(1970,1,1)+(-6/24)</f>
        <v>42026.437453703707</v>
      </c>
      <c r="T2423" s="12">
        <f>(((I2423/60)/60)/24)+DATE(1970,1,1)+(-6/24)</f>
        <v>42056.437453703707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((E2424/D2424))</f>
        <v>2E-3</v>
      </c>
      <c r="P2424" s="7">
        <f>(E2424/L2424)</f>
        <v>1</v>
      </c>
      <c r="Q2424" s="7" t="str">
        <f>LEFT($N2424,FIND("/",N2424)-1)</f>
        <v>food</v>
      </c>
      <c r="R2424" s="7" t="str">
        <f>RIGHT($N2424,FIND("/",$N2424)+6)</f>
        <v>food trucks</v>
      </c>
      <c r="S2424" s="12">
        <f>(((J2424/60)/60)/24)+DATE(1970,1,1)+(-6/24)</f>
        <v>42044.474953703699</v>
      </c>
      <c r="T2424" s="12">
        <f>(((I2424/60)/60)/24)+DATE(1970,1,1)+(-6/24)</f>
        <v>42074.433287037042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((E2425/D2425))</f>
        <v>1.3333333333333334E-4</v>
      </c>
      <c r="P2425" s="7">
        <f>(E2425/L2425)</f>
        <v>8</v>
      </c>
      <c r="Q2425" s="7" t="str">
        <f>LEFT($N2425,FIND("/",N2425)-1)</f>
        <v>food</v>
      </c>
      <c r="R2425" s="7" t="str">
        <f>RIGHT($N2425,FIND("/",$N2425)+6)</f>
        <v>food trucks</v>
      </c>
      <c r="S2425" s="12">
        <f>(((J2425/60)/60)/24)+DATE(1970,1,1)+(-6/24)</f>
        <v>41974.454745370371</v>
      </c>
      <c r="T2425" s="12">
        <f>(((I2425/60)/60)/24)+DATE(1970,1,1)+(-6/24)</f>
        <v>42004.454745370371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((E2426/D2426))</f>
        <v>1.24E-2</v>
      </c>
      <c r="P2426" s="7">
        <f>(E2426/L2426)</f>
        <v>34.444444444444443</v>
      </c>
      <c r="Q2426" s="7" t="str">
        <f>LEFT($N2426,FIND("/",N2426)-1)</f>
        <v>food</v>
      </c>
      <c r="R2426" s="7" t="str">
        <f>RIGHT($N2426,FIND("/",$N2426)+6)</f>
        <v>food trucks</v>
      </c>
      <c r="S2426" s="12">
        <f>(((J2426/60)/60)/24)+DATE(1970,1,1)+(-6/24)</f>
        <v>41909.642453703702</v>
      </c>
      <c r="T2426" s="12">
        <f>(((I2426/60)/60)/24)+DATE(1970,1,1)+(-6/24)</f>
        <v>41939.642453703702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((E2427/D2427))</f>
        <v>2.8571428571428574E-4</v>
      </c>
      <c r="P2427" s="7">
        <f>(E2427/L2427)</f>
        <v>1</v>
      </c>
      <c r="Q2427" s="7" t="str">
        <f>LEFT($N2427,FIND("/",N2427)-1)</f>
        <v>food</v>
      </c>
      <c r="R2427" s="7" t="str">
        <f>RIGHT($N2427,FIND("/",$N2427)+6)</f>
        <v>food trucks</v>
      </c>
      <c r="S2427" s="12">
        <f>(((J2427/60)/60)/24)+DATE(1970,1,1)+(-6/24)</f>
        <v>42502.663761574076</v>
      </c>
      <c r="T2427" s="12">
        <f>(((I2427/60)/60)/24)+DATE(1970,1,1)+(-6/24)</f>
        <v>42517.669444444444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((E2428/D2428))</f>
        <v>0</v>
      </c>
      <c r="P2428" s="7">
        <v>0</v>
      </c>
      <c r="Q2428" s="7" t="str">
        <f>LEFT($N2428,FIND("/",N2428)-1)</f>
        <v>food</v>
      </c>
      <c r="R2428" s="7" t="str">
        <f>RIGHT($N2428,FIND("/",$N2428)+6)</f>
        <v>food trucks</v>
      </c>
      <c r="S2428" s="12">
        <f>(((J2428/60)/60)/24)+DATE(1970,1,1)+(-6/24)</f>
        <v>42163.920046296291</v>
      </c>
      <c r="T2428" s="12">
        <f>(((I2428/60)/60)/24)+DATE(1970,1,1)+(-6/24)</f>
        <v>42223.920046296291</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((E2429/D2429))</f>
        <v>2.0000000000000002E-5</v>
      </c>
      <c r="P2429" s="7">
        <f>(E2429/L2429)</f>
        <v>1</v>
      </c>
      <c r="Q2429" s="7" t="str">
        <f>LEFT($N2429,FIND("/",N2429)-1)</f>
        <v>food</v>
      </c>
      <c r="R2429" s="7" t="str">
        <f>RIGHT($N2429,FIND("/",$N2429)+6)</f>
        <v>food trucks</v>
      </c>
      <c r="S2429" s="12">
        <f>(((J2429/60)/60)/24)+DATE(1970,1,1)+(-6/24)</f>
        <v>42412.068668981476</v>
      </c>
      <c r="T2429" s="12">
        <f>(((I2429/60)/60)/24)+DATE(1970,1,1)+(-6/24)</f>
        <v>42452.027002314819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((E2430/D2430))</f>
        <v>2.8571428571428571E-5</v>
      </c>
      <c r="P2430" s="7">
        <f>(E2430/L2430)</f>
        <v>1</v>
      </c>
      <c r="Q2430" s="7" t="str">
        <f>LEFT($N2430,FIND("/",N2430)-1)</f>
        <v>food</v>
      </c>
      <c r="R2430" s="7" t="str">
        <f>RIGHT($N2430,FIND("/",$N2430)+6)</f>
        <v>food trucks</v>
      </c>
      <c r="S2430" s="12">
        <f>(((J2430/60)/60)/24)+DATE(1970,1,1)+(-6/24)</f>
        <v>42045.534155092595</v>
      </c>
      <c r="T2430" s="12">
        <f>(((I2430/60)/60)/24)+DATE(1970,1,1)+(-6/24)</f>
        <v>42075.492488425924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((E2431/D2431))</f>
        <v>1.4321428571428572E-2</v>
      </c>
      <c r="P2431" s="7">
        <f>(E2431/L2431)</f>
        <v>501.25</v>
      </c>
      <c r="Q2431" s="7" t="str">
        <f>LEFT($N2431,FIND("/",N2431)-1)</f>
        <v>food</v>
      </c>
      <c r="R2431" s="7" t="str">
        <f>RIGHT($N2431,FIND("/",$N2431)+6)</f>
        <v>food trucks</v>
      </c>
      <c r="S2431" s="12">
        <f>(((J2431/60)/60)/24)+DATE(1970,1,1)+(-6/24)</f>
        <v>42734.629236111112</v>
      </c>
      <c r="T2431" s="12">
        <f>(((I2431/60)/60)/24)+DATE(1970,1,1)+(-6/24)</f>
        <v>42771.447222222225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((E2432/D2432))</f>
        <v>7.0000000000000001E-3</v>
      </c>
      <c r="P2432" s="7">
        <f>(E2432/L2432)</f>
        <v>10.5</v>
      </c>
      <c r="Q2432" s="7" t="str">
        <f>LEFT($N2432,FIND("/",N2432)-1)</f>
        <v>food</v>
      </c>
      <c r="R2432" s="7" t="str">
        <f>RIGHT($N2432,FIND("/",$N2432)+6)</f>
        <v>food trucks</v>
      </c>
      <c r="S2432" s="12">
        <f>(((J2432/60)/60)/24)+DATE(1970,1,1)+(-6/24)</f>
        <v>42381.880833333329</v>
      </c>
      <c r="T2432" s="12">
        <f>(((I2432/60)/60)/24)+DATE(1970,1,1)+(-6/24)</f>
        <v>42411.880833333329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((E2433/D2433))</f>
        <v>2.0000000000000002E-5</v>
      </c>
      <c r="P2433" s="7">
        <f>(E2433/L2433)</f>
        <v>1</v>
      </c>
      <c r="Q2433" s="7" t="str">
        <f>LEFT($N2433,FIND("/",N2433)-1)</f>
        <v>food</v>
      </c>
      <c r="R2433" s="7" t="str">
        <f>RIGHT($N2433,FIND("/",$N2433)+6)</f>
        <v>food trucks</v>
      </c>
      <c r="S2433" s="12">
        <f>(((J2433/60)/60)/24)+DATE(1970,1,1)+(-6/24)</f>
        <v>42488.849687499998</v>
      </c>
      <c r="T2433" s="12">
        <f>(((I2433/60)/60)/24)+DATE(1970,1,1)+(-6/24)</f>
        <v>42548.849687499998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((E2434/D2434))</f>
        <v>1.4285714285714287E-4</v>
      </c>
      <c r="P2434" s="7">
        <f>(E2434/L2434)</f>
        <v>1</v>
      </c>
      <c r="Q2434" s="7" t="str">
        <f>LEFT($N2434,FIND("/",N2434)-1)</f>
        <v>food</v>
      </c>
      <c r="R2434" s="7" t="str">
        <f>RIGHT($N2434,FIND("/",$N2434)+6)</f>
        <v>food trucks</v>
      </c>
      <c r="S2434" s="12">
        <f>(((J2434/60)/60)/24)+DATE(1970,1,1)+(-6/24)</f>
        <v>42040.968715277777</v>
      </c>
      <c r="T2434" s="12">
        <f>(((I2434/60)/60)/24)+DATE(1970,1,1)+(-6/24)</f>
        <v>42070.968715277777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((E2435/D2435))</f>
        <v>0</v>
      </c>
      <c r="P2435" s="7">
        <v>0</v>
      </c>
      <c r="Q2435" s="7" t="str">
        <f>LEFT($N2435,FIND("/",N2435)-1)</f>
        <v>food</v>
      </c>
      <c r="R2435" s="7" t="str">
        <f>RIGHT($N2435,FIND("/",$N2435)+6)</f>
        <v>food trucks</v>
      </c>
      <c r="S2435" s="12">
        <f>(((J2435/60)/60)/24)+DATE(1970,1,1)+(-6/24)</f>
        <v>42397.64980324074</v>
      </c>
      <c r="T2435" s="12">
        <f>(((I2435/60)/60)/24)+DATE(1970,1,1)+(-6/24)</f>
        <v>42427.64980324074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((E2436/D2436))</f>
        <v>1.2999999999999999E-3</v>
      </c>
      <c r="P2436" s="7">
        <f>(E2436/L2436)</f>
        <v>13</v>
      </c>
      <c r="Q2436" s="7" t="str">
        <f>LEFT($N2436,FIND("/",N2436)-1)</f>
        <v>food</v>
      </c>
      <c r="R2436" s="7" t="str">
        <f>RIGHT($N2436,FIND("/",$N2436)+6)</f>
        <v>food trucks</v>
      </c>
      <c r="S2436" s="12">
        <f>(((J2436/60)/60)/24)+DATE(1970,1,1)+(-6/24)</f>
        <v>42179.93604166666</v>
      </c>
      <c r="T2436" s="12">
        <f>(((I2436/60)/60)/24)+DATE(1970,1,1)+(-6/24)</f>
        <v>42219.93604166666</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((E2437/D2437))</f>
        <v>4.8960000000000002E-3</v>
      </c>
      <c r="P2437" s="7">
        <f>(E2437/L2437)</f>
        <v>306</v>
      </c>
      <c r="Q2437" s="7" t="str">
        <f>LEFT($N2437,FIND("/",N2437)-1)</f>
        <v>food</v>
      </c>
      <c r="R2437" s="7" t="str">
        <f>RIGHT($N2437,FIND("/",$N2437)+6)</f>
        <v>food trucks</v>
      </c>
      <c r="S2437" s="12">
        <f>(((J2437/60)/60)/24)+DATE(1970,1,1)+(-6/24)</f>
        <v>42252.027615740735</v>
      </c>
      <c r="T2437" s="12">
        <f>(((I2437/60)/60)/24)+DATE(1970,1,1)+(-6/24)</f>
        <v>42282.027615740735</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((E2438/D2438))</f>
        <v>3.8461538461538462E-4</v>
      </c>
      <c r="P2438" s="7">
        <f>(E2438/L2438)</f>
        <v>22.5</v>
      </c>
      <c r="Q2438" s="7" t="str">
        <f>LEFT($N2438,FIND("/",N2438)-1)</f>
        <v>food</v>
      </c>
      <c r="R2438" s="7" t="str">
        <f>RIGHT($N2438,FIND("/",$N2438)+6)</f>
        <v>food trucks</v>
      </c>
      <c r="S2438" s="12">
        <f>(((J2438/60)/60)/24)+DATE(1970,1,1)+(-6/24)</f>
        <v>42338.365393518514</v>
      </c>
      <c r="T2438" s="12">
        <f>(((I2438/60)/60)/24)+DATE(1970,1,1)+(-6/24)</f>
        <v>42398.365393518514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((E2439/D2439))</f>
        <v>0</v>
      </c>
      <c r="P2439" s="7">
        <v>0</v>
      </c>
      <c r="Q2439" s="7" t="str">
        <f>LEFT($N2439,FIND("/",N2439)-1)</f>
        <v>food</v>
      </c>
      <c r="R2439" s="7" t="str">
        <f>RIGHT($N2439,FIND("/",$N2439)+6)</f>
        <v>food trucks</v>
      </c>
      <c r="S2439" s="12">
        <f>(((J2439/60)/60)/24)+DATE(1970,1,1)+(-6/24)</f>
        <v>42031.715138888889</v>
      </c>
      <c r="T2439" s="12">
        <f>(((I2439/60)/60)/24)+DATE(1970,1,1)+(-6/24)</f>
        <v>42080.5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((E2440/D2440))</f>
        <v>3.3333333333333335E-3</v>
      </c>
      <c r="P2440" s="7">
        <f>(E2440/L2440)</f>
        <v>50</v>
      </c>
      <c r="Q2440" s="7" t="str">
        <f>LEFT($N2440,FIND("/",N2440)-1)</f>
        <v>food</v>
      </c>
      <c r="R2440" s="7" t="str">
        <f>RIGHT($N2440,FIND("/",$N2440)+6)</f>
        <v>food trucks</v>
      </c>
      <c r="S2440" s="12">
        <f>(((J2440/60)/60)/24)+DATE(1970,1,1)+(-6/24)</f>
        <v>42285.66506944444</v>
      </c>
      <c r="T2440" s="12">
        <f>(((I2440/60)/60)/24)+DATE(1970,1,1)+(-6/24)</f>
        <v>42345.706736111111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((E2441/D2441))</f>
        <v>0</v>
      </c>
      <c r="P2441" s="7">
        <v>0</v>
      </c>
      <c r="Q2441" s="7" t="str">
        <f>LEFT($N2441,FIND("/",N2441)-1)</f>
        <v>food</v>
      </c>
      <c r="R2441" s="7" t="str">
        <f>RIGHT($N2441,FIND("/",$N2441)+6)</f>
        <v>food trucks</v>
      </c>
      <c r="S2441" s="12">
        <f>(((J2441/60)/60)/24)+DATE(1970,1,1)+(-6/24)</f>
        <v>42265.568622685183</v>
      </c>
      <c r="T2441" s="12">
        <f>(((I2441/60)/60)/24)+DATE(1970,1,1)+(-6/24)</f>
        <v>42295.568622685183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((E2442/D2442))</f>
        <v>2E-3</v>
      </c>
      <c r="P2442" s="7">
        <f>(E2442/L2442)</f>
        <v>5</v>
      </c>
      <c r="Q2442" s="7" t="str">
        <f>LEFT($N2442,FIND("/",N2442)-1)</f>
        <v>food</v>
      </c>
      <c r="R2442" s="7" t="str">
        <f>RIGHT($N2442,FIND("/",$N2442)+6)</f>
        <v>food trucks</v>
      </c>
      <c r="S2442" s="12">
        <f>(((J2442/60)/60)/24)+DATE(1970,1,1)+(-6/24)</f>
        <v>42383.649456018517</v>
      </c>
      <c r="T2442" s="12">
        <f>(((I2442/60)/60)/24)+DATE(1970,1,1)+(-6/24)</f>
        <v>42413.649456018517</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((E2443/D2443))</f>
        <v>1.0788</v>
      </c>
      <c r="P2443" s="7">
        <f>(E2443/L2443)</f>
        <v>74.22935779816514</v>
      </c>
      <c r="Q2443" s="7" t="str">
        <f>LEFT($N2443,FIND("/",N2443)-1)</f>
        <v>food</v>
      </c>
      <c r="R2443" s="7" t="str">
        <f>RIGHT($N2443,FIND("/",$N2443)+6)</f>
        <v>small batch</v>
      </c>
      <c r="S2443" s="12">
        <f>(((J2443/60)/60)/24)+DATE(1970,1,1)+(-6/24)</f>
        <v>42186.875625000001</v>
      </c>
      <c r="T2443" s="12">
        <f>(((I2443/60)/60)/24)+DATE(1970,1,1)+(-6/24)</f>
        <v>42207.957638888889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((E2444/D2444))</f>
        <v>1.2594166666666666</v>
      </c>
      <c r="P2444" s="7">
        <f>(E2444/L2444)</f>
        <v>81.252688172043008</v>
      </c>
      <c r="Q2444" s="7" t="str">
        <f>LEFT($N2444,FIND("/",N2444)-1)</f>
        <v>food</v>
      </c>
      <c r="R2444" s="7" t="str">
        <f>RIGHT($N2444,FIND("/",$N2444)+6)</f>
        <v>small batch</v>
      </c>
      <c r="S2444" s="12">
        <f>(((J2444/60)/60)/24)+DATE(1970,1,1)+(-6/24)</f>
        <v>42052.416990740734</v>
      </c>
      <c r="T2444" s="12">
        <f>(((I2444/60)/60)/24)+DATE(1970,1,1)+(-6/24)</f>
        <v>42082.375324074077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((E2445/D2445))</f>
        <v>2.0251494999999999</v>
      </c>
      <c r="P2445" s="7">
        <f>(E2445/L2445)</f>
        <v>130.23469453376205</v>
      </c>
      <c r="Q2445" s="7" t="str">
        <f>LEFT($N2445,FIND("/",N2445)-1)</f>
        <v>food</v>
      </c>
      <c r="R2445" s="7" t="str">
        <f>RIGHT($N2445,FIND("/",$N2445)+6)</f>
        <v>small batch</v>
      </c>
      <c r="S2445" s="12">
        <f>(((J2445/60)/60)/24)+DATE(1970,1,1)+(-6/24)</f>
        <v>41836.375254629631</v>
      </c>
      <c r="T2445" s="12">
        <f>(((I2445/60)/60)/24)+DATE(1970,1,1)+(-6/24)</f>
        <v>41866.375254629631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((E2446/D2446))</f>
        <v>1.0860000000000001</v>
      </c>
      <c r="P2446" s="7">
        <f>(E2446/L2446)</f>
        <v>53.409836065573771</v>
      </c>
      <c r="Q2446" s="7" t="str">
        <f>LEFT($N2446,FIND("/",N2446)-1)</f>
        <v>food</v>
      </c>
      <c r="R2446" s="7" t="str">
        <f>RIGHT($N2446,FIND("/",$N2446)+6)</f>
        <v>small batch</v>
      </c>
      <c r="S2446" s="12">
        <f>(((J2446/60)/60)/24)+DATE(1970,1,1)+(-6/24)</f>
        <v>42485.504525462966</v>
      </c>
      <c r="T2446" s="12">
        <f>(((I2446/60)/60)/24)+DATE(1970,1,1)+(-6/24)</f>
        <v>42515.504525462966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((E2447/D2447))</f>
        <v>1.728</v>
      </c>
      <c r="P2447" s="7">
        <f>(E2447/L2447)</f>
        <v>75.130434782608702</v>
      </c>
      <c r="Q2447" s="7" t="str">
        <f>LEFT($N2447,FIND("/",N2447)-1)</f>
        <v>food</v>
      </c>
      <c r="R2447" s="7" t="str">
        <f>RIGHT($N2447,FIND("/",$N2447)+6)</f>
        <v>small batch</v>
      </c>
      <c r="S2447" s="12">
        <f>(((J2447/60)/60)/24)+DATE(1970,1,1)+(-6/24)</f>
        <v>42242.940057870372</v>
      </c>
      <c r="T2447" s="12">
        <f>(((I2447/60)/60)/24)+DATE(1970,1,1)+(-6/24)</f>
        <v>42272.940057870372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((E2448/D2448))</f>
        <v>1.6798</v>
      </c>
      <c r="P2448" s="7">
        <f>(E2448/L2448)</f>
        <v>75.666666666666671</v>
      </c>
      <c r="Q2448" s="7" t="str">
        <f>LEFT($N2448,FIND("/",N2448)-1)</f>
        <v>food</v>
      </c>
      <c r="R2448" s="7" t="str">
        <f>RIGHT($N2448,FIND("/",$N2448)+6)</f>
        <v>small batch</v>
      </c>
      <c r="S2448" s="12">
        <f>(((J2448/60)/60)/24)+DATE(1970,1,1)+(-6/24)</f>
        <v>42670.352673611109</v>
      </c>
      <c r="T2448" s="12">
        <f>(((I2448/60)/60)/24)+DATE(1970,1,1)+(-6/24)</f>
        <v>42700.39434027778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((E2449/D2449))</f>
        <v>4.2720000000000002</v>
      </c>
      <c r="P2449" s="7">
        <f>(E2449/L2449)</f>
        <v>31.691394658753708</v>
      </c>
      <c r="Q2449" s="7" t="str">
        <f>LEFT($N2449,FIND("/",N2449)-1)</f>
        <v>food</v>
      </c>
      <c r="R2449" s="7" t="str">
        <f>RIGHT($N2449,FIND("/",$N2449)+6)</f>
        <v>small batch</v>
      </c>
      <c r="S2449" s="12">
        <f>(((J2449/60)/60)/24)+DATE(1970,1,1)+(-6/24)</f>
        <v>42654.219826388886</v>
      </c>
      <c r="T2449" s="12">
        <f>(((I2449/60)/60)/24)+DATE(1970,1,1)+(-6/24)</f>
        <v>42685.916666666672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((E2450/D2450))</f>
        <v>1.075</v>
      </c>
      <c r="P2450" s="7">
        <f>(E2450/L2450)</f>
        <v>47.777777777777779</v>
      </c>
      <c r="Q2450" s="7" t="str">
        <f>LEFT($N2450,FIND("/",N2450)-1)</f>
        <v>food</v>
      </c>
      <c r="R2450" s="7" t="str">
        <f>RIGHT($N2450,FIND("/",$N2450)+6)</f>
        <v>small batch</v>
      </c>
      <c r="S2450" s="12">
        <f>(((J2450/60)/60)/24)+DATE(1970,1,1)+(-6/24)</f>
        <v>42607.066122685181</v>
      </c>
      <c r="T2450" s="12">
        <f>(((I2450/60)/60)/24)+DATE(1970,1,1)+(-6/24)</f>
        <v>42612.983333333337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((E2451/D2451))</f>
        <v>1.08</v>
      </c>
      <c r="P2451" s="7">
        <f>(E2451/L2451)</f>
        <v>90</v>
      </c>
      <c r="Q2451" s="7" t="str">
        <f>LEFT($N2451,FIND("/",N2451)-1)</f>
        <v>food</v>
      </c>
      <c r="R2451" s="7" t="str">
        <f>RIGHT($N2451,FIND("/",$N2451)+6)</f>
        <v>small batch</v>
      </c>
      <c r="S2451" s="12">
        <f>(((J2451/60)/60)/24)+DATE(1970,1,1)+(-6/24)</f>
        <v>41942.892534722225</v>
      </c>
      <c r="T2451" s="12">
        <f>(((I2451/60)/60)/24)+DATE(1970,1,1)+(-6/24)</f>
        <v>41972.934201388889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((E2452/D2452))</f>
        <v>1.0153353333333335</v>
      </c>
      <c r="P2452" s="7">
        <f>(E2452/L2452)</f>
        <v>149.31401960784314</v>
      </c>
      <c r="Q2452" s="7" t="str">
        <f>LEFT($N2452,FIND("/",N2452)-1)</f>
        <v>food</v>
      </c>
      <c r="R2452" s="7" t="str">
        <f>RIGHT($N2452,FIND("/",$N2452)+6)</f>
        <v>small batch</v>
      </c>
      <c r="S2452" s="12">
        <f>(((J2452/60)/60)/24)+DATE(1970,1,1)+(-6/24)</f>
        <v>41901.82240740741</v>
      </c>
      <c r="T2452" s="12">
        <f>(((I2452/60)/60)/24)+DATE(1970,1,1)+(-6/24)</f>
        <v>41939.882638888892</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((E2453/D2453))</f>
        <v>1.1545000000000001</v>
      </c>
      <c r="P2453" s="7">
        <f>(E2453/L2453)</f>
        <v>62.06989247311828</v>
      </c>
      <c r="Q2453" s="7" t="str">
        <f>LEFT($N2453,FIND("/",N2453)-1)</f>
        <v>food</v>
      </c>
      <c r="R2453" s="7" t="str">
        <f>RIGHT($N2453,FIND("/",$N2453)+6)</f>
        <v>small batch</v>
      </c>
      <c r="S2453" s="12">
        <f>(((J2453/60)/60)/24)+DATE(1970,1,1)+(-6/24)</f>
        <v>42779.658449074079</v>
      </c>
      <c r="T2453" s="12">
        <f>(((I2453/60)/60)/24)+DATE(1970,1,1)+(-6/24)</f>
        <v>42799.658449074079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((E2454/D2454))</f>
        <v>1.335</v>
      </c>
      <c r="P2454" s="7">
        <f>(E2454/L2454)</f>
        <v>53.4</v>
      </c>
      <c r="Q2454" s="7" t="str">
        <f>LEFT($N2454,FIND("/",N2454)-1)</f>
        <v>food</v>
      </c>
      <c r="R2454" s="7" t="str">
        <f>RIGHT($N2454,FIND("/",$N2454)+6)</f>
        <v>small batch</v>
      </c>
      <c r="S2454" s="12">
        <f>(((J2454/60)/60)/24)+DATE(1970,1,1)+(-6/24)</f>
        <v>42338.59375</v>
      </c>
      <c r="T2454" s="12">
        <f>(((I2454/60)/60)/24)+DATE(1970,1,1)+(-6/24)</f>
        <v>42367.708333333328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((E2455/D2455))</f>
        <v>1.5469999999999999</v>
      </c>
      <c r="P2455" s="7">
        <f>(E2455/L2455)</f>
        <v>69.268656716417908</v>
      </c>
      <c r="Q2455" s="7" t="str">
        <f>LEFT($N2455,FIND("/",N2455)-1)</f>
        <v>food</v>
      </c>
      <c r="R2455" s="7" t="str">
        <f>RIGHT($N2455,FIND("/",$N2455)+6)</f>
        <v>small batch</v>
      </c>
      <c r="S2455" s="12">
        <f>(((J2455/60)/60)/24)+DATE(1970,1,1)+(-6/24)</f>
        <v>42738.442233796297</v>
      </c>
      <c r="T2455" s="12">
        <f>(((I2455/60)/60)/24)+DATE(1970,1,1)+(-6/24)</f>
        <v>42768.442233796297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((E2456/D2456))</f>
        <v>1.0084571428571429</v>
      </c>
      <c r="P2456" s="7">
        <f>(E2456/L2456)</f>
        <v>271.50769230769231</v>
      </c>
      <c r="Q2456" s="7" t="str">
        <f>LEFT($N2456,FIND("/",N2456)-1)</f>
        <v>food</v>
      </c>
      <c r="R2456" s="7" t="str">
        <f>RIGHT($N2456,FIND("/",$N2456)+6)</f>
        <v>small batch</v>
      </c>
      <c r="S2456" s="12">
        <f>(((J2456/60)/60)/24)+DATE(1970,1,1)+(-6/24)</f>
        <v>42769.951481481476</v>
      </c>
      <c r="T2456" s="12">
        <f>(((I2456/60)/60)/24)+DATE(1970,1,1)+(-6/24)</f>
        <v>42804.951481481476</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((E2457/D2457))</f>
        <v>1.82</v>
      </c>
      <c r="P2457" s="7">
        <f>(E2457/L2457)</f>
        <v>34.125</v>
      </c>
      <c r="Q2457" s="7" t="str">
        <f>LEFT($N2457,FIND("/",N2457)-1)</f>
        <v>food</v>
      </c>
      <c r="R2457" s="7" t="str">
        <f>RIGHT($N2457,FIND("/",$N2457)+6)</f>
        <v>small batch</v>
      </c>
      <c r="S2457" s="12">
        <f>(((J2457/60)/60)/24)+DATE(1970,1,1)+(-6/24)</f>
        <v>42452.531828703708</v>
      </c>
      <c r="T2457" s="12">
        <f>(((I2457/60)/60)/24)+DATE(1970,1,1)+(-6/24)</f>
        <v>42480.531828703708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((E2458/D2458))</f>
        <v>1.8086666666666666</v>
      </c>
      <c r="P2458" s="7">
        <f>(E2458/L2458)</f>
        <v>40.492537313432834</v>
      </c>
      <c r="Q2458" s="7" t="str">
        <f>LEFT($N2458,FIND("/",N2458)-1)</f>
        <v>food</v>
      </c>
      <c r="R2458" s="7" t="str">
        <f>RIGHT($N2458,FIND("/",$N2458)+6)</f>
        <v>small batch</v>
      </c>
      <c r="S2458" s="12">
        <f>(((J2458/60)/60)/24)+DATE(1970,1,1)+(-6/24)</f>
        <v>42761.711099537039</v>
      </c>
      <c r="T2458" s="12">
        <f>(((I2458/60)/60)/24)+DATE(1970,1,1)+(-6/24)</f>
        <v>42791.711099537039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((E2459/D2459))</f>
        <v>1.0230434782608695</v>
      </c>
      <c r="P2459" s="7">
        <f>(E2459/L2459)</f>
        <v>189.75806451612902</v>
      </c>
      <c r="Q2459" s="7" t="str">
        <f>LEFT($N2459,FIND("/",N2459)-1)</f>
        <v>food</v>
      </c>
      <c r="R2459" s="7" t="str">
        <f>RIGHT($N2459,FIND("/",$N2459)+6)</f>
        <v>small batch</v>
      </c>
      <c r="S2459" s="12">
        <f>(((J2459/60)/60)/24)+DATE(1970,1,1)+(-6/24)</f>
        <v>42423.352500000001</v>
      </c>
      <c r="T2459" s="12">
        <f>(((I2459/60)/60)/24)+DATE(1970,1,1)+(-6/24)</f>
        <v>42453.310833333337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((E2460/D2460))</f>
        <v>1.1017999999999999</v>
      </c>
      <c r="P2460" s="7">
        <f>(E2460/L2460)</f>
        <v>68.862499999999997</v>
      </c>
      <c r="Q2460" s="7" t="str">
        <f>LEFT($N2460,FIND("/",N2460)-1)</f>
        <v>food</v>
      </c>
      <c r="R2460" s="7" t="str">
        <f>RIGHT($N2460,FIND("/",$N2460)+6)</f>
        <v>small batch</v>
      </c>
      <c r="S2460" s="12">
        <f>(((J2460/60)/60)/24)+DATE(1970,1,1)+(-6/24)</f>
        <v>42495.621736111112</v>
      </c>
      <c r="T2460" s="12">
        <f>(((I2460/60)/60)/24)+DATE(1970,1,1)+(-6/24)</f>
        <v>42530.541666666672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((E2461/D2461))</f>
        <v>1.0225</v>
      </c>
      <c r="P2461" s="7">
        <f>(E2461/L2461)</f>
        <v>108.77659574468085</v>
      </c>
      <c r="Q2461" s="7" t="str">
        <f>LEFT($N2461,FIND("/",N2461)-1)</f>
        <v>food</v>
      </c>
      <c r="R2461" s="7" t="str">
        <f>RIGHT($N2461,FIND("/",$N2461)+6)</f>
        <v>small batch</v>
      </c>
      <c r="S2461" s="12">
        <f>(((J2461/60)/60)/24)+DATE(1970,1,1)+(-6/24)</f>
        <v>42407.387557870374</v>
      </c>
      <c r="T2461" s="12">
        <f>(((I2461/60)/60)/24)+DATE(1970,1,1)+(-6/24)</f>
        <v>42452.345891203702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((E2462/D2462))</f>
        <v>1.0078823529411765</v>
      </c>
      <c r="P2462" s="7">
        <f>(E2462/L2462)</f>
        <v>125.98529411764706</v>
      </c>
      <c r="Q2462" s="7" t="str">
        <f>LEFT($N2462,FIND("/",N2462)-1)</f>
        <v>food</v>
      </c>
      <c r="R2462" s="7" t="str">
        <f>RIGHT($N2462,FIND("/",$N2462)+6)</f>
        <v>small batch</v>
      </c>
      <c r="S2462" s="12">
        <f>(((J2462/60)/60)/24)+DATE(1970,1,1)+(-6/24)</f>
        <v>42703.937118055561</v>
      </c>
      <c r="T2462" s="12">
        <f>(((I2462/60)/60)/24)+DATE(1970,1,1)+(-6/24)</f>
        <v>42737.928472222222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((E2463/D2463))</f>
        <v>1.038</v>
      </c>
      <c r="P2463" s="7">
        <f>(E2463/L2463)</f>
        <v>90.523255813953483</v>
      </c>
      <c r="Q2463" s="7" t="str">
        <f>LEFT($N2463,FIND("/",N2463)-1)</f>
        <v>music</v>
      </c>
      <c r="R2463" s="7" t="str">
        <f>RIGHT($N2463,FIND("/",$N2463)+4)</f>
        <v>indie rock</v>
      </c>
      <c r="S2463" s="12">
        <f>(((J2463/60)/60)/24)+DATE(1970,1,1)+(-6/24)</f>
        <v>40783.762696759259</v>
      </c>
      <c r="T2463" s="12">
        <f>(((I2463/60)/60)/24)+DATE(1970,1,1)+(-6/24)</f>
        <v>40816.875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((E2464/D2464))</f>
        <v>1.1070833333333334</v>
      </c>
      <c r="P2464" s="7">
        <f>(E2464/L2464)</f>
        <v>28.880434782608695</v>
      </c>
      <c r="Q2464" s="7" t="str">
        <f>LEFT($N2464,FIND("/",N2464)-1)</f>
        <v>music</v>
      </c>
      <c r="R2464" s="7" t="str">
        <f>RIGHT($N2464,FIND("/",$N2464)+4)</f>
        <v>indie rock</v>
      </c>
      <c r="S2464" s="12">
        <f>(((J2464/60)/60)/24)+DATE(1970,1,1)+(-6/24)</f>
        <v>41088.936296296299</v>
      </c>
      <c r="T2464" s="12">
        <f>(((I2464/60)/60)/24)+DATE(1970,1,1)+(-6/24)</f>
        <v>41108.936296296299</v>
      </c>
    </row>
    <row r="2465" spans="1:20" ht="17">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((E2465/D2465))</f>
        <v>1.1625000000000001</v>
      </c>
      <c r="P2465" s="7">
        <f>(E2465/L2465)</f>
        <v>31</v>
      </c>
      <c r="Q2465" s="7" t="str">
        <f>LEFT($N2465,FIND("/",N2465)-1)</f>
        <v>music</v>
      </c>
      <c r="R2465" s="7" t="str">
        <f>RIGHT($N2465,FIND("/",$N2465)+4)</f>
        <v>indie rock</v>
      </c>
      <c r="S2465" s="12">
        <f>(((J2465/60)/60)/24)+DATE(1970,1,1)+(-6/24)</f>
        <v>41340.861400462964</v>
      </c>
      <c r="T2465" s="12">
        <f>(((I2465/60)/60)/24)+DATE(1970,1,1)+(-6/24)</f>
        <v>41380.541666666664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((E2466/D2466))</f>
        <v>1.111</v>
      </c>
      <c r="P2466" s="7">
        <f>(E2466/L2466)</f>
        <v>51.674418604651166</v>
      </c>
      <c r="Q2466" s="7" t="str">
        <f>LEFT($N2466,FIND("/",N2466)-1)</f>
        <v>music</v>
      </c>
      <c r="R2466" s="7" t="str">
        <f>RIGHT($N2466,FIND("/",$N2466)+4)</f>
        <v>indie rock</v>
      </c>
      <c r="S2466" s="12">
        <f>(((J2466/60)/60)/24)+DATE(1970,1,1)+(-6/24)</f>
        <v>42248.65042824074</v>
      </c>
      <c r="T2466" s="12">
        <f>(((I2466/60)/60)/24)+DATE(1970,1,1)+(-6/24)</f>
        <v>42277.561805555553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((E2467/D2467))</f>
        <v>1.8014285714285714</v>
      </c>
      <c r="P2467" s="7">
        <f>(E2467/L2467)</f>
        <v>26.270833333333332</v>
      </c>
      <c r="Q2467" s="7" t="str">
        <f>LEFT($N2467,FIND("/",N2467)-1)</f>
        <v>music</v>
      </c>
      <c r="R2467" s="7" t="str">
        <f>RIGHT($N2467,FIND("/",$N2467)+4)</f>
        <v>indie rock</v>
      </c>
      <c r="S2467" s="12">
        <f>(((J2467/60)/60)/24)+DATE(1970,1,1)+(-6/24)</f>
        <v>41145.469305555554</v>
      </c>
      <c r="T2467" s="12">
        <f>(((I2467/60)/60)/24)+DATE(1970,1,1)+(-6/24)</f>
        <v>41175.469305555554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((E2468/D2468))</f>
        <v>1</v>
      </c>
      <c r="P2468" s="7">
        <f>(E2468/L2468)</f>
        <v>48.07692307692308</v>
      </c>
      <c r="Q2468" s="7" t="str">
        <f>LEFT($N2468,FIND("/",N2468)-1)</f>
        <v>music</v>
      </c>
      <c r="R2468" s="7" t="str">
        <f>RIGHT($N2468,FIND("/",$N2468)+4)</f>
        <v>indie rock</v>
      </c>
      <c r="S2468" s="12">
        <f>(((J2468/60)/60)/24)+DATE(1970,1,1)+(-6/24)</f>
        <v>41372.852465277778</v>
      </c>
      <c r="T2468" s="12">
        <f>(((I2468/60)/60)/24)+DATE(1970,1,1)+(-6/24)</f>
        <v>41402.852465277778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((E2469/D2469))</f>
        <v>1.1850000000000001</v>
      </c>
      <c r="P2469" s="7">
        <f>(E2469/L2469)</f>
        <v>27.558139534883722</v>
      </c>
      <c r="Q2469" s="7" t="str">
        <f>LEFT($N2469,FIND("/",N2469)-1)</f>
        <v>music</v>
      </c>
      <c r="R2469" s="7" t="str">
        <f>RIGHT($N2469,FIND("/",$N2469)+4)</f>
        <v>indie rock</v>
      </c>
      <c r="S2469" s="12">
        <f>(((J2469/60)/60)/24)+DATE(1970,1,1)+(-6/24)</f>
        <v>41025.624201388891</v>
      </c>
      <c r="T2469" s="12">
        <f>(((I2469/60)/60)/24)+DATE(1970,1,1)+(-6/24)</f>
        <v>41039.458333333336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((E2470/D2470))</f>
        <v>1.0721700000000001</v>
      </c>
      <c r="P2470" s="7">
        <f>(E2470/L2470)</f>
        <v>36.97137931034483</v>
      </c>
      <c r="Q2470" s="7" t="str">
        <f>LEFT($N2470,FIND("/",N2470)-1)</f>
        <v>music</v>
      </c>
      <c r="R2470" s="7" t="str">
        <f>RIGHT($N2470,FIND("/",$N2470)+4)</f>
        <v>indie rock</v>
      </c>
      <c r="S2470" s="12">
        <f>(((J2470/60)/60)/24)+DATE(1970,1,1)+(-6/24)</f>
        <v>41173.904178240737</v>
      </c>
      <c r="T2470" s="12">
        <f>(((I2470/60)/60)/24)+DATE(1970,1,1)+(-6/24)</f>
        <v>41209.958333333336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((E2471/D2471))</f>
        <v>1.1366666666666667</v>
      </c>
      <c r="P2471" s="7">
        <f>(E2471/L2471)</f>
        <v>29.021276595744681</v>
      </c>
      <c r="Q2471" s="7" t="str">
        <f>LEFT($N2471,FIND("/",N2471)-1)</f>
        <v>music</v>
      </c>
      <c r="R2471" s="7" t="str">
        <f>RIGHT($N2471,FIND("/",$N2471)+4)</f>
        <v>indie rock</v>
      </c>
      <c r="S2471" s="12">
        <f>(((J2471/60)/60)/24)+DATE(1970,1,1)+(-6/24)</f>
        <v>40557.179733796293</v>
      </c>
      <c r="T2471" s="12">
        <f>(((I2471/60)/60)/24)+DATE(1970,1,1)+(-6/24)</f>
        <v>40582.179733796293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((E2472/D2472))</f>
        <v>1.0316400000000001</v>
      </c>
      <c r="P2472" s="7">
        <f>(E2472/L2472)</f>
        <v>28.65666666666667</v>
      </c>
      <c r="Q2472" s="7" t="str">
        <f>LEFT($N2472,FIND("/",N2472)-1)</f>
        <v>music</v>
      </c>
      <c r="R2472" s="7" t="str">
        <f>RIGHT($N2472,FIND("/",$N2472)+4)</f>
        <v>indie rock</v>
      </c>
      <c r="S2472" s="12">
        <f>(((J2472/60)/60)/24)+DATE(1970,1,1)+(-6/24)</f>
        <v>41022.82471064815</v>
      </c>
      <c r="T2472" s="12">
        <f>(((I2472/60)/60)/24)+DATE(1970,1,1)+(-6/24)</f>
        <v>41052.82471064815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((E2473/D2473))</f>
        <v>1.28</v>
      </c>
      <c r="P2473" s="7">
        <f>(E2473/L2473)</f>
        <v>37.647058823529413</v>
      </c>
      <c r="Q2473" s="7" t="str">
        <f>LEFT($N2473,FIND("/",N2473)-1)</f>
        <v>music</v>
      </c>
      <c r="R2473" s="7" t="str">
        <f>RIGHT($N2473,FIND("/",$N2473)+4)</f>
        <v>indie rock</v>
      </c>
      <c r="S2473" s="12">
        <f>(((J2473/60)/60)/24)+DATE(1970,1,1)+(-6/24)</f>
        <v>40893.742962962962</v>
      </c>
      <c r="T2473" s="12">
        <f>(((I2473/60)/60)/24)+DATE(1970,1,1)+(-6/24)</f>
        <v>40933.742962962962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((E2474/D2474))</f>
        <v>1.3576026666666667</v>
      </c>
      <c r="P2474" s="7">
        <f>(E2474/L2474)</f>
        <v>97.904038461538462</v>
      </c>
      <c r="Q2474" s="7" t="str">
        <f>LEFT($N2474,FIND("/",N2474)-1)</f>
        <v>music</v>
      </c>
      <c r="R2474" s="7" t="str">
        <f>RIGHT($N2474,FIND("/",$N2474)+4)</f>
        <v>indie rock</v>
      </c>
      <c r="S2474" s="12">
        <f>(((J2474/60)/60)/24)+DATE(1970,1,1)+(-6/24)</f>
        <v>40353.86550925926</v>
      </c>
      <c r="T2474" s="12">
        <f>(((I2474/60)/60)/24)+DATE(1970,1,1)+(-6/24)</f>
        <v>40424.793749999997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((E2475/D2475))</f>
        <v>1</v>
      </c>
      <c r="P2475" s="7">
        <f>(E2475/L2475)</f>
        <v>42.553191489361701</v>
      </c>
      <c r="Q2475" s="7" t="str">
        <f>LEFT($N2475,FIND("/",N2475)-1)</f>
        <v>music</v>
      </c>
      <c r="R2475" s="7" t="str">
        <f>RIGHT($N2475,FIND("/",$N2475)+4)</f>
        <v>indie rock</v>
      </c>
      <c r="S2475" s="12">
        <f>(((J2475/60)/60)/24)+DATE(1970,1,1)+(-6/24)</f>
        <v>41193.498483796298</v>
      </c>
      <c r="T2475" s="12">
        <f>(((I2475/60)/60)/24)+DATE(1970,1,1)+(-6/24)</f>
        <v>41223.540150462963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((E2476/D2476))</f>
        <v>1.0000360000000001</v>
      </c>
      <c r="P2476" s="7">
        <f>(E2476/L2476)</f>
        <v>131.58368421052631</v>
      </c>
      <c r="Q2476" s="7" t="str">
        <f>LEFT($N2476,FIND("/",N2476)-1)</f>
        <v>music</v>
      </c>
      <c r="R2476" s="7" t="str">
        <f>RIGHT($N2476,FIND("/",$N2476)+4)</f>
        <v>indie rock</v>
      </c>
      <c r="S2476" s="12">
        <f>(((J2476/60)/60)/24)+DATE(1970,1,1)+(-6/24)</f>
        <v>40416.761296296296</v>
      </c>
      <c r="T2476" s="12">
        <f>(((I2476/60)/60)/24)+DATE(1970,1,1)+(-6/24)</f>
        <v>40461.761296296296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((E2477/D2477))</f>
        <v>1.0471999999999999</v>
      </c>
      <c r="P2477" s="7">
        <f>(E2477/L2477)</f>
        <v>32.320987654320987</v>
      </c>
      <c r="Q2477" s="7" t="str">
        <f>LEFT($N2477,FIND("/",N2477)-1)</f>
        <v>music</v>
      </c>
      <c r="R2477" s="7" t="str">
        <f>RIGHT($N2477,FIND("/",$N2477)+4)</f>
        <v>indie rock</v>
      </c>
      <c r="S2477" s="12">
        <f>(((J2477/60)/60)/24)+DATE(1970,1,1)+(-6/24)</f>
        <v>40310.037673611114</v>
      </c>
      <c r="T2477" s="12">
        <f>(((I2477/60)/60)/24)+DATE(1970,1,1)+(-6/24)</f>
        <v>40369.666666666664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((E2478/D2478))</f>
        <v>1.050225</v>
      </c>
      <c r="P2478" s="7">
        <f>(E2478/L2478)</f>
        <v>61.103999999999999</v>
      </c>
      <c r="Q2478" s="7" t="str">
        <f>LEFT($N2478,FIND("/",N2478)-1)</f>
        <v>music</v>
      </c>
      <c r="R2478" s="7" t="str">
        <f>RIGHT($N2478,FIND("/",$N2478)+4)</f>
        <v>indie rock</v>
      </c>
      <c r="S2478" s="12">
        <f>(((J2478/60)/60)/24)+DATE(1970,1,1)+(-6/24)</f>
        <v>41913.078356481477</v>
      </c>
      <c r="T2478" s="12">
        <f>(((I2478/60)/60)/24)+DATE(1970,1,1)+(-6/24)</f>
        <v>41946.120023148149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((E2479/D2479))</f>
        <v>1.7133333333333334</v>
      </c>
      <c r="P2479" s="7">
        <f>(E2479/L2479)</f>
        <v>31.341463414634145</v>
      </c>
      <c r="Q2479" s="7" t="str">
        <f>LEFT($N2479,FIND("/",N2479)-1)</f>
        <v>music</v>
      </c>
      <c r="R2479" s="7" t="str">
        <f>RIGHT($N2479,FIND("/",$N2479)+4)</f>
        <v>indie rock</v>
      </c>
      <c r="S2479" s="12">
        <f>(((J2479/60)/60)/24)+DATE(1970,1,1)+(-6/24)</f>
        <v>41088.441493055558</v>
      </c>
      <c r="T2479" s="12">
        <f>(((I2479/60)/60)/24)+DATE(1970,1,1)+(-6/24)</f>
        <v>41133.441493055558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((E2480/D2480))</f>
        <v>1.2749999999999999</v>
      </c>
      <c r="P2480" s="7">
        <f>(E2480/L2480)</f>
        <v>129.1139240506329</v>
      </c>
      <c r="Q2480" s="7" t="str">
        <f>LEFT($N2480,FIND("/",N2480)-1)</f>
        <v>music</v>
      </c>
      <c r="R2480" s="7" t="str">
        <f>RIGHT($N2480,FIND("/",$N2480)+4)</f>
        <v>indie rock</v>
      </c>
      <c r="S2480" s="12">
        <f>(((J2480/60)/60)/24)+DATE(1970,1,1)+(-6/24)</f>
        <v>41257.700381944444</v>
      </c>
      <c r="T2480" s="12">
        <f>(((I2480/60)/60)/24)+DATE(1970,1,1)+(-6/24)</f>
        <v>41287.700381944444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((E2481/D2481))</f>
        <v>1.3344333333333334</v>
      </c>
      <c r="P2481" s="7">
        <f>(E2481/L2481)</f>
        <v>25.020624999999999</v>
      </c>
      <c r="Q2481" s="7" t="str">
        <f>LEFT($N2481,FIND("/",N2481)-1)</f>
        <v>music</v>
      </c>
      <c r="R2481" s="7" t="str">
        <f>RIGHT($N2481,FIND("/",$N2481)+4)</f>
        <v>indie rock</v>
      </c>
      <c r="S2481" s="12">
        <f>(((J2481/60)/60)/24)+DATE(1970,1,1)+(-6/24)</f>
        <v>41107.476782407408</v>
      </c>
      <c r="T2481" s="12">
        <f>(((I2481/60)/60)/24)+DATE(1970,1,1)+(-6/24)</f>
        <v>41117.833333333336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((E2482/D2482))</f>
        <v>1</v>
      </c>
      <c r="P2482" s="7">
        <f>(E2482/L2482)</f>
        <v>250</v>
      </c>
      <c r="Q2482" s="7" t="str">
        <f>LEFT($N2482,FIND("/",N2482)-1)</f>
        <v>music</v>
      </c>
      <c r="R2482" s="7" t="str">
        <f>RIGHT($N2482,FIND("/",$N2482)+4)</f>
        <v>indie rock</v>
      </c>
      <c r="S2482" s="12">
        <f>(((J2482/60)/60)/24)+DATE(1970,1,1)+(-6/24)</f>
        <v>42227.686157407406</v>
      </c>
      <c r="T2482" s="12">
        <f>(((I2482/60)/60)/24)+DATE(1970,1,1)+(-6/24)</f>
        <v>42287.686157407406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((E2483/D2483))</f>
        <v>1.1291099999999998</v>
      </c>
      <c r="P2483" s="7">
        <f>(E2483/L2483)</f>
        <v>47.541473684210523</v>
      </c>
      <c r="Q2483" s="7" t="str">
        <f>LEFT($N2483,FIND("/",N2483)-1)</f>
        <v>music</v>
      </c>
      <c r="R2483" s="7" t="str">
        <f>RIGHT($N2483,FIND("/",$N2483)+4)</f>
        <v>indie rock</v>
      </c>
      <c r="S2483" s="12">
        <f>(((J2483/60)/60)/24)+DATE(1970,1,1)+(-6/24)</f>
        <v>40999.395925925928</v>
      </c>
      <c r="T2483" s="12">
        <f>(((I2483/60)/60)/24)+DATE(1970,1,1)+(-6/24)</f>
        <v>41029.395925925928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((E2484/D2484))</f>
        <v>1.0009999999999999</v>
      </c>
      <c r="P2484" s="7">
        <f>(E2484/L2484)</f>
        <v>40.04</v>
      </c>
      <c r="Q2484" s="7" t="str">
        <f>LEFT($N2484,FIND("/",N2484)-1)</f>
        <v>music</v>
      </c>
      <c r="R2484" s="7" t="str">
        <f>RIGHT($N2484,FIND("/",$N2484)+4)</f>
        <v>indie rock</v>
      </c>
      <c r="S2484" s="12">
        <f>(((J2484/60)/60)/24)+DATE(1970,1,1)+(-6/24)</f>
        <v>40711.532210648147</v>
      </c>
      <c r="T2484" s="12">
        <f>(((I2484/60)/60)/24)+DATE(1970,1,1)+(-6/24)</f>
        <v>40756.532210648147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((E2485/D2485))</f>
        <v>1.1372727272727272</v>
      </c>
      <c r="P2485" s="7">
        <f>(E2485/L2485)</f>
        <v>65.84210526315789</v>
      </c>
      <c r="Q2485" s="7" t="str">
        <f>LEFT($N2485,FIND("/",N2485)-1)</f>
        <v>music</v>
      </c>
      <c r="R2485" s="7" t="str">
        <f>RIGHT($N2485,FIND("/",$N2485)+4)</f>
        <v>indie rock</v>
      </c>
      <c r="S2485" s="12">
        <f>(((J2485/60)/60)/24)+DATE(1970,1,1)+(-6/24)</f>
        <v>40970.500034722223</v>
      </c>
      <c r="T2485" s="12">
        <f>(((I2485/60)/60)/24)+DATE(1970,1,1)+(-6/24)</f>
        <v>41030.458368055559</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((E2486/D2486))</f>
        <v>1.1931742857142855</v>
      </c>
      <c r="P2486" s="7">
        <f>(E2486/L2486)</f>
        <v>46.401222222222216</v>
      </c>
      <c r="Q2486" s="7" t="str">
        <f>LEFT($N2486,FIND("/",N2486)-1)</f>
        <v>music</v>
      </c>
      <c r="R2486" s="7" t="str">
        <f>RIGHT($N2486,FIND("/",$N2486)+4)</f>
        <v>indie rock</v>
      </c>
      <c r="S2486" s="12">
        <f>(((J2486/60)/60)/24)+DATE(1970,1,1)+(-6/24)</f>
        <v>40771.666701388887</v>
      </c>
      <c r="T2486" s="12">
        <f>(((I2486/60)/60)/24)+DATE(1970,1,1)+(-6/24)</f>
        <v>40801.666701388887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((E2487/D2487))</f>
        <v>1.0325</v>
      </c>
      <c r="P2487" s="7">
        <f>(E2487/L2487)</f>
        <v>50.365853658536587</v>
      </c>
      <c r="Q2487" s="7" t="str">
        <f>LEFT($N2487,FIND("/",N2487)-1)</f>
        <v>music</v>
      </c>
      <c r="R2487" s="7" t="str">
        <f>RIGHT($N2487,FIND("/",$N2487)+4)</f>
        <v>indie rock</v>
      </c>
      <c r="S2487" s="12">
        <f>(((J2487/60)/60)/24)+DATE(1970,1,1)+(-6/24)</f>
        <v>40793.748599537037</v>
      </c>
      <c r="T2487" s="12">
        <f>(((I2487/60)/60)/24)+DATE(1970,1,1)+(-6/24)</f>
        <v>40828.748599537037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((E2488/D2488))</f>
        <v>2.6566666666666667</v>
      </c>
      <c r="P2488" s="7">
        <f>(E2488/L2488)</f>
        <v>26.566666666666666</v>
      </c>
      <c r="Q2488" s="7" t="str">
        <f>LEFT($N2488,FIND("/",N2488)-1)</f>
        <v>music</v>
      </c>
      <c r="R2488" s="7" t="str">
        <f>RIGHT($N2488,FIND("/",$N2488)+4)</f>
        <v>indie rock</v>
      </c>
      <c r="S2488" s="12">
        <f>(((J2488/60)/60)/24)+DATE(1970,1,1)+(-6/24)</f>
        <v>40991.458055555559</v>
      </c>
      <c r="T2488" s="12">
        <f>(((I2488/60)/60)/24)+DATE(1970,1,1)+(-6/24)</f>
        <v>41021.458055555559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((E2489/D2489))</f>
        <v>1.0005066666666667</v>
      </c>
      <c r="P2489" s="7">
        <f>(E2489/L2489)</f>
        <v>39.493684210526318</v>
      </c>
      <c r="Q2489" s="7" t="str">
        <f>LEFT($N2489,FIND("/",N2489)-1)</f>
        <v>music</v>
      </c>
      <c r="R2489" s="7" t="str">
        <f>RIGHT($N2489,FIND("/",$N2489)+4)</f>
        <v>indie rock</v>
      </c>
      <c r="S2489" s="12">
        <f>(((J2489/60)/60)/24)+DATE(1970,1,1)+(-6/24)</f>
        <v>41025.833298611113</v>
      </c>
      <c r="T2489" s="12">
        <f>(((I2489/60)/60)/24)+DATE(1970,1,1)+(-6/24)</f>
        <v>41055.833298611113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((E2490/D2490))</f>
        <v>1.0669999999999999</v>
      </c>
      <c r="P2490" s="7">
        <f>(E2490/L2490)</f>
        <v>49.246153846153845</v>
      </c>
      <c r="Q2490" s="7" t="str">
        <f>LEFT($N2490,FIND("/",N2490)-1)</f>
        <v>music</v>
      </c>
      <c r="R2490" s="7" t="str">
        <f>RIGHT($N2490,FIND("/",$N2490)+4)</f>
        <v>indie rock</v>
      </c>
      <c r="S2490" s="12">
        <f>(((J2490/60)/60)/24)+DATE(1970,1,1)+(-6/24)</f>
        <v>40833.383194444446</v>
      </c>
      <c r="T2490" s="12">
        <f>(((I2490/60)/60)/24)+DATE(1970,1,1)+(-6/24)</f>
        <v>40863.424861111111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((E2491/D2491))</f>
        <v>1.3367142857142857</v>
      </c>
      <c r="P2491" s="7">
        <f>(E2491/L2491)</f>
        <v>62.38</v>
      </c>
      <c r="Q2491" s="7" t="str">
        <f>LEFT($N2491,FIND("/",N2491)-1)</f>
        <v>music</v>
      </c>
      <c r="R2491" s="7" t="str">
        <f>RIGHT($N2491,FIND("/",$N2491)+4)</f>
        <v>indie rock</v>
      </c>
      <c r="S2491" s="12">
        <f>(((J2491/60)/60)/24)+DATE(1970,1,1)+(-6/24)</f>
        <v>41373.440266203703</v>
      </c>
      <c r="T2491" s="12">
        <f>(((I2491/60)/60)/24)+DATE(1970,1,1)+(-6/24)</f>
        <v>41403.440266203703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((E2492/D2492))</f>
        <v>1.214</v>
      </c>
      <c r="P2492" s="7">
        <f>(E2492/L2492)</f>
        <v>37.9375</v>
      </c>
      <c r="Q2492" s="7" t="str">
        <f>LEFT($N2492,FIND("/",N2492)-1)</f>
        <v>music</v>
      </c>
      <c r="R2492" s="7" t="str">
        <f>RIGHT($N2492,FIND("/",$N2492)+4)</f>
        <v>indie rock</v>
      </c>
      <c r="S2492" s="12">
        <f>(((J2492/60)/60)/24)+DATE(1970,1,1)+(-6/24)</f>
        <v>41022.977731481478</v>
      </c>
      <c r="T2492" s="12">
        <f>(((I2492/60)/60)/24)+DATE(1970,1,1)+(-6/24)</f>
        <v>41082.977731481478</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((E2493/D2493))</f>
        <v>1.032</v>
      </c>
      <c r="P2493" s="7">
        <f>(E2493/L2493)</f>
        <v>51.6</v>
      </c>
      <c r="Q2493" s="7" t="str">
        <f>LEFT($N2493,FIND("/",N2493)-1)</f>
        <v>music</v>
      </c>
      <c r="R2493" s="7" t="str">
        <f>RIGHT($N2493,FIND("/",$N2493)+4)</f>
        <v>indie rock</v>
      </c>
      <c r="S2493" s="12">
        <f>(((J2493/60)/60)/24)+DATE(1970,1,1)+(-6/24)</f>
        <v>40542.589282407411</v>
      </c>
      <c r="T2493" s="12">
        <f>(((I2493/60)/60)/24)+DATE(1970,1,1)+(-6/24)</f>
        <v>40558.82708333333</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((E2494/D2494))</f>
        <v>1.25</v>
      </c>
      <c r="P2494" s="7">
        <f>(E2494/L2494)</f>
        <v>27.777777777777779</v>
      </c>
      <c r="Q2494" s="7" t="str">
        <f>LEFT($N2494,FIND("/",N2494)-1)</f>
        <v>music</v>
      </c>
      <c r="R2494" s="7" t="str">
        <f>RIGHT($N2494,FIND("/",$N2494)+4)</f>
        <v>indie rock</v>
      </c>
      <c r="S2494" s="12">
        <f>(((J2494/60)/60)/24)+DATE(1970,1,1)+(-6/24)</f>
        <v>41024.735972222225</v>
      </c>
      <c r="T2494" s="12">
        <f>(((I2494/60)/60)/24)+DATE(1970,1,1)+(-6/24)</f>
        <v>41076.165972222225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((E2495/D2495))</f>
        <v>1.2869999999999999</v>
      </c>
      <c r="P2495" s="7">
        <f>(E2495/L2495)</f>
        <v>99.382239382239376</v>
      </c>
      <c r="Q2495" s="7" t="str">
        <f>LEFT($N2495,FIND("/",N2495)-1)</f>
        <v>music</v>
      </c>
      <c r="R2495" s="7" t="str">
        <f>RIGHT($N2495,FIND("/",$N2495)+4)</f>
        <v>indie rock</v>
      </c>
      <c r="S2495" s="12">
        <f>(((J2495/60)/60)/24)+DATE(1970,1,1)+(-6/24)</f>
        <v>41347.918287037035</v>
      </c>
      <c r="T2495" s="12">
        <f>(((I2495/60)/60)/24)+DATE(1970,1,1)+(-6/24)</f>
        <v>41392.918287037035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((E2496/D2496))</f>
        <v>1.0100533333333332</v>
      </c>
      <c r="P2496" s="7">
        <f>(E2496/L2496)</f>
        <v>38.848205128205123</v>
      </c>
      <c r="Q2496" s="7" t="str">
        <f>LEFT($N2496,FIND("/",N2496)-1)</f>
        <v>music</v>
      </c>
      <c r="R2496" s="7" t="str">
        <f>RIGHT($N2496,FIND("/",$N2496)+4)</f>
        <v>indie rock</v>
      </c>
      <c r="S2496" s="12">
        <f>(((J2496/60)/60)/24)+DATE(1970,1,1)+(-6/24)</f>
        <v>41022.395185185182</v>
      </c>
      <c r="T2496" s="12">
        <f>(((I2496/60)/60)/24)+DATE(1970,1,1)+(-6/24)</f>
        <v>41052.395185185182</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((E2497/D2497))</f>
        <v>1.2753666666666665</v>
      </c>
      <c r="P2497" s="7">
        <f>(E2497/L2497)</f>
        <v>45.548809523809524</v>
      </c>
      <c r="Q2497" s="7" t="str">
        <f>LEFT($N2497,FIND("/",N2497)-1)</f>
        <v>music</v>
      </c>
      <c r="R2497" s="7" t="str">
        <f>RIGHT($N2497,FIND("/",$N2497)+4)</f>
        <v>indie rock</v>
      </c>
      <c r="S2497" s="12">
        <f>(((J2497/60)/60)/24)+DATE(1970,1,1)+(-6/24)</f>
        <v>41036.696469907409</v>
      </c>
      <c r="T2497" s="12">
        <f>(((I2497/60)/60)/24)+DATE(1970,1,1)+(-6/24)</f>
        <v>41066.696469907409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((E2498/D2498))</f>
        <v>1</v>
      </c>
      <c r="P2498" s="7">
        <f>(E2498/L2498)</f>
        <v>600</v>
      </c>
      <c r="Q2498" s="7" t="str">
        <f>LEFT($N2498,FIND("/",N2498)-1)</f>
        <v>music</v>
      </c>
      <c r="R2498" s="7" t="str">
        <f>RIGHT($N2498,FIND("/",$N2498)+4)</f>
        <v>indie rock</v>
      </c>
      <c r="S2498" s="12">
        <f>(((J2498/60)/60)/24)+DATE(1970,1,1)+(-6/24)</f>
        <v>41327.746435185189</v>
      </c>
      <c r="T2498" s="12">
        <f>(((I2498/60)/60)/24)+DATE(1970,1,1)+(-6/24)</f>
        <v>41362.704768518517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((E2499/D2499))</f>
        <v>1.127715</v>
      </c>
      <c r="P2499" s="7">
        <f>(E2499/L2499)</f>
        <v>80.551071428571419</v>
      </c>
      <c r="Q2499" s="7" t="str">
        <f>LEFT($N2499,FIND("/",N2499)-1)</f>
        <v>music</v>
      </c>
      <c r="R2499" s="7" t="str">
        <f>RIGHT($N2499,FIND("/",$N2499)+4)</f>
        <v>indie rock</v>
      </c>
      <c r="S2499" s="12">
        <f>(((J2499/60)/60)/24)+DATE(1970,1,1)+(-6/24)</f>
        <v>40730.628912037035</v>
      </c>
      <c r="T2499" s="12">
        <f>(((I2499/60)/60)/24)+DATE(1970,1,1)+(-6/24)</f>
        <v>40760.628912037035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((E2500/D2500))</f>
        <v>1.056</v>
      </c>
      <c r="P2500" s="7">
        <f>(E2500/L2500)</f>
        <v>52.8</v>
      </c>
      <c r="Q2500" s="7" t="str">
        <f>LEFT($N2500,FIND("/",N2500)-1)</f>
        <v>music</v>
      </c>
      <c r="R2500" s="7" t="str">
        <f>RIGHT($N2500,FIND("/",$N2500)+4)</f>
        <v>indie rock</v>
      </c>
      <c r="S2500" s="12">
        <f>(((J2500/60)/60)/24)+DATE(1970,1,1)+(-6/24)</f>
        <v>42017.717442129629</v>
      </c>
      <c r="T2500" s="12">
        <f>(((I2500/60)/60)/24)+DATE(1970,1,1)+(-6/24)</f>
        <v>42031.717442129629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((E2501/D2501))</f>
        <v>2.0262500000000001</v>
      </c>
      <c r="P2501" s="7">
        <f>(E2501/L2501)</f>
        <v>47.676470588235297</v>
      </c>
      <c r="Q2501" s="7" t="str">
        <f>LEFT($N2501,FIND("/",N2501)-1)</f>
        <v>music</v>
      </c>
      <c r="R2501" s="7" t="str">
        <f>RIGHT($N2501,FIND("/",$N2501)+4)</f>
        <v>indie rock</v>
      </c>
      <c r="S2501" s="12">
        <f>(((J2501/60)/60)/24)+DATE(1970,1,1)+(-6/24)</f>
        <v>41226.398576388885</v>
      </c>
      <c r="T2501" s="12">
        <f>(((I2501/60)/60)/24)+DATE(1970,1,1)+(-6/24)</f>
        <v>41274.5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((E2502/D2502))</f>
        <v>1.1333333333333333</v>
      </c>
      <c r="P2502" s="7">
        <f>(E2502/L2502)</f>
        <v>23.448275862068964</v>
      </c>
      <c r="Q2502" s="7" t="str">
        <f>LEFT($N2502,FIND("/",N2502)-1)</f>
        <v>music</v>
      </c>
      <c r="R2502" s="7" t="str">
        <f>RIGHT($N2502,FIND("/",$N2502)+4)</f>
        <v>indie rock</v>
      </c>
      <c r="S2502" s="12">
        <f>(((J2502/60)/60)/24)+DATE(1970,1,1)+(-6/24)</f>
        <v>41053.522858796299</v>
      </c>
      <c r="T2502" s="12">
        <f>(((I2502/60)/60)/24)+DATE(1970,1,1)+(-6/24)</f>
        <v>41083.522858796299</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((E2503/D2503))</f>
        <v>2.5545454545454545E-2</v>
      </c>
      <c r="P2503" s="7">
        <f>(E2503/L2503)</f>
        <v>40.142857142857146</v>
      </c>
      <c r="Q2503" s="7" t="str">
        <f>LEFT($N2503,FIND("/",N2503)-1)</f>
        <v>food</v>
      </c>
      <c r="R2503" s="7" t="str">
        <f>RIGHT($N2503,FIND("/",$N2503)+6)</f>
        <v>restaurants</v>
      </c>
      <c r="S2503" s="12">
        <f>(((J2503/60)/60)/24)+DATE(1970,1,1)+(-6/24)</f>
        <v>42244.526666666665</v>
      </c>
      <c r="T2503" s="12">
        <f>(((I2503/60)/60)/24)+DATE(1970,1,1)+(-6/24)</f>
        <v>42274.526666666665</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((E2504/D2504))</f>
        <v>7.8181818181818181E-4</v>
      </c>
      <c r="P2504" s="7">
        <f>(E2504/L2504)</f>
        <v>17.2</v>
      </c>
      <c r="Q2504" s="7" t="str">
        <f>LEFT($N2504,FIND("/",N2504)-1)</f>
        <v>food</v>
      </c>
      <c r="R2504" s="7" t="str">
        <f>RIGHT($N2504,FIND("/",$N2504)+6)</f>
        <v>restaurants</v>
      </c>
      <c r="S2504" s="12">
        <f>(((J2504/60)/60)/24)+DATE(1970,1,1)+(-6/24)</f>
        <v>41858.575439814813</v>
      </c>
      <c r="T2504" s="12">
        <f>(((I2504/60)/60)/24)+DATE(1970,1,1)+(-6/24)</f>
        <v>41903.575439814813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((E2505/D2505))</f>
        <v>0</v>
      </c>
      <c r="P2505" s="7">
        <v>0</v>
      </c>
      <c r="Q2505" s="7" t="str">
        <f>LEFT($N2505,FIND("/",N2505)-1)</f>
        <v>food</v>
      </c>
      <c r="R2505" s="7" t="str">
        <f>RIGHT($N2505,FIND("/",$N2505)+6)</f>
        <v>restaurants</v>
      </c>
      <c r="S2505" s="12">
        <f>(((J2505/60)/60)/24)+DATE(1970,1,1)+(-6/24)</f>
        <v>42498.649398148147</v>
      </c>
      <c r="T2505" s="12">
        <f>(((I2505/60)/60)/24)+DATE(1970,1,1)+(-6/24)</f>
        <v>42528.629166666666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((E2506/D2506))</f>
        <v>0</v>
      </c>
      <c r="P2506" s="7">
        <v>0</v>
      </c>
      <c r="Q2506" s="7" t="str">
        <f>LEFT($N2506,FIND("/",N2506)-1)</f>
        <v>food</v>
      </c>
      <c r="R2506" s="7" t="str">
        <f>RIGHT($N2506,FIND("/",$N2506)+6)</f>
        <v>restaurants</v>
      </c>
      <c r="S2506" s="12">
        <f>(((J2506/60)/60)/24)+DATE(1970,1,1)+(-6/24)</f>
        <v>41927.765439814815</v>
      </c>
      <c r="T2506" s="12">
        <f>(((I2506/60)/60)/24)+DATE(1970,1,1)+(-6/24)</f>
        <v>41957.807106481487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((E2507/D2507))</f>
        <v>0</v>
      </c>
      <c r="P2507" s="7">
        <v>0</v>
      </c>
      <c r="Q2507" s="7" t="str">
        <f>LEFT($N2507,FIND("/",N2507)-1)</f>
        <v>food</v>
      </c>
      <c r="R2507" s="7" t="str">
        <f>RIGHT($N2507,FIND("/",$N2507)+6)</f>
        <v>restaurants</v>
      </c>
      <c r="S2507" s="12">
        <f>(((J2507/60)/60)/24)+DATE(1970,1,1)+(-6/24)</f>
        <v>42046.80574074074</v>
      </c>
      <c r="T2507" s="12">
        <f>(((I2507/60)/60)/24)+DATE(1970,1,1)+(-6/24)</f>
        <v>42076.764074074075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((E2508/D2508))</f>
        <v>6.0000000000000001E-3</v>
      </c>
      <c r="P2508" s="7">
        <f>(E2508/L2508)</f>
        <v>15</v>
      </c>
      <c r="Q2508" s="7" t="str">
        <f>LEFT($N2508,FIND("/",N2508)-1)</f>
        <v>food</v>
      </c>
      <c r="R2508" s="7" t="str">
        <f>RIGHT($N2508,FIND("/",$N2508)+6)</f>
        <v>restaurants</v>
      </c>
      <c r="S2508" s="12">
        <f>(((J2508/60)/60)/24)+DATE(1970,1,1)+(-6/24)</f>
        <v>42258.047094907408</v>
      </c>
      <c r="T2508" s="12">
        <f>(((I2508/60)/60)/24)+DATE(1970,1,1)+(-6/24)</f>
        <v>42280.625</v>
      </c>
    </row>
    <row r="2509" spans="1:20" ht="17">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((E2509/D2509))</f>
        <v>0</v>
      </c>
      <c r="P2509" s="7">
        <v>0</v>
      </c>
      <c r="Q2509" s="7" t="str">
        <f>LEFT($N2509,FIND("/",N2509)-1)</f>
        <v>food</v>
      </c>
      <c r="R2509" s="7" t="str">
        <f>RIGHT($N2509,FIND("/",$N2509)+6)</f>
        <v>restaurants</v>
      </c>
      <c r="S2509" s="12">
        <f>(((J2509/60)/60)/24)+DATE(1970,1,1)+(-6/24)</f>
        <v>42104.822962962964</v>
      </c>
      <c r="T2509" s="12">
        <f>(((I2509/60)/60)/24)+DATE(1970,1,1)+(-6/24)</f>
        <v>42134.822962962964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((E2510/D2510))</f>
        <v>0</v>
      </c>
      <c r="P2510" s="7">
        <v>0</v>
      </c>
      <c r="Q2510" s="7" t="str">
        <f>LEFT($N2510,FIND("/",N2510)-1)</f>
        <v>food</v>
      </c>
      <c r="R2510" s="7" t="str">
        <f>RIGHT($N2510,FIND("/",$N2510)+6)</f>
        <v>restaurants</v>
      </c>
      <c r="S2510" s="12">
        <f>(((J2510/60)/60)/24)+DATE(1970,1,1)+(-6/24)</f>
        <v>41835.701782407406</v>
      </c>
      <c r="T2510" s="12">
        <f>(((I2510/60)/60)/24)+DATE(1970,1,1)+(-6/24)</f>
        <v>41865.701782407406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((E2511/D2511))</f>
        <v>1.0526315789473684E-2</v>
      </c>
      <c r="P2511" s="7">
        <f>(E2511/L2511)</f>
        <v>35.714285714285715</v>
      </c>
      <c r="Q2511" s="7" t="str">
        <f>LEFT($N2511,FIND("/",N2511)-1)</f>
        <v>food</v>
      </c>
      <c r="R2511" s="7" t="str">
        <f>RIGHT($N2511,FIND("/",$N2511)+6)</f>
        <v>restaurants</v>
      </c>
      <c r="S2511" s="12">
        <f>(((J2511/60)/60)/24)+DATE(1970,1,1)+(-6/24)</f>
        <v>42058.559594907405</v>
      </c>
      <c r="T2511" s="12">
        <f>(((I2511/60)/60)/24)+DATE(1970,1,1)+(-6/24)</f>
        <v>42114.517928240741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((E2512/D2512))</f>
        <v>1.5E-3</v>
      </c>
      <c r="P2512" s="7">
        <f>(E2512/L2512)</f>
        <v>37.5</v>
      </c>
      <c r="Q2512" s="7" t="str">
        <f>LEFT($N2512,FIND("/",N2512)-1)</f>
        <v>food</v>
      </c>
      <c r="R2512" s="7" t="str">
        <f>RIGHT($N2512,FIND("/",$N2512)+6)</f>
        <v>restaurants</v>
      </c>
      <c r="S2512" s="12">
        <f>(((J2512/60)/60)/24)+DATE(1970,1,1)+(-6/24)</f>
        <v>42078.747361111105</v>
      </c>
      <c r="T2512" s="12">
        <f>(((I2512/60)/60)/24)+DATE(1970,1,1)+(-6/24)</f>
        <v>42138.747361111105</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((E2513/D2513))</f>
        <v>0</v>
      </c>
      <c r="P2513" s="7">
        <v>0</v>
      </c>
      <c r="Q2513" s="7" t="str">
        <f>LEFT($N2513,FIND("/",N2513)-1)</f>
        <v>food</v>
      </c>
      <c r="R2513" s="7" t="str">
        <f>RIGHT($N2513,FIND("/",$N2513)+6)</f>
        <v>restaurants</v>
      </c>
      <c r="S2513" s="12">
        <f>(((J2513/60)/60)/24)+DATE(1970,1,1)+(-6/24)</f>
        <v>42371.196909722217</v>
      </c>
      <c r="T2513" s="12">
        <f>(((I2513/60)/60)/24)+DATE(1970,1,1)+(-6/24)</f>
        <v>42401.196909722217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((E2514/D2514))</f>
        <v>0</v>
      </c>
      <c r="P2514" s="7">
        <v>0</v>
      </c>
      <c r="Q2514" s="7" t="str">
        <f>LEFT($N2514,FIND("/",N2514)-1)</f>
        <v>food</v>
      </c>
      <c r="R2514" s="7" t="str">
        <f>RIGHT($N2514,FIND("/",$N2514)+6)</f>
        <v>restaurants</v>
      </c>
      <c r="S2514" s="12">
        <f>(((J2514/60)/60)/24)+DATE(1970,1,1)+(-6/24)</f>
        <v>41971.626863425925</v>
      </c>
      <c r="T2514" s="12">
        <f>(((I2514/60)/60)/24)+DATE(1970,1,1)+(-6/24)</f>
        <v>41986.626863425925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((E2515/D2515))</f>
        <v>0</v>
      </c>
      <c r="P2515" s="7">
        <v>0</v>
      </c>
      <c r="Q2515" s="7" t="str">
        <f>LEFT($N2515,FIND("/",N2515)-1)</f>
        <v>food</v>
      </c>
      <c r="R2515" s="7" t="str">
        <f>RIGHT($N2515,FIND("/",$N2515)+6)</f>
        <v>restaurants</v>
      </c>
      <c r="S2515" s="12">
        <f>(((J2515/60)/60)/24)+DATE(1970,1,1)+(-6/24)</f>
        <v>42731.75681712963</v>
      </c>
      <c r="T2515" s="12">
        <f>(((I2515/60)/60)/24)+DATE(1970,1,1)+(-6/24)</f>
        <v>42791.75681712963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((E2516/D2516))</f>
        <v>1.7500000000000002E-2</v>
      </c>
      <c r="P2516" s="7">
        <f>(E2516/L2516)</f>
        <v>52.5</v>
      </c>
      <c r="Q2516" s="7" t="str">
        <f>LEFT($N2516,FIND("/",N2516)-1)</f>
        <v>food</v>
      </c>
      <c r="R2516" s="7" t="str">
        <f>RIGHT($N2516,FIND("/",$N2516)+6)</f>
        <v>restaurants</v>
      </c>
      <c r="S2516" s="12">
        <f>(((J2516/60)/60)/24)+DATE(1970,1,1)+(-6/24)</f>
        <v>41854.139780092592</v>
      </c>
      <c r="T2516" s="12">
        <f>(((I2516/60)/60)/24)+DATE(1970,1,1)+(-6/24)</f>
        <v>41871.139780092592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((E2517/D2517))</f>
        <v>0.186</v>
      </c>
      <c r="P2517" s="7">
        <f>(E2517/L2517)</f>
        <v>77.5</v>
      </c>
      <c r="Q2517" s="7" t="str">
        <f>LEFT($N2517,FIND("/",N2517)-1)</f>
        <v>food</v>
      </c>
      <c r="R2517" s="7" t="str">
        <f>RIGHT($N2517,FIND("/",$N2517)+6)</f>
        <v>restaurants</v>
      </c>
      <c r="S2517" s="12">
        <f>(((J2517/60)/60)/24)+DATE(1970,1,1)+(-6/24)</f>
        <v>42027.589733796296</v>
      </c>
      <c r="T2517" s="12">
        <f>(((I2517/60)/60)/24)+DATE(1970,1,1)+(-6/24)</f>
        <v>42057.589733796296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((E2518/D2518))</f>
        <v>0</v>
      </c>
      <c r="P2518" s="7">
        <v>0</v>
      </c>
      <c r="Q2518" s="7" t="str">
        <f>LEFT($N2518,FIND("/",N2518)-1)</f>
        <v>food</v>
      </c>
      <c r="R2518" s="7" t="str">
        <f>RIGHT($N2518,FIND("/",$N2518)+6)</f>
        <v>restaurants</v>
      </c>
      <c r="S2518" s="12">
        <f>(((J2518/60)/60)/24)+DATE(1970,1,1)+(-6/24)</f>
        <v>41942.403379629628</v>
      </c>
      <c r="T2518" s="12">
        <f>(((I2518/60)/60)/24)+DATE(1970,1,1)+(-6/24)</f>
        <v>41972.4450462963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((E2519/D2519))</f>
        <v>9.8166666666666666E-2</v>
      </c>
      <c r="P2519" s="7">
        <f>(E2519/L2519)</f>
        <v>53.545454545454547</v>
      </c>
      <c r="Q2519" s="7" t="str">
        <f>LEFT($N2519,FIND("/",N2519)-1)</f>
        <v>food</v>
      </c>
      <c r="R2519" s="7" t="str">
        <f>RIGHT($N2519,FIND("/",$N2519)+6)</f>
        <v>restaurants</v>
      </c>
      <c r="S2519" s="12">
        <f>(((J2519/60)/60)/24)+DATE(1970,1,1)+(-6/24)</f>
        <v>42052.552430555559</v>
      </c>
      <c r="T2519" s="12">
        <f>(((I2519/60)/60)/24)+DATE(1970,1,1)+(-6/24)</f>
        <v>42082.510763888888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((E2520/D2520))</f>
        <v>0</v>
      </c>
      <c r="P2520" s="7">
        <v>0</v>
      </c>
      <c r="Q2520" s="7" t="str">
        <f>LEFT($N2520,FIND("/",N2520)-1)</f>
        <v>food</v>
      </c>
      <c r="R2520" s="7" t="str">
        <f>RIGHT($N2520,FIND("/",$N2520)+6)</f>
        <v>restaurants</v>
      </c>
      <c r="S2520" s="12">
        <f>(((J2520/60)/60)/24)+DATE(1970,1,1)+(-6/24)</f>
        <v>41926.430879629632</v>
      </c>
      <c r="T2520" s="12">
        <f>(((I2520/60)/60)/24)+DATE(1970,1,1)+(-6/24)</f>
        <v>41956.472546296296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((E2521/D2521))</f>
        <v>4.3333333333333331E-4</v>
      </c>
      <c r="P2521" s="7">
        <f>(E2521/L2521)</f>
        <v>16.25</v>
      </c>
      <c r="Q2521" s="7" t="str">
        <f>LEFT($N2521,FIND("/",N2521)-1)</f>
        <v>food</v>
      </c>
      <c r="R2521" s="7" t="str">
        <f>RIGHT($N2521,FIND("/",$N2521)+6)</f>
        <v>restaurants</v>
      </c>
      <c r="S2521" s="12">
        <f>(((J2521/60)/60)/24)+DATE(1970,1,1)+(-6/24)</f>
        <v>41808.905138888891</v>
      </c>
      <c r="T2521" s="12">
        <f>(((I2521/60)/60)/24)+DATE(1970,1,1)+(-6/24)</f>
        <v>41838.905138888891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((E2522/D2522))</f>
        <v>0</v>
      </c>
      <c r="P2522" s="7">
        <v>0</v>
      </c>
      <c r="Q2522" s="7" t="str">
        <f>LEFT($N2522,FIND("/",N2522)-1)</f>
        <v>food</v>
      </c>
      <c r="R2522" s="7" t="str">
        <f>RIGHT($N2522,FIND("/",$N2522)+6)</f>
        <v>restaurants</v>
      </c>
      <c r="S2522" s="12">
        <f>(((J2522/60)/60)/24)+DATE(1970,1,1)+(-6/24)</f>
        <v>42612.350520833337</v>
      </c>
      <c r="T2522" s="12">
        <f>(((I2522/60)/60)/24)+DATE(1970,1,1)+(-6/24)</f>
        <v>42658.556249999994</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((E2523/D2523))</f>
        <v>1.0948792000000001</v>
      </c>
      <c r="P2523" s="7">
        <f>(E2523/L2523)</f>
        <v>103.68174242424243</v>
      </c>
      <c r="Q2523" s="7" t="str">
        <f>LEFT($N2523,FIND("/",N2523)-1)</f>
        <v>music</v>
      </c>
      <c r="R2523" s="7" t="str">
        <f>RIGHT($N2523,FIND("/",$N2523)+9)</f>
        <v>classical music</v>
      </c>
      <c r="S2523" s="12">
        <f>(((J2523/60)/60)/24)+DATE(1970,1,1)+(-6/24)</f>
        <v>42269.717835648145</v>
      </c>
      <c r="T2523" s="12">
        <f>(((I2523/60)/60)/24)+DATE(1970,1,1)+(-6/24)</f>
        <v>42290.717835648145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((E2524/D2524))</f>
        <v>1</v>
      </c>
      <c r="P2524" s="7">
        <f>(E2524/L2524)</f>
        <v>185.18518518518519</v>
      </c>
      <c r="Q2524" s="7" t="str">
        <f>LEFT($N2524,FIND("/",N2524)-1)</f>
        <v>music</v>
      </c>
      <c r="R2524" s="7" t="str">
        <f>RIGHT($N2524,FIND("/",$N2524)+9)</f>
        <v>classical music</v>
      </c>
      <c r="S2524" s="12">
        <f>(((J2524/60)/60)/24)+DATE(1970,1,1)+(-6/24)</f>
        <v>42460.323611111111</v>
      </c>
      <c r="T2524" s="12">
        <f>(((I2524/60)/60)/24)+DATE(1970,1,1)+(-6/24)</f>
        <v>42482.369444444441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((E2525/D2525))</f>
        <v>1.5644444444444445</v>
      </c>
      <c r="P2525" s="7">
        <f>(E2525/L2525)</f>
        <v>54.153846153846153</v>
      </c>
      <c r="Q2525" s="7" t="str">
        <f>LEFT($N2525,FIND("/",N2525)-1)</f>
        <v>music</v>
      </c>
      <c r="R2525" s="7" t="str">
        <f>RIGHT($N2525,FIND("/",$N2525)+9)</f>
        <v>classical music</v>
      </c>
      <c r="S2525" s="12">
        <f>(((J2525/60)/60)/24)+DATE(1970,1,1)+(-6/24)</f>
        <v>41930.725601851853</v>
      </c>
      <c r="T2525" s="12">
        <f>(((I2525/60)/60)/24)+DATE(1970,1,1)+(-6/24)</f>
        <v>41960.767268518524</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((E2526/D2526))</f>
        <v>1.016</v>
      </c>
      <c r="P2526" s="7">
        <f>(E2526/L2526)</f>
        <v>177.2093023255814</v>
      </c>
      <c r="Q2526" s="7" t="str">
        <f>LEFT($N2526,FIND("/",N2526)-1)</f>
        <v>music</v>
      </c>
      <c r="R2526" s="7" t="str">
        <f>RIGHT($N2526,FIND("/",$N2526)+9)</f>
        <v>classical music</v>
      </c>
      <c r="S2526" s="12">
        <f>(((J2526/60)/60)/24)+DATE(1970,1,1)+(-6/24)</f>
        <v>41961.557372685187</v>
      </c>
      <c r="T2526" s="12">
        <f>(((I2526/60)/60)/24)+DATE(1970,1,1)+(-6/24)</f>
        <v>41993.9375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((E2527/D2527))</f>
        <v>1.00325</v>
      </c>
      <c r="P2527" s="7">
        <f>(E2527/L2527)</f>
        <v>100.325</v>
      </c>
      <c r="Q2527" s="7" t="str">
        <f>LEFT($N2527,FIND("/",N2527)-1)</f>
        <v>music</v>
      </c>
      <c r="R2527" s="7" t="str">
        <f>RIGHT($N2527,FIND("/",$N2527)+9)</f>
        <v>classical music</v>
      </c>
      <c r="S2527" s="12">
        <f>(((J2527/60)/60)/24)+DATE(1970,1,1)+(-6/24)</f>
        <v>41058.594571759262</v>
      </c>
      <c r="T2527" s="12">
        <f>(((I2527/60)/60)/24)+DATE(1970,1,1)+(-6/24)</f>
        <v>41088.594571759262</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((E2528/D2528))</f>
        <v>1.1294999999999999</v>
      </c>
      <c r="P2528" s="7">
        <f>(E2528/L2528)</f>
        <v>136.90909090909091</v>
      </c>
      <c r="Q2528" s="7" t="str">
        <f>LEFT($N2528,FIND("/",N2528)-1)</f>
        <v>music</v>
      </c>
      <c r="R2528" s="7" t="str">
        <f>RIGHT($N2528,FIND("/",$N2528)+9)</f>
        <v>classical music</v>
      </c>
      <c r="S2528" s="12">
        <f>(((J2528/60)/60)/24)+DATE(1970,1,1)+(-6/24)</f>
        <v>41952.841134259259</v>
      </c>
      <c r="T2528" s="12">
        <f>(((I2528/60)/60)/24)+DATE(1970,1,1)+(-6/24)</f>
        <v>41980.957638888889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((E2529/D2529))</f>
        <v>1.02125</v>
      </c>
      <c r="P2529" s="7">
        <f>(E2529/L2529)</f>
        <v>57.535211267605632</v>
      </c>
      <c r="Q2529" s="7" t="str">
        <f>LEFT($N2529,FIND("/",N2529)-1)</f>
        <v>music</v>
      </c>
      <c r="R2529" s="7" t="str">
        <f>RIGHT($N2529,FIND("/",$N2529)+9)</f>
        <v>classical music</v>
      </c>
      <c r="S2529" s="12">
        <f>(((J2529/60)/60)/24)+DATE(1970,1,1)+(-6/24)</f>
        <v>41546.50105324074</v>
      </c>
      <c r="T2529" s="12">
        <f>(((I2529/60)/60)/24)+DATE(1970,1,1)+(-6/24)</f>
        <v>41564.915972222225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((E2530/D2530))</f>
        <v>1.0724974999999999</v>
      </c>
      <c r="P2530" s="7">
        <f>(E2530/L2530)</f>
        <v>52.962839506172834</v>
      </c>
      <c r="Q2530" s="7" t="str">
        <f>LEFT($N2530,FIND("/",N2530)-1)</f>
        <v>music</v>
      </c>
      <c r="R2530" s="7" t="str">
        <f>RIGHT($N2530,FIND("/",$N2530)+9)</f>
        <v>classical music</v>
      </c>
      <c r="S2530" s="12">
        <f>(((J2530/60)/60)/24)+DATE(1970,1,1)+(-6/24)</f>
        <v>42217.584525462968</v>
      </c>
      <c r="T2530" s="12">
        <f>(((I2530/60)/60)/24)+DATE(1970,1,1)+(-6/24)</f>
        <v>42236.208333333328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((E2531/D2531))</f>
        <v>1.0428333333333333</v>
      </c>
      <c r="P2531" s="7">
        <f>(E2531/L2531)</f>
        <v>82.328947368421055</v>
      </c>
      <c r="Q2531" s="7" t="str">
        <f>LEFT($N2531,FIND("/",N2531)-1)</f>
        <v>music</v>
      </c>
      <c r="R2531" s="7" t="str">
        <f>RIGHT($N2531,FIND("/",$N2531)+9)</f>
        <v>classical music</v>
      </c>
      <c r="S2531" s="12">
        <f>(((J2531/60)/60)/24)+DATE(1970,1,1)+(-6/24)</f>
        <v>40947.830729166664</v>
      </c>
      <c r="T2531" s="12">
        <f>(((I2531/60)/60)/24)+DATE(1970,1,1)+(-6/24)</f>
        <v>40992.7890625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((E2532/D2532))</f>
        <v>1</v>
      </c>
      <c r="P2532" s="7">
        <f>(E2532/L2532)</f>
        <v>135.41666666666666</v>
      </c>
      <c r="Q2532" s="7" t="str">
        <f>LEFT($N2532,FIND("/",N2532)-1)</f>
        <v>music</v>
      </c>
      <c r="R2532" s="7" t="str">
        <f>RIGHT($N2532,FIND("/",$N2532)+9)</f>
        <v>classical music</v>
      </c>
      <c r="S2532" s="12">
        <f>(((J2532/60)/60)/24)+DATE(1970,1,1)+(-6/24)</f>
        <v>42081.614641203705</v>
      </c>
      <c r="T2532" s="12">
        <f>(((I2532/60)/60)/24)+DATE(1970,1,1)+(-6/24)</f>
        <v>42113.951388888891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((E2533/D2533))</f>
        <v>1.004</v>
      </c>
      <c r="P2533" s="7">
        <f>(E2533/L2533)</f>
        <v>74.06557377049181</v>
      </c>
      <c r="Q2533" s="7" t="str">
        <f>LEFT($N2533,FIND("/",N2533)-1)</f>
        <v>music</v>
      </c>
      <c r="R2533" s="7" t="str">
        <f>RIGHT($N2533,FIND("/",$N2533)+9)</f>
        <v>classical music</v>
      </c>
      <c r="S2533" s="12">
        <f>(((J2533/60)/60)/24)+DATE(1970,1,1)+(-6/24)</f>
        <v>42208.430023148147</v>
      </c>
      <c r="T2533" s="12">
        <f>(((I2533/60)/60)/24)+DATE(1970,1,1)+(-6/24)</f>
        <v>42230.915972222225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((E2534/D2534))</f>
        <v>1.26125</v>
      </c>
      <c r="P2534" s="7">
        <f>(E2534/L2534)</f>
        <v>84.083333333333329</v>
      </c>
      <c r="Q2534" s="7" t="str">
        <f>LEFT($N2534,FIND("/",N2534)-1)</f>
        <v>music</v>
      </c>
      <c r="R2534" s="7" t="str">
        <f>RIGHT($N2534,FIND("/",$N2534)+9)</f>
        <v>classical music</v>
      </c>
      <c r="S2534" s="12">
        <f>(((J2534/60)/60)/24)+DATE(1970,1,1)+(-6/24)</f>
        <v>41107.599143518521</v>
      </c>
      <c r="T2534" s="12">
        <f>(((I2534/60)/60)/24)+DATE(1970,1,1)+(-6/24)</f>
        <v>41137.599143518521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((E2535/D2535))</f>
        <v>1.1066666666666667</v>
      </c>
      <c r="P2535" s="7">
        <f>(E2535/L2535)</f>
        <v>61.029411764705884</v>
      </c>
      <c r="Q2535" s="7" t="str">
        <f>LEFT($N2535,FIND("/",N2535)-1)</f>
        <v>music</v>
      </c>
      <c r="R2535" s="7" t="str">
        <f>RIGHT($N2535,FIND("/",$N2535)+9)</f>
        <v>classical music</v>
      </c>
      <c r="S2535" s="12">
        <f>(((J2535/60)/60)/24)+DATE(1970,1,1)+(-6/24)</f>
        <v>41304.501284722224</v>
      </c>
      <c r="T2535" s="12">
        <f>(((I2535/60)/60)/24)+DATE(1970,1,1)+(-6/24)</f>
        <v>41334.500787037039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((E2536/D2536))</f>
        <v>1.05</v>
      </c>
      <c r="P2536" s="7">
        <f>(E2536/L2536)</f>
        <v>150</v>
      </c>
      <c r="Q2536" s="7" t="str">
        <f>LEFT($N2536,FIND("/",N2536)-1)</f>
        <v>music</v>
      </c>
      <c r="R2536" s="7" t="str">
        <f>RIGHT($N2536,FIND("/",$N2536)+9)</f>
        <v>classical music</v>
      </c>
      <c r="S2536" s="12">
        <f>(((J2536/60)/60)/24)+DATE(1970,1,1)+(-6/24)</f>
        <v>40127.450370370374</v>
      </c>
      <c r="T2536" s="12">
        <f>(((I2536/60)/60)/24)+DATE(1970,1,1)+(-6/24)</f>
        <v>40179</v>
      </c>
    </row>
    <row r="2537" spans="1:20" ht="17">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((E2537/D2537))</f>
        <v>1.03775</v>
      </c>
      <c r="P2537" s="7">
        <f>(E2537/L2537)</f>
        <v>266.08974358974359</v>
      </c>
      <c r="Q2537" s="7" t="str">
        <f>LEFT($N2537,FIND("/",N2537)-1)</f>
        <v>music</v>
      </c>
      <c r="R2537" s="7" t="str">
        <f>RIGHT($N2537,FIND("/",$N2537)+9)</f>
        <v>classical music</v>
      </c>
      <c r="S2537" s="12">
        <f>(((J2537/60)/60)/24)+DATE(1970,1,1)+(-6/24)</f>
        <v>41943.541030092594</v>
      </c>
      <c r="T2537" s="12">
        <f>(((I2537/60)/60)/24)+DATE(1970,1,1)+(-6/24)</f>
        <v>41974.582696759258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((E2538/D2538))</f>
        <v>1.1599999999999999</v>
      </c>
      <c r="P2538" s="7">
        <f>(E2538/L2538)</f>
        <v>7.25</v>
      </c>
      <c r="Q2538" s="7" t="str">
        <f>LEFT($N2538,FIND("/",N2538)-1)</f>
        <v>music</v>
      </c>
      <c r="R2538" s="7" t="str">
        <f>RIGHT($N2538,FIND("/",$N2538)+9)</f>
        <v>classical music</v>
      </c>
      <c r="S2538" s="12">
        <f>(((J2538/60)/60)/24)+DATE(1970,1,1)+(-6/24)</f>
        <v>41463.856087962966</v>
      </c>
      <c r="T2538" s="12">
        <f>(((I2538/60)/60)/24)+DATE(1970,1,1)+(-6/24)</f>
        <v>41484.856087962966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((E2539/D2539))</f>
        <v>1.1000000000000001</v>
      </c>
      <c r="P2539" s="7">
        <f>(E2539/L2539)</f>
        <v>100</v>
      </c>
      <c r="Q2539" s="7" t="str">
        <f>LEFT($N2539,FIND("/",N2539)-1)</f>
        <v>music</v>
      </c>
      <c r="R2539" s="7" t="str">
        <f>RIGHT($N2539,FIND("/",$N2539)+9)</f>
        <v>classical music</v>
      </c>
      <c r="S2539" s="12">
        <f>(((J2539/60)/60)/24)+DATE(1970,1,1)+(-6/24)</f>
        <v>40696.398784722223</v>
      </c>
      <c r="T2539" s="12">
        <f>(((I2539/60)/60)/24)+DATE(1970,1,1)+(-6/24)</f>
        <v>40756.398784722223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((E2540/D2540))</f>
        <v>1.130176111111111</v>
      </c>
      <c r="P2540" s="7">
        <f>(E2540/L2540)</f>
        <v>109.96308108108107</v>
      </c>
      <c r="Q2540" s="7" t="str">
        <f>LEFT($N2540,FIND("/",N2540)-1)</f>
        <v>music</v>
      </c>
      <c r="R2540" s="7" t="str">
        <f>RIGHT($N2540,FIND("/",$N2540)+9)</f>
        <v>classical music</v>
      </c>
      <c r="S2540" s="12">
        <f>(((J2540/60)/60)/24)+DATE(1970,1,1)+(-6/24)</f>
        <v>41298.259965277779</v>
      </c>
      <c r="T2540" s="12">
        <f>(((I2540/60)/60)/24)+DATE(1970,1,1)+(-6/24)</f>
        <v>41328.957638888889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((E2541/D2541))</f>
        <v>1.0024999999999999</v>
      </c>
      <c r="P2541" s="7">
        <f>(E2541/L2541)</f>
        <v>169.91525423728814</v>
      </c>
      <c r="Q2541" s="7" t="str">
        <f>LEFT($N2541,FIND("/",N2541)-1)</f>
        <v>music</v>
      </c>
      <c r="R2541" s="7" t="str">
        <f>RIGHT($N2541,FIND("/",$N2541)+9)</f>
        <v>classical music</v>
      </c>
      <c r="S2541" s="12">
        <f>(((J2541/60)/60)/24)+DATE(1970,1,1)+(-6/24)</f>
        <v>41977.652222222227</v>
      </c>
      <c r="T2541" s="12">
        <f>(((I2541/60)/60)/24)+DATE(1970,1,1)+(-6/24)</f>
        <v>42037.652222222227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((E2542/D2542))</f>
        <v>1.034</v>
      </c>
      <c r="P2542" s="7">
        <f>(E2542/L2542)</f>
        <v>95.740740740740748</v>
      </c>
      <c r="Q2542" s="7" t="str">
        <f>LEFT($N2542,FIND("/",N2542)-1)</f>
        <v>music</v>
      </c>
      <c r="R2542" s="7" t="str">
        <f>RIGHT($N2542,FIND("/",$N2542)+9)</f>
        <v>classical music</v>
      </c>
      <c r="S2542" s="12">
        <f>(((J2542/60)/60)/24)+DATE(1970,1,1)+(-6/24)</f>
        <v>40785.425011574072</v>
      </c>
      <c r="T2542" s="12">
        <f>(((I2542/60)/60)/24)+DATE(1970,1,1)+(-6/24)</f>
        <v>40845.425011574072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((E2543/D2543))</f>
        <v>1.0702857142857143</v>
      </c>
      <c r="P2543" s="7">
        <f>(E2543/L2543)</f>
        <v>59.460317460317462</v>
      </c>
      <c r="Q2543" s="7" t="str">
        <f>LEFT($N2543,FIND("/",N2543)-1)</f>
        <v>music</v>
      </c>
      <c r="R2543" s="7" t="str">
        <f>RIGHT($N2543,FIND("/",$N2543)+9)</f>
        <v>classical music</v>
      </c>
      <c r="S2543" s="12">
        <f>(((J2543/60)/60)/24)+DATE(1970,1,1)+(-6/24)</f>
        <v>41483.199282407404</v>
      </c>
      <c r="T2543" s="12">
        <f>(((I2543/60)/60)/24)+DATE(1970,1,1)+(-6/24)</f>
        <v>41543.199282407404</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((E2544/D2544))</f>
        <v>1.0357142857142858</v>
      </c>
      <c r="P2544" s="7">
        <f>(E2544/L2544)</f>
        <v>55.769230769230766</v>
      </c>
      <c r="Q2544" s="7" t="str">
        <f>LEFT($N2544,FIND("/",N2544)-1)</f>
        <v>music</v>
      </c>
      <c r="R2544" s="7" t="str">
        <f>RIGHT($N2544,FIND("/",$N2544)+9)</f>
        <v>classical music</v>
      </c>
      <c r="S2544" s="12">
        <f>(((J2544/60)/60)/24)+DATE(1970,1,1)+(-6/24)</f>
        <v>41509.176585648151</v>
      </c>
      <c r="T2544" s="12">
        <f>(((I2544/60)/60)/24)+DATE(1970,1,1)+(-6/24)</f>
        <v>41547.915972222225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((E2545/D2545))</f>
        <v>1.5640000000000001</v>
      </c>
      <c r="P2545" s="7">
        <f>(E2545/L2545)</f>
        <v>30.076923076923077</v>
      </c>
      <c r="Q2545" s="7" t="str">
        <f>LEFT($N2545,FIND("/",N2545)-1)</f>
        <v>music</v>
      </c>
      <c r="R2545" s="7" t="str">
        <f>RIGHT($N2545,FIND("/",$N2545)+9)</f>
        <v>classical music</v>
      </c>
      <c r="S2545" s="12">
        <f>(((J2545/60)/60)/24)+DATE(1970,1,1)+(-6/24)</f>
        <v>40513.857615740737</v>
      </c>
      <c r="T2545" s="12">
        <f>(((I2545/60)/60)/24)+DATE(1970,1,1)+(-6/24)</f>
        <v>40544.875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((E2546/D2546))</f>
        <v>1.0082</v>
      </c>
      <c r="P2546" s="7">
        <f>(E2546/L2546)</f>
        <v>88.438596491228068</v>
      </c>
      <c r="Q2546" s="7" t="str">
        <f>LEFT($N2546,FIND("/",N2546)-1)</f>
        <v>music</v>
      </c>
      <c r="R2546" s="7" t="str">
        <f>RIGHT($N2546,FIND("/",$N2546)+9)</f>
        <v>classical music</v>
      </c>
      <c r="S2546" s="12">
        <f>(((J2546/60)/60)/24)+DATE(1970,1,1)+(-6/24)</f>
        <v>41068.270474537036</v>
      </c>
      <c r="T2546" s="12">
        <f>(((I2546/60)/60)/24)+DATE(1970,1,1)+(-6/24)</f>
        <v>41098.270474537036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((E2547/D2547))</f>
        <v>1.9530000000000001</v>
      </c>
      <c r="P2547" s="7">
        <f>(E2547/L2547)</f>
        <v>64.032786885245898</v>
      </c>
      <c r="Q2547" s="7" t="str">
        <f>LEFT($N2547,FIND("/",N2547)-1)</f>
        <v>music</v>
      </c>
      <c r="R2547" s="7" t="str">
        <f>RIGHT($N2547,FIND("/",$N2547)+9)</f>
        <v>classical music</v>
      </c>
      <c r="S2547" s="12">
        <f>(((J2547/60)/60)/24)+DATE(1970,1,1)+(-6/24)</f>
        <v>42026.88817129629</v>
      </c>
      <c r="T2547" s="12">
        <f>(((I2547/60)/60)/24)+DATE(1970,1,1)+(-6/24)</f>
        <v>42061.770833333328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((E2548/D2548))</f>
        <v>1.1171428571428572</v>
      </c>
      <c r="P2548" s="7">
        <f>(E2548/L2548)</f>
        <v>60.153846153846153</v>
      </c>
      <c r="Q2548" s="7" t="str">
        <f>LEFT($N2548,FIND("/",N2548)-1)</f>
        <v>music</v>
      </c>
      <c r="R2548" s="7" t="str">
        <f>RIGHT($N2548,FIND("/",$N2548)+9)</f>
        <v>classical music</v>
      </c>
      <c r="S2548" s="12">
        <f>(((J2548/60)/60)/24)+DATE(1970,1,1)+(-6/24)</f>
        <v>41524.608553240738</v>
      </c>
      <c r="T2548" s="12">
        <f>(((I2548/60)/60)/24)+DATE(1970,1,1)+(-6/24)</f>
        <v>41551.958333333336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((E2549/D2549))</f>
        <v>1.1985454545454546</v>
      </c>
      <c r="P2549" s="7">
        <f>(E2549/L2549)</f>
        <v>49.194029850746269</v>
      </c>
      <c r="Q2549" s="7" t="str">
        <f>LEFT($N2549,FIND("/",N2549)-1)</f>
        <v>music</v>
      </c>
      <c r="R2549" s="7" t="str">
        <f>RIGHT($N2549,FIND("/",$N2549)+9)</f>
        <v>classical music</v>
      </c>
      <c r="S2549" s="12">
        <f>(((J2549/60)/60)/24)+DATE(1970,1,1)+(-6/24)</f>
        <v>40973.523182870369</v>
      </c>
      <c r="T2549" s="12">
        <f>(((I2549/60)/60)/24)+DATE(1970,1,1)+(-6/24)</f>
        <v>41003.481516203705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((E2550/D2550))</f>
        <v>1.0185</v>
      </c>
      <c r="P2550" s="7">
        <f>(E2550/L2550)</f>
        <v>165.16216216216216</v>
      </c>
      <c r="Q2550" s="7" t="str">
        <f>LEFT($N2550,FIND("/",N2550)-1)</f>
        <v>music</v>
      </c>
      <c r="R2550" s="7" t="str">
        <f>RIGHT($N2550,FIND("/",$N2550)+9)</f>
        <v>classical music</v>
      </c>
      <c r="S2550" s="12">
        <f>(((J2550/60)/60)/24)+DATE(1970,1,1)+(-6/24)</f>
        <v>42618.375428240746</v>
      </c>
      <c r="T2550" s="12">
        <f>(((I2550/60)/60)/24)+DATE(1970,1,1)+(-6/24)</f>
        <v>42642.935416666667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((E2551/D2551))</f>
        <v>1.0280254777070064</v>
      </c>
      <c r="P2551" s="7">
        <f>(E2551/L2551)</f>
        <v>43.621621621621621</v>
      </c>
      <c r="Q2551" s="7" t="str">
        <f>LEFT($N2551,FIND("/",N2551)-1)</f>
        <v>music</v>
      </c>
      <c r="R2551" s="7" t="str">
        <f>RIGHT($N2551,FIND("/",$N2551)+9)</f>
        <v>classical music</v>
      </c>
      <c r="S2551" s="12">
        <f>(((J2551/60)/60)/24)+DATE(1970,1,1)+(-6/24)</f>
        <v>41390.507754629631</v>
      </c>
      <c r="T2551" s="12">
        <f>(((I2551/60)/60)/24)+DATE(1970,1,1)+(-6/24)</f>
        <v>41425.458333333336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((E2552/D2552))</f>
        <v>1.0084615384615385</v>
      </c>
      <c r="P2552" s="7">
        <f>(E2552/L2552)</f>
        <v>43.7</v>
      </c>
      <c r="Q2552" s="7" t="str">
        <f>LEFT($N2552,FIND("/",N2552)-1)</f>
        <v>music</v>
      </c>
      <c r="R2552" s="7" t="str">
        <f>RIGHT($N2552,FIND("/",$N2552)+9)</f>
        <v>classical music</v>
      </c>
      <c r="S2552" s="12">
        <f>(((J2552/60)/60)/24)+DATE(1970,1,1)+(-6/24)</f>
        <v>42228.384328703702</v>
      </c>
      <c r="T2552" s="12">
        <f>(((I2552/60)/60)/24)+DATE(1970,1,1)+(-6/24)</f>
        <v>42284.915972222225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((E2553/D2553))</f>
        <v>1.0273469387755103</v>
      </c>
      <c r="P2553" s="7">
        <f>(E2553/L2553)</f>
        <v>67.419642857142861</v>
      </c>
      <c r="Q2553" s="7" t="str">
        <f>LEFT($N2553,FIND("/",N2553)-1)</f>
        <v>music</v>
      </c>
      <c r="R2553" s="7" t="str">
        <f>RIGHT($N2553,FIND("/",$N2553)+9)</f>
        <v>classical music</v>
      </c>
      <c r="S2553" s="12">
        <f>(((J2553/60)/60)/24)+DATE(1970,1,1)+(-6/24)</f>
        <v>40961.002141203702</v>
      </c>
      <c r="T2553" s="12">
        <f>(((I2553/60)/60)/24)+DATE(1970,1,1)+(-6/24)</f>
        <v>40989.616666666669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((E2554/D2554))</f>
        <v>1.0649999999999999</v>
      </c>
      <c r="P2554" s="7">
        <f>(E2554/L2554)</f>
        <v>177.5</v>
      </c>
      <c r="Q2554" s="7" t="str">
        <f>LEFT($N2554,FIND("/",N2554)-1)</f>
        <v>music</v>
      </c>
      <c r="R2554" s="7" t="str">
        <f>RIGHT($N2554,FIND("/",$N2554)+9)</f>
        <v>classical music</v>
      </c>
      <c r="S2554" s="12">
        <f>(((J2554/60)/60)/24)+DATE(1970,1,1)+(-6/24)</f>
        <v>42769.559965277775</v>
      </c>
      <c r="T2554" s="12">
        <f>(((I2554/60)/60)/24)+DATE(1970,1,1)+(-6/24)</f>
        <v>42799.559965277775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((E2555/D2555))</f>
        <v>1.5553333333333332</v>
      </c>
      <c r="P2555" s="7">
        <f>(E2555/L2555)</f>
        <v>38.883333333333333</v>
      </c>
      <c r="Q2555" s="7" t="str">
        <f>LEFT($N2555,FIND("/",N2555)-1)</f>
        <v>music</v>
      </c>
      <c r="R2555" s="7" t="str">
        <f>RIGHT($N2555,FIND("/",$N2555)+9)</f>
        <v>classical music</v>
      </c>
      <c r="S2555" s="12">
        <f>(((J2555/60)/60)/24)+DATE(1970,1,1)+(-6/24)</f>
        <v>41112.949155092596</v>
      </c>
      <c r="T2555" s="12">
        <f>(((I2555/60)/60)/24)+DATE(1970,1,1)+(-6/24)</f>
        <v>41172.949155092596</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((E2556/D2556))</f>
        <v>1.228</v>
      </c>
      <c r="P2556" s="7">
        <f>(E2556/L2556)</f>
        <v>54.985074626865675</v>
      </c>
      <c r="Q2556" s="7" t="str">
        <f>LEFT($N2556,FIND("/",N2556)-1)</f>
        <v>music</v>
      </c>
      <c r="R2556" s="7" t="str">
        <f>RIGHT($N2556,FIND("/",$N2556)+9)</f>
        <v>classical music</v>
      </c>
      <c r="S2556" s="12">
        <f>(((J2556/60)/60)/24)+DATE(1970,1,1)+(-6/24)</f>
        <v>42124.828275462962</v>
      </c>
      <c r="T2556" s="12">
        <f>(((I2556/60)/60)/24)+DATE(1970,1,1)+(-6/24)</f>
        <v>42155.915972222225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((E2557/D2557))</f>
        <v>1.0734999999999999</v>
      </c>
      <c r="P2557" s="7">
        <f>(E2557/L2557)</f>
        <v>61.342857142857142</v>
      </c>
      <c r="Q2557" s="7" t="str">
        <f>LEFT($N2557,FIND("/",N2557)-1)</f>
        <v>music</v>
      </c>
      <c r="R2557" s="7" t="str">
        <f>RIGHT($N2557,FIND("/",$N2557)+9)</f>
        <v>classical music</v>
      </c>
      <c r="S2557" s="12">
        <f>(((J2557/60)/60)/24)+DATE(1970,1,1)+(-6/24)</f>
        <v>41026.405011574076</v>
      </c>
      <c r="T2557" s="12">
        <f>(((I2557/60)/60)/24)+DATE(1970,1,1)+(-6/24)</f>
        <v>41057.405011574076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((E2558/D2558))</f>
        <v>1.0550335570469798</v>
      </c>
      <c r="P2558" s="7">
        <f>(E2558/L2558)</f>
        <v>23.117647058823529</v>
      </c>
      <c r="Q2558" s="7" t="str">
        <f>LEFT($N2558,FIND("/",N2558)-1)</f>
        <v>music</v>
      </c>
      <c r="R2558" s="7" t="str">
        <f>RIGHT($N2558,FIND("/",$N2558)+9)</f>
        <v>classical music</v>
      </c>
      <c r="S2558" s="12">
        <f>(((J2558/60)/60)/24)+DATE(1970,1,1)+(-6/24)</f>
        <v>41222.741400462961</v>
      </c>
      <c r="T2558" s="12">
        <f>(((I2558/60)/60)/24)+DATE(1970,1,1)+(-6/24)</f>
        <v>41267.741400462961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((E2559/D2559))</f>
        <v>1.1844444444444444</v>
      </c>
      <c r="P2559" s="7">
        <f>(E2559/L2559)</f>
        <v>29.611111111111111</v>
      </c>
      <c r="Q2559" s="7" t="str">
        <f>LEFT($N2559,FIND("/",N2559)-1)</f>
        <v>music</v>
      </c>
      <c r="R2559" s="7" t="str">
        <f>RIGHT($N2559,FIND("/",$N2559)+9)</f>
        <v>classical music</v>
      </c>
      <c r="S2559" s="12">
        <f>(((J2559/60)/60)/24)+DATE(1970,1,1)+(-6/24)</f>
        <v>41744.495208333334</v>
      </c>
      <c r="T2559" s="12">
        <f>(((I2559/60)/60)/24)+DATE(1970,1,1)+(-6/24)</f>
        <v>41774.495208333334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((E2560/D2560))</f>
        <v>1.0888</v>
      </c>
      <c r="P2560" s="7">
        <f>(E2560/L2560)</f>
        <v>75.611111111111114</v>
      </c>
      <c r="Q2560" s="7" t="str">
        <f>LEFT($N2560,FIND("/",N2560)-1)</f>
        <v>music</v>
      </c>
      <c r="R2560" s="7" t="str">
        <f>RIGHT($N2560,FIND("/",$N2560)+9)</f>
        <v>classical music</v>
      </c>
      <c r="S2560" s="12">
        <f>(((J2560/60)/60)/24)+DATE(1970,1,1)+(-6/24)</f>
        <v>42093.610023148154</v>
      </c>
      <c r="T2560" s="12">
        <f>(((I2560/60)/60)/24)+DATE(1970,1,1)+(-6/24)</f>
        <v>42125.332638888889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((E2561/D2561))</f>
        <v>1.1125</v>
      </c>
      <c r="P2561" s="7">
        <f>(E2561/L2561)</f>
        <v>35.6</v>
      </c>
      <c r="Q2561" s="7" t="str">
        <f>LEFT($N2561,FIND("/",N2561)-1)</f>
        <v>music</v>
      </c>
      <c r="R2561" s="7" t="str">
        <f>RIGHT($N2561,FIND("/",$N2561)+9)</f>
        <v>classical music</v>
      </c>
      <c r="S2561" s="12">
        <f>(((J2561/60)/60)/24)+DATE(1970,1,1)+(-6/24)</f>
        <v>40829.623657407406</v>
      </c>
      <c r="T2561" s="12">
        <f>(((I2561/60)/60)/24)+DATE(1970,1,1)+(-6/24)</f>
        <v>40862.567361111112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((E2562/D2562))</f>
        <v>1.0009999999999999</v>
      </c>
      <c r="P2562" s="7">
        <f>(E2562/L2562)</f>
        <v>143</v>
      </c>
      <c r="Q2562" s="7" t="str">
        <f>LEFT($N2562,FIND("/",N2562)-1)</f>
        <v>music</v>
      </c>
      <c r="R2562" s="7" t="str">
        <f>RIGHT($N2562,FIND("/",$N2562)+9)</f>
        <v>classical music</v>
      </c>
      <c r="S2562" s="12">
        <f>(((J2562/60)/60)/24)+DATE(1970,1,1)+(-6/24)</f>
        <v>42039.701087962967</v>
      </c>
      <c r="T2562" s="12">
        <f>(((I2562/60)/60)/24)+DATE(1970,1,1)+(-6/24)</f>
        <v>42069.701087962967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((E2563/D2563))</f>
        <v>0</v>
      </c>
      <c r="P2563" s="7">
        <v>0</v>
      </c>
      <c r="Q2563" s="7" t="str">
        <f>LEFT($N2563,FIND("/",N2563)-1)</f>
        <v>food</v>
      </c>
      <c r="R2563" s="7" t="str">
        <f>RIGHT($N2563,FIND("/",$N2563)+6)</f>
        <v>food trucks</v>
      </c>
      <c r="S2563" s="12">
        <f>(((J2563/60)/60)/24)+DATE(1970,1,1)+(-6/24)</f>
        <v>42260.278807870374</v>
      </c>
      <c r="T2563" s="12">
        <f>(((I2563/60)/60)/24)+DATE(1970,1,1)+(-6/24)</f>
        <v>42290.278807870374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((E2564/D2564))</f>
        <v>7.4999999999999997E-3</v>
      </c>
      <c r="P2564" s="7">
        <f>(E2564/L2564)</f>
        <v>25</v>
      </c>
      <c r="Q2564" s="7" t="str">
        <f>LEFT($N2564,FIND("/",N2564)-1)</f>
        <v>food</v>
      </c>
      <c r="R2564" s="7" t="str">
        <f>RIGHT($N2564,FIND("/",$N2564)+6)</f>
        <v>food trucks</v>
      </c>
      <c r="S2564" s="12">
        <f>(((J2564/60)/60)/24)+DATE(1970,1,1)+(-6/24)</f>
        <v>42594.274756944447</v>
      </c>
      <c r="T2564" s="12">
        <f>(((I2564/60)/60)/24)+DATE(1970,1,1)+(-6/24)</f>
        <v>42654.274756944447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((E2565/D2565))</f>
        <v>0</v>
      </c>
      <c r="P2565" s="7">
        <v>0</v>
      </c>
      <c r="Q2565" s="7" t="str">
        <f>LEFT($N2565,FIND("/",N2565)-1)</f>
        <v>food</v>
      </c>
      <c r="R2565" s="7" t="str">
        <f>RIGHT($N2565,FIND("/",$N2565)+6)</f>
        <v>food trucks</v>
      </c>
      <c r="S2565" s="12">
        <f>(((J2565/60)/60)/24)+DATE(1970,1,1)+(-6/24)</f>
        <v>42154.889479166668</v>
      </c>
      <c r="T2565" s="12">
        <f>(((I2565/60)/60)/24)+DATE(1970,1,1)+(-6/24)</f>
        <v>42214.889479166668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((E2566/D2566))</f>
        <v>0</v>
      </c>
      <c r="P2566" s="7">
        <v>0</v>
      </c>
      <c r="Q2566" s="7" t="str">
        <f>LEFT($N2566,FIND("/",N2566)-1)</f>
        <v>food</v>
      </c>
      <c r="R2566" s="7" t="str">
        <f>RIGHT($N2566,FIND("/",$N2566)+6)</f>
        <v>food trucks</v>
      </c>
      <c r="S2566" s="12">
        <f>(((J2566/60)/60)/24)+DATE(1970,1,1)+(-6/24)</f>
        <v>41821.790497685186</v>
      </c>
      <c r="T2566" s="12">
        <f>(((I2566/60)/60)/24)+DATE(1970,1,1)+(-6/24)</f>
        <v>41851.790497685186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((E2567/D2567))</f>
        <v>0.01</v>
      </c>
      <c r="P2567" s="7">
        <f>(E2567/L2567)</f>
        <v>100</v>
      </c>
      <c r="Q2567" s="7" t="str">
        <f>LEFT($N2567,FIND("/",N2567)-1)</f>
        <v>food</v>
      </c>
      <c r="R2567" s="7" t="str">
        <f>RIGHT($N2567,FIND("/",$N2567)+6)</f>
        <v>food trucks</v>
      </c>
      <c r="S2567" s="12">
        <f>(((J2567/60)/60)/24)+DATE(1970,1,1)+(-6/24)</f>
        <v>42440.400335648148</v>
      </c>
      <c r="T2567" s="12">
        <f>(((I2567/60)/60)/24)+DATE(1970,1,1)+(-6/24)</f>
        <v>42499.618055555555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((E2568/D2568))</f>
        <v>0</v>
      </c>
      <c r="P2568" s="7">
        <v>0</v>
      </c>
      <c r="Q2568" s="7" t="str">
        <f>LEFT($N2568,FIND("/",N2568)-1)</f>
        <v>food</v>
      </c>
      <c r="R2568" s="7" t="str">
        <f>RIGHT($N2568,FIND("/",$N2568)+6)</f>
        <v>food trucks</v>
      </c>
      <c r="S2568" s="12">
        <f>(((J2568/60)/60)/24)+DATE(1970,1,1)+(-6/24)</f>
        <v>41842.730879629627</v>
      </c>
      <c r="T2568" s="12">
        <f>(((I2568/60)/60)/24)+DATE(1970,1,1)+(-6/24)</f>
        <v>41872.730879629627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((E2569/D2569))</f>
        <v>2.6666666666666666E-3</v>
      </c>
      <c r="P2569" s="7">
        <f>(E2569/L2569)</f>
        <v>60</v>
      </c>
      <c r="Q2569" s="7" t="str">
        <f>LEFT($N2569,FIND("/",N2569)-1)</f>
        <v>food</v>
      </c>
      <c r="R2569" s="7" t="str">
        <f>RIGHT($N2569,FIND("/",$N2569)+6)</f>
        <v>food trucks</v>
      </c>
      <c r="S2569" s="12">
        <f>(((J2569/60)/60)/24)+DATE(1970,1,1)+(-6/24)</f>
        <v>42087.628912037035</v>
      </c>
      <c r="T2569" s="12">
        <f>(((I2569/60)/60)/24)+DATE(1970,1,1)+(-6/24)</f>
        <v>42117.628912037035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((E2570/D2570))</f>
        <v>5.0000000000000001E-3</v>
      </c>
      <c r="P2570" s="7">
        <f>(E2570/L2570)</f>
        <v>50</v>
      </c>
      <c r="Q2570" s="7" t="str">
        <f>LEFT($N2570,FIND("/",N2570)-1)</f>
        <v>food</v>
      </c>
      <c r="R2570" s="7" t="str">
        <f>RIGHT($N2570,FIND("/",$N2570)+6)</f>
        <v>food trucks</v>
      </c>
      <c r="S2570" s="12">
        <f>(((J2570/60)/60)/24)+DATE(1970,1,1)+(-6/24)</f>
        <v>42584.416597222225</v>
      </c>
      <c r="T2570" s="12">
        <f>(((I2570/60)/60)/24)+DATE(1970,1,1)+(-6/24)</f>
        <v>42614.416597222225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((E2571/D2571))</f>
        <v>2.2307692307692306E-2</v>
      </c>
      <c r="P2571" s="7">
        <f>(E2571/L2571)</f>
        <v>72.5</v>
      </c>
      <c r="Q2571" s="7" t="str">
        <f>LEFT($N2571,FIND("/",N2571)-1)</f>
        <v>food</v>
      </c>
      <c r="R2571" s="7" t="str">
        <f>RIGHT($N2571,FIND("/",$N2571)+6)</f>
        <v>food trucks</v>
      </c>
      <c r="S2571" s="12">
        <f>(((J2571/60)/60)/24)+DATE(1970,1,1)+(-6/24)</f>
        <v>42233.855462962965</v>
      </c>
      <c r="T2571" s="12">
        <f>(((I2571/60)/60)/24)+DATE(1970,1,1)+(-6/24)</f>
        <v>42263.855462962965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((E2572/D2572))</f>
        <v>8.4285714285714294E-3</v>
      </c>
      <c r="P2572" s="7">
        <f>(E2572/L2572)</f>
        <v>29.5</v>
      </c>
      <c r="Q2572" s="7" t="str">
        <f>LEFT($N2572,FIND("/",N2572)-1)</f>
        <v>food</v>
      </c>
      <c r="R2572" s="7" t="str">
        <f>RIGHT($N2572,FIND("/",$N2572)+6)</f>
        <v>food trucks</v>
      </c>
      <c r="S2572" s="12">
        <f>(((J2572/60)/60)/24)+DATE(1970,1,1)+(-6/24)</f>
        <v>42744.653182870374</v>
      </c>
      <c r="T2572" s="12">
        <f>(((I2572/60)/60)/24)+DATE(1970,1,1)+(-6/24)</f>
        <v>42774.653182870374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((E2573/D2573))</f>
        <v>2.5000000000000001E-3</v>
      </c>
      <c r="P2573" s="7">
        <f>(E2573/L2573)</f>
        <v>62.5</v>
      </c>
      <c r="Q2573" s="7" t="str">
        <f>LEFT($N2573,FIND("/",N2573)-1)</f>
        <v>food</v>
      </c>
      <c r="R2573" s="7" t="str">
        <f>RIGHT($N2573,FIND("/",$N2573)+6)</f>
        <v>food trucks</v>
      </c>
      <c r="S2573" s="12">
        <f>(((J2573/60)/60)/24)+DATE(1970,1,1)+(-6/24)</f>
        <v>42449.091678240744</v>
      </c>
      <c r="T2573" s="12">
        <f>(((I2573/60)/60)/24)+DATE(1970,1,1)+(-6/24)</f>
        <v>42509.091678240744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((E2574/D2574))</f>
        <v>0</v>
      </c>
      <c r="P2574" s="7">
        <v>0</v>
      </c>
      <c r="Q2574" s="7" t="str">
        <f>LEFT($N2574,FIND("/",N2574)-1)</f>
        <v>food</v>
      </c>
      <c r="R2574" s="7" t="str">
        <f>RIGHT($N2574,FIND("/",$N2574)+6)</f>
        <v>food trucks</v>
      </c>
      <c r="S2574" s="12">
        <f>(((J2574/60)/60)/24)+DATE(1970,1,1)+(-6/24)</f>
        <v>42076.869409722218</v>
      </c>
      <c r="T2574" s="12">
        <f>(((I2574/60)/60)/24)+DATE(1970,1,1)+(-6/24)</f>
        <v>42106.869409722218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((E2575/D2575))</f>
        <v>0</v>
      </c>
      <c r="P2575" s="7">
        <v>0</v>
      </c>
      <c r="Q2575" s="7" t="str">
        <f>LEFT($N2575,FIND("/",N2575)-1)</f>
        <v>food</v>
      </c>
      <c r="R2575" s="7" t="str">
        <f>RIGHT($N2575,FIND("/",$N2575)+6)</f>
        <v>food trucks</v>
      </c>
      <c r="S2575" s="12">
        <f>(((J2575/60)/60)/24)+DATE(1970,1,1)+(-6/24)</f>
        <v>41829.342002314814</v>
      </c>
      <c r="T2575" s="12">
        <f>(((I2575/60)/60)/24)+DATE(1970,1,1)+(-6/24)</f>
        <v>41874.342002314814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((E2576/D2576))</f>
        <v>0</v>
      </c>
      <c r="P2576" s="7">
        <v>0</v>
      </c>
      <c r="Q2576" s="7" t="str">
        <f>LEFT($N2576,FIND("/",N2576)-1)</f>
        <v>food</v>
      </c>
      <c r="R2576" s="7" t="str">
        <f>RIGHT($N2576,FIND("/",$N2576)+6)</f>
        <v>food trucks</v>
      </c>
      <c r="S2576" s="12">
        <f>(((J2576/60)/60)/24)+DATE(1970,1,1)+(-6/24)</f>
        <v>42487.575752314813</v>
      </c>
      <c r="T2576" s="12">
        <f>(((I2576/60)/60)/24)+DATE(1970,1,1)+(-6/24)</f>
        <v>42508.575752314813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((E2577/D2577))</f>
        <v>0</v>
      </c>
      <c r="P2577" s="7">
        <v>0</v>
      </c>
      <c r="Q2577" s="7" t="str">
        <f>LEFT($N2577,FIND("/",N2577)-1)</f>
        <v>food</v>
      </c>
      <c r="R2577" s="7" t="str">
        <f>RIGHT($N2577,FIND("/",$N2577)+6)</f>
        <v>food trucks</v>
      </c>
      <c r="S2577" s="12">
        <f>(((J2577/60)/60)/24)+DATE(1970,1,1)+(-6/24)</f>
        <v>41985.858726851846</v>
      </c>
      <c r="T2577" s="12">
        <f>(((I2577/60)/60)/24)+DATE(1970,1,1)+(-6/24)</f>
        <v>42015.858726851846</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((E2578/D2578))</f>
        <v>0</v>
      </c>
      <c r="P2578" s="7">
        <v>0</v>
      </c>
      <c r="Q2578" s="7" t="str">
        <f>LEFT($N2578,FIND("/",N2578)-1)</f>
        <v>food</v>
      </c>
      <c r="R2578" s="7" t="str">
        <f>RIGHT($N2578,FIND("/",$N2578)+6)</f>
        <v>food trucks</v>
      </c>
      <c r="S2578" s="12">
        <f>(((J2578/60)/60)/24)+DATE(1970,1,1)+(-6/24)</f>
        <v>42059.75980324074</v>
      </c>
      <c r="T2578" s="12">
        <f>(((I2578/60)/60)/24)+DATE(1970,1,1)+(-6/24)</f>
        <v>42104.718136574069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((E2579/D2579))</f>
        <v>0</v>
      </c>
      <c r="P2579" s="7">
        <v>0</v>
      </c>
      <c r="Q2579" s="7" t="str">
        <f>LEFT($N2579,FIND("/",N2579)-1)</f>
        <v>food</v>
      </c>
      <c r="R2579" s="7" t="str">
        <f>RIGHT($N2579,FIND("/",$N2579)+6)</f>
        <v>food trucks</v>
      </c>
      <c r="S2579" s="12">
        <f>(((J2579/60)/60)/24)+DATE(1970,1,1)+(-6/24)</f>
        <v>41830.570567129631</v>
      </c>
      <c r="T2579" s="12">
        <f>(((I2579/60)/60)/24)+DATE(1970,1,1)+(-6/24)</f>
        <v>41855.570567129631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((E2580/D2580))</f>
        <v>0</v>
      </c>
      <c r="P2580" s="7">
        <v>0</v>
      </c>
      <c r="Q2580" s="7" t="str">
        <f>LEFT($N2580,FIND("/",N2580)-1)</f>
        <v>food</v>
      </c>
      <c r="R2580" s="7" t="str">
        <f>RIGHT($N2580,FIND("/",$N2580)+6)</f>
        <v>food trucks</v>
      </c>
      <c r="S2580" s="12">
        <f>(((J2580/60)/60)/24)+DATE(1970,1,1)+(-6/24)</f>
        <v>42237.772905092599</v>
      </c>
      <c r="T2580" s="12">
        <f>(((I2580/60)/60)/24)+DATE(1970,1,1)+(-6/24)</f>
        <v>42286.458333333328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((E2581/D2581))</f>
        <v>1.3849999999999999E-3</v>
      </c>
      <c r="P2581" s="7">
        <f>(E2581/L2581)</f>
        <v>23.083333333333332</v>
      </c>
      <c r="Q2581" s="7" t="str">
        <f>LEFT($N2581,FIND("/",N2581)-1)</f>
        <v>food</v>
      </c>
      <c r="R2581" s="7" t="str">
        <f>RIGHT($N2581,FIND("/",$N2581)+6)</f>
        <v>food trucks</v>
      </c>
      <c r="S2581" s="12">
        <f>(((J2581/60)/60)/24)+DATE(1970,1,1)+(-6/24)</f>
        <v>41837.579895833333</v>
      </c>
      <c r="T2581" s="12">
        <f>(((I2581/60)/60)/24)+DATE(1970,1,1)+(-6/24)</f>
        <v>41897.579895833333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((E2582/D2582))</f>
        <v>6.0000000000000001E-3</v>
      </c>
      <c r="P2582" s="7">
        <f>(E2582/L2582)</f>
        <v>25.5</v>
      </c>
      <c r="Q2582" s="7" t="str">
        <f>LEFT($N2582,FIND("/",N2582)-1)</f>
        <v>food</v>
      </c>
      <c r="R2582" s="7" t="str">
        <f>RIGHT($N2582,FIND("/",$N2582)+6)</f>
        <v>food trucks</v>
      </c>
      <c r="S2582" s="12">
        <f>(((J2582/60)/60)/24)+DATE(1970,1,1)+(-6/24)</f>
        <v>42110.076423611114</v>
      </c>
      <c r="T2582" s="12">
        <f>(((I2582/60)/60)/24)+DATE(1970,1,1)+(-6/24)</f>
        <v>42139.875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((E2583/D2583))</f>
        <v>0.106</v>
      </c>
      <c r="P2583" s="7">
        <f>(E2583/L2583)</f>
        <v>48.18181818181818</v>
      </c>
      <c r="Q2583" s="7" t="str">
        <f>LEFT($N2583,FIND("/",N2583)-1)</f>
        <v>food</v>
      </c>
      <c r="R2583" s="7" t="str">
        <f>RIGHT($N2583,FIND("/",$N2583)+6)</f>
        <v>food trucks</v>
      </c>
      <c r="S2583" s="12">
        <f>(((J2583/60)/60)/24)+DATE(1970,1,1)+(-6/24)</f>
        <v>42294.378449074073</v>
      </c>
      <c r="T2583" s="12">
        <f>(((I2583/60)/60)/24)+DATE(1970,1,1)+(-6/24)</f>
        <v>42324.420115740737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((E2584/D2584))</f>
        <v>1.1111111111111112E-5</v>
      </c>
      <c r="P2584" s="7">
        <f>(E2584/L2584)</f>
        <v>1</v>
      </c>
      <c r="Q2584" s="7" t="str">
        <f>LEFT($N2584,FIND("/",N2584)-1)</f>
        <v>food</v>
      </c>
      <c r="R2584" s="7" t="str">
        <f>RIGHT($N2584,FIND("/",$N2584)+6)</f>
        <v>food trucks</v>
      </c>
      <c r="S2584" s="12">
        <f>(((J2584/60)/60)/24)+DATE(1970,1,1)+(-6/24)</f>
        <v>42642.738819444443</v>
      </c>
      <c r="T2584" s="12">
        <f>(((I2584/60)/60)/24)+DATE(1970,1,1)+(-6/24)</f>
        <v>42672.738819444443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((E2585/D2585))</f>
        <v>5.0000000000000001E-3</v>
      </c>
      <c r="P2585" s="7">
        <f>(E2585/L2585)</f>
        <v>1</v>
      </c>
      <c r="Q2585" s="7" t="str">
        <f>LEFT($N2585,FIND("/",N2585)-1)</f>
        <v>food</v>
      </c>
      <c r="R2585" s="7" t="str">
        <f>RIGHT($N2585,FIND("/",$N2585)+6)</f>
        <v>food trucks</v>
      </c>
      <c r="S2585" s="12">
        <f>(((J2585/60)/60)/24)+DATE(1970,1,1)+(-6/24)</f>
        <v>42019.51944444445</v>
      </c>
      <c r="T2585" s="12">
        <f>(((I2585/60)/60)/24)+DATE(1970,1,1)+(-6/24)</f>
        <v>42079.477777777778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((E2586/D2586))</f>
        <v>0</v>
      </c>
      <c r="P2586" s="7">
        <v>0</v>
      </c>
      <c r="Q2586" s="7" t="str">
        <f>LEFT($N2586,FIND("/",N2586)-1)</f>
        <v>food</v>
      </c>
      <c r="R2586" s="7" t="str">
        <f>RIGHT($N2586,FIND("/",$N2586)+6)</f>
        <v>food trucks</v>
      </c>
      <c r="S2586" s="12">
        <f>(((J2586/60)/60)/24)+DATE(1970,1,1)+(-6/24)</f>
        <v>42139.923252314817</v>
      </c>
      <c r="T2586" s="12">
        <f>(((I2586/60)/60)/24)+DATE(1970,1,1)+(-6/24)</f>
        <v>42169.923252314817</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((E2587/D2587))</f>
        <v>1.6666666666666668E-3</v>
      </c>
      <c r="P2587" s="7">
        <f>(E2587/L2587)</f>
        <v>50</v>
      </c>
      <c r="Q2587" s="7" t="str">
        <f>LEFT($N2587,FIND("/",N2587)-1)</f>
        <v>food</v>
      </c>
      <c r="R2587" s="7" t="str">
        <f>RIGHT($N2587,FIND("/",$N2587)+6)</f>
        <v>food trucks</v>
      </c>
      <c r="S2587" s="12">
        <f>(((J2587/60)/60)/24)+DATE(1970,1,1)+(-6/24)</f>
        <v>41795.713333333333</v>
      </c>
      <c r="T2587" s="12">
        <f>(((I2587/60)/60)/24)+DATE(1970,1,1)+(-6/24)</f>
        <v>41825.713333333333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((E2588/D2588))</f>
        <v>1.6666666666666668E-3</v>
      </c>
      <c r="P2588" s="7">
        <f>(E2588/L2588)</f>
        <v>5</v>
      </c>
      <c r="Q2588" s="7" t="str">
        <f>LEFT($N2588,FIND("/",N2588)-1)</f>
        <v>food</v>
      </c>
      <c r="R2588" s="7" t="str">
        <f>RIGHT($N2588,FIND("/",$N2588)+6)</f>
        <v>food trucks</v>
      </c>
      <c r="S2588" s="12">
        <f>(((J2588/60)/60)/24)+DATE(1970,1,1)+(-6/24)</f>
        <v>42333.080277777779</v>
      </c>
      <c r="T2588" s="12">
        <f>(((I2588/60)/60)/24)+DATE(1970,1,1)+(-6/24)</f>
        <v>42363.080277777779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((E2589/D2589))</f>
        <v>2.4340000000000001E-2</v>
      </c>
      <c r="P2589" s="7">
        <f>(E2589/L2589)</f>
        <v>202.83333333333334</v>
      </c>
      <c r="Q2589" s="7" t="str">
        <f>LEFT($N2589,FIND("/",N2589)-1)</f>
        <v>food</v>
      </c>
      <c r="R2589" s="7" t="str">
        <f>RIGHT($N2589,FIND("/",$N2589)+6)</f>
        <v>food trucks</v>
      </c>
      <c r="S2589" s="12">
        <f>(((J2589/60)/60)/24)+DATE(1970,1,1)+(-6/24)</f>
        <v>42338.425381944442</v>
      </c>
      <c r="T2589" s="12">
        <f>(((I2589/60)/60)/24)+DATE(1970,1,1)+(-6/24)</f>
        <v>42368.425381944442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((E2590/D2590))</f>
        <v>3.8833333333333331E-2</v>
      </c>
      <c r="P2590" s="7">
        <f>(E2590/L2590)</f>
        <v>29.125</v>
      </c>
      <c r="Q2590" s="7" t="str">
        <f>LEFT($N2590,FIND("/",N2590)-1)</f>
        <v>food</v>
      </c>
      <c r="R2590" s="7" t="str">
        <f>RIGHT($N2590,FIND("/",$N2590)+6)</f>
        <v>food trucks</v>
      </c>
      <c r="S2590" s="12">
        <f>(((J2590/60)/60)/24)+DATE(1970,1,1)+(-6/24)</f>
        <v>42042.426226851851</v>
      </c>
      <c r="T2590" s="12">
        <f>(((I2590/60)/60)/24)+DATE(1970,1,1)+(-6/24)</f>
        <v>42094.301388888889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((E2591/D2591))</f>
        <v>1E-4</v>
      </c>
      <c r="P2591" s="7">
        <f>(E2591/L2591)</f>
        <v>5</v>
      </c>
      <c r="Q2591" s="7" t="str">
        <f>LEFT($N2591,FIND("/",N2591)-1)</f>
        <v>food</v>
      </c>
      <c r="R2591" s="7" t="str">
        <f>RIGHT($N2591,FIND("/",$N2591)+6)</f>
        <v>food trucks</v>
      </c>
      <c r="S2591" s="12">
        <f>(((J2591/60)/60)/24)+DATE(1970,1,1)+(-6/24)</f>
        <v>42422.286192129628</v>
      </c>
      <c r="T2591" s="12">
        <f>(((I2591/60)/60)/24)+DATE(1970,1,1)+(-6/24)</f>
        <v>42452.244525462964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((E2592/D2592))</f>
        <v>0</v>
      </c>
      <c r="P2592" s="7">
        <v>0</v>
      </c>
      <c r="Q2592" s="7" t="str">
        <f>LEFT($N2592,FIND("/",N2592)-1)</f>
        <v>food</v>
      </c>
      <c r="R2592" s="7" t="str">
        <f>RIGHT($N2592,FIND("/",$N2592)+6)</f>
        <v>food trucks</v>
      </c>
      <c r="S2592" s="12">
        <f>(((J2592/60)/60)/24)+DATE(1970,1,1)+(-6/24)</f>
        <v>42388.339085648149</v>
      </c>
      <c r="T2592" s="12">
        <f>(((I2592/60)/60)/24)+DATE(1970,1,1)+(-6/24)</f>
        <v>42395.339085648149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((E2593/D2593))</f>
        <v>1.7333333333333333E-2</v>
      </c>
      <c r="P2593" s="7">
        <f>(E2593/L2593)</f>
        <v>13</v>
      </c>
      <c r="Q2593" s="7" t="str">
        <f>LEFT($N2593,FIND("/",N2593)-1)</f>
        <v>food</v>
      </c>
      <c r="R2593" s="7" t="str">
        <f>RIGHT($N2593,FIND("/",$N2593)+6)</f>
        <v>food trucks</v>
      </c>
      <c r="S2593" s="12">
        <f>(((J2593/60)/60)/24)+DATE(1970,1,1)+(-6/24)</f>
        <v>42382.656527777777</v>
      </c>
      <c r="T2593" s="12">
        <f>(((I2593/60)/60)/24)+DATE(1970,1,1)+(-6/24)</f>
        <v>42442.614861111113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((E2594/D2594))</f>
        <v>1.6666666666666668E-3</v>
      </c>
      <c r="P2594" s="7">
        <f>(E2594/L2594)</f>
        <v>50</v>
      </c>
      <c r="Q2594" s="7" t="str">
        <f>LEFT($N2594,FIND("/",N2594)-1)</f>
        <v>food</v>
      </c>
      <c r="R2594" s="7" t="str">
        <f>RIGHT($N2594,FIND("/",$N2594)+6)</f>
        <v>food trucks</v>
      </c>
      <c r="S2594" s="12">
        <f>(((J2594/60)/60)/24)+DATE(1970,1,1)+(-6/24)</f>
        <v>41887.551168981481</v>
      </c>
      <c r="T2594" s="12">
        <f>(((I2594/60)/60)/24)+DATE(1970,1,1)+(-6/24)</f>
        <v>41917.551168981481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((E2595/D2595))</f>
        <v>0</v>
      </c>
      <c r="P2595" s="7">
        <v>0</v>
      </c>
      <c r="Q2595" s="7" t="str">
        <f>LEFT($N2595,FIND("/",N2595)-1)</f>
        <v>food</v>
      </c>
      <c r="R2595" s="7" t="str">
        <f>RIGHT($N2595,FIND("/",$N2595)+6)</f>
        <v>food trucks</v>
      </c>
      <c r="S2595" s="12">
        <f>(((J2595/60)/60)/24)+DATE(1970,1,1)+(-6/24)</f>
        <v>42089.59520833334</v>
      </c>
      <c r="T2595" s="12">
        <f>(((I2595/60)/60)/24)+DATE(1970,1,1)+(-6/24)</f>
        <v>42119.59520833334</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((E2596/D2596))</f>
        <v>1.2500000000000001E-5</v>
      </c>
      <c r="P2596" s="7">
        <f>(E2596/L2596)</f>
        <v>1</v>
      </c>
      <c r="Q2596" s="7" t="str">
        <f>LEFT($N2596,FIND("/",N2596)-1)</f>
        <v>food</v>
      </c>
      <c r="R2596" s="7" t="str">
        <f>RIGHT($N2596,FIND("/",$N2596)+6)</f>
        <v>food trucks</v>
      </c>
      <c r="S2596" s="12">
        <f>(((J2596/60)/60)/24)+DATE(1970,1,1)+(-6/24)</f>
        <v>41828.717916666668</v>
      </c>
      <c r="T2596" s="12">
        <f>(((I2596/60)/60)/24)+DATE(1970,1,1)+(-6/24)</f>
        <v>41858.717916666668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((E2597/D2597))</f>
        <v>0.12166666666666667</v>
      </c>
      <c r="P2597" s="7">
        <f>(E2597/L2597)</f>
        <v>96.05263157894737</v>
      </c>
      <c r="Q2597" s="7" t="str">
        <f>LEFT($N2597,FIND("/",N2597)-1)</f>
        <v>food</v>
      </c>
      <c r="R2597" s="7" t="str">
        <f>RIGHT($N2597,FIND("/",$N2597)+6)</f>
        <v>food trucks</v>
      </c>
      <c r="S2597" s="12">
        <f>(((J2597/60)/60)/24)+DATE(1970,1,1)+(-6/24)</f>
        <v>42759.994212962964</v>
      </c>
      <c r="T2597" s="12">
        <f>(((I2597/60)/60)/24)+DATE(1970,1,1)+(-6/24)</f>
        <v>42789.994212962964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((E2598/D2598))</f>
        <v>0.23588571428571428</v>
      </c>
      <c r="P2598" s="7">
        <f>(E2598/L2598)</f>
        <v>305.77777777777777</v>
      </c>
      <c r="Q2598" s="7" t="str">
        <f>LEFT($N2598,FIND("/",N2598)-1)</f>
        <v>food</v>
      </c>
      <c r="R2598" s="7" t="str">
        <f>RIGHT($N2598,FIND("/",$N2598)+6)</f>
        <v>food trucks</v>
      </c>
      <c r="S2598" s="12">
        <f>(((J2598/60)/60)/24)+DATE(1970,1,1)+(-6/24)</f>
        <v>41828.414456018516</v>
      </c>
      <c r="T2598" s="12">
        <f>(((I2598/60)/60)/24)+DATE(1970,1,1)+(-6/24)</f>
        <v>41858.414456018516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((E2599/D2599))</f>
        <v>5.6666666666666664E-2</v>
      </c>
      <c r="P2599" s="7">
        <f>(E2599/L2599)</f>
        <v>12.142857142857142</v>
      </c>
      <c r="Q2599" s="7" t="str">
        <f>LEFT($N2599,FIND("/",N2599)-1)</f>
        <v>food</v>
      </c>
      <c r="R2599" s="7" t="str">
        <f>RIGHT($N2599,FIND("/",$N2599)+6)</f>
        <v>food trucks</v>
      </c>
      <c r="S2599" s="12">
        <f>(((J2599/60)/60)/24)+DATE(1970,1,1)+(-6/24)</f>
        <v>42510.091631944444</v>
      </c>
      <c r="T2599" s="12">
        <f>(((I2599/60)/60)/24)+DATE(1970,1,1)+(-6/24)</f>
        <v>42540.091631944444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((E2600/D2600))</f>
        <v>0.39</v>
      </c>
      <c r="P2600" s="7">
        <f>(E2600/L2600)</f>
        <v>83.571428571428569</v>
      </c>
      <c r="Q2600" s="7" t="str">
        <f>LEFT($N2600,FIND("/",N2600)-1)</f>
        <v>food</v>
      </c>
      <c r="R2600" s="7" t="str">
        <f>RIGHT($N2600,FIND("/",$N2600)+6)</f>
        <v>food trucks</v>
      </c>
      <c r="S2600" s="12">
        <f>(((J2600/60)/60)/24)+DATE(1970,1,1)+(-6/24)</f>
        <v>42240.590289351851</v>
      </c>
      <c r="T2600" s="12">
        <f>(((I2600/60)/60)/24)+DATE(1970,1,1)+(-6/24)</f>
        <v>42270.590289351851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((E2601/D2601))</f>
        <v>9.9546510341776348E-3</v>
      </c>
      <c r="P2601" s="7">
        <f>(E2601/L2601)</f>
        <v>18</v>
      </c>
      <c r="Q2601" s="7" t="str">
        <f>LEFT($N2601,FIND("/",N2601)-1)</f>
        <v>food</v>
      </c>
      <c r="R2601" s="7" t="str">
        <f>RIGHT($N2601,FIND("/",$N2601)+6)</f>
        <v>food trucks</v>
      </c>
      <c r="S2601" s="12">
        <f>(((J2601/60)/60)/24)+DATE(1970,1,1)+(-6/24)</f>
        <v>41809.504016203704</v>
      </c>
      <c r="T2601" s="12">
        <f>(((I2601/60)/60)/24)+DATE(1970,1,1)+(-6/24)</f>
        <v>41854.504016203704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((E2602/D2602))</f>
        <v>6.9320000000000007E-2</v>
      </c>
      <c r="P2602" s="7">
        <f>(E2602/L2602)</f>
        <v>115.53333333333333</v>
      </c>
      <c r="Q2602" s="7" t="str">
        <f>LEFT($N2602,FIND("/",N2602)-1)</f>
        <v>food</v>
      </c>
      <c r="R2602" s="7" t="str">
        <f>RIGHT($N2602,FIND("/",$N2602)+6)</f>
        <v>food trucks</v>
      </c>
      <c r="S2602" s="12">
        <f>(((J2602/60)/60)/24)+DATE(1970,1,1)+(-6/24)</f>
        <v>42394.650462962964</v>
      </c>
      <c r="T2602" s="12">
        <f>(((I2602/60)/60)/24)+DATE(1970,1,1)+(-6/24)</f>
        <v>42454.608796296292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((E2603/D2603))</f>
        <v>6.6139999999999999</v>
      </c>
      <c r="P2603" s="7">
        <f>(E2603/L2603)</f>
        <v>21.900662251655628</v>
      </c>
      <c r="Q2603" s="7" t="str">
        <f>LEFT($N2603,FIND("/",N2603)-1)</f>
        <v>technology</v>
      </c>
      <c r="R2603" s="7" t="str">
        <f>RIGHT($N2603,FIND("/",$N2603)+6)</f>
        <v>space exploration</v>
      </c>
      <c r="S2603" s="12">
        <f>(((J2603/60)/60)/24)+DATE(1970,1,1)+(-6/24)</f>
        <v>41150.652187499996</v>
      </c>
      <c r="T2603" s="12">
        <f>(((I2603/60)/60)/24)+DATE(1970,1,1)+(-6/24)</f>
        <v>41164.915972222225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((E2604/D2604))</f>
        <v>3.2609166666666667</v>
      </c>
      <c r="P2604" s="7">
        <f>(E2604/L2604)</f>
        <v>80.022494887525568</v>
      </c>
      <c r="Q2604" s="7" t="str">
        <f>LEFT($N2604,FIND("/",N2604)-1)</f>
        <v>technology</v>
      </c>
      <c r="R2604" s="7" t="str">
        <f>RIGHT($N2604,FIND("/",$N2604)+6)</f>
        <v>space exploration</v>
      </c>
      <c r="S2604" s="12">
        <f>(((J2604/60)/60)/24)+DATE(1970,1,1)+(-6/24)</f>
        <v>41915.497314814813</v>
      </c>
      <c r="T2604" s="12">
        <f>(((I2604/60)/60)/24)+DATE(1970,1,1)+(-6/24)</f>
        <v>41955.638888888891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((E2605/D2605))</f>
        <v>1.0148571428571429</v>
      </c>
      <c r="P2605" s="7">
        <f>(E2605/L2605)</f>
        <v>35.520000000000003</v>
      </c>
      <c r="Q2605" s="7" t="str">
        <f>LEFT($N2605,FIND("/",N2605)-1)</f>
        <v>technology</v>
      </c>
      <c r="R2605" s="7" t="str">
        <f>RIGHT($N2605,FIND("/",$N2605)+6)</f>
        <v>space exploration</v>
      </c>
      <c r="S2605" s="12">
        <f>(((J2605/60)/60)/24)+DATE(1970,1,1)+(-6/24)</f>
        <v>41617.662662037037</v>
      </c>
      <c r="T2605" s="12">
        <f>(((I2605/60)/60)/24)+DATE(1970,1,1)+(-6/24)</f>
        <v>41631.662662037037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((E2606/D2606))</f>
        <v>1.0421799999999999</v>
      </c>
      <c r="P2606" s="7">
        <f>(E2606/L2606)</f>
        <v>64.933333333333323</v>
      </c>
      <c r="Q2606" s="7" t="str">
        <f>LEFT($N2606,FIND("/",N2606)-1)</f>
        <v>technology</v>
      </c>
      <c r="R2606" s="7" t="str">
        <f>RIGHT($N2606,FIND("/",$N2606)+6)</f>
        <v>space exploration</v>
      </c>
      <c r="S2606" s="12">
        <f>(((J2606/60)/60)/24)+DATE(1970,1,1)+(-6/24)</f>
        <v>40997.801192129627</v>
      </c>
      <c r="T2606" s="12">
        <f>(((I2606/60)/60)/24)+DATE(1970,1,1)+(-6/24)</f>
        <v>41027.801192129627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((E2607/D2607))</f>
        <v>1.0742157000000001</v>
      </c>
      <c r="P2607" s="7">
        <f>(E2607/L2607)</f>
        <v>60.965703745743475</v>
      </c>
      <c r="Q2607" s="7" t="str">
        <f>LEFT($N2607,FIND("/",N2607)-1)</f>
        <v>technology</v>
      </c>
      <c r="R2607" s="7" t="str">
        <f>RIGHT($N2607,FIND("/",$N2607)+6)</f>
        <v>space exploration</v>
      </c>
      <c r="S2607" s="12">
        <f>(((J2607/60)/60)/24)+DATE(1970,1,1)+(-6/24)</f>
        <v>42508.291550925926</v>
      </c>
      <c r="T2607" s="12">
        <f>(((I2607/60)/60)/24)+DATE(1970,1,1)+(-6/24)</f>
        <v>42538.291550925926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((E2608/D2608))</f>
        <v>1.1005454545454545</v>
      </c>
      <c r="P2608" s="7">
        <f>(E2608/L2608)</f>
        <v>31.444155844155844</v>
      </c>
      <c r="Q2608" s="7" t="str">
        <f>LEFT($N2608,FIND("/",N2608)-1)</f>
        <v>technology</v>
      </c>
      <c r="R2608" s="7" t="str">
        <f>RIGHT($N2608,FIND("/",$N2608)+6)</f>
        <v>space exploration</v>
      </c>
      <c r="S2608" s="12">
        <f>(((J2608/60)/60)/24)+DATE(1970,1,1)+(-6/24)</f>
        <v>41726.462754629632</v>
      </c>
      <c r="T2608" s="12">
        <f>(((I2608/60)/60)/24)+DATE(1970,1,1)+(-6/24)</f>
        <v>41758.462754629632</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((E2609/D2609))</f>
        <v>4.077</v>
      </c>
      <c r="P2609" s="7">
        <f>(E2609/L2609)</f>
        <v>81.949748743718587</v>
      </c>
      <c r="Q2609" s="7" t="str">
        <f>LEFT($N2609,FIND("/",N2609)-1)</f>
        <v>technology</v>
      </c>
      <c r="R2609" s="7" t="str">
        <f>RIGHT($N2609,FIND("/",$N2609)+6)</f>
        <v>space exploration</v>
      </c>
      <c r="S2609" s="12">
        <f>(((J2609/60)/60)/24)+DATE(1970,1,1)+(-6/24)</f>
        <v>42184.624675925923</v>
      </c>
      <c r="T2609" s="12">
        <f>(((I2609/60)/60)/24)+DATE(1970,1,1)+(-6/24)</f>
        <v>42227.833333333328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((E2610/D2610))</f>
        <v>2.2392500000000002</v>
      </c>
      <c r="P2610" s="7">
        <f>(E2610/L2610)</f>
        <v>58.92763157894737</v>
      </c>
      <c r="Q2610" s="7" t="str">
        <f>LEFT($N2610,FIND("/",N2610)-1)</f>
        <v>technology</v>
      </c>
      <c r="R2610" s="7" t="str">
        <f>RIGHT($N2610,FIND("/",$N2610)+6)</f>
        <v>space exploration</v>
      </c>
      <c r="S2610" s="12">
        <f>(((J2610/60)/60)/24)+DATE(1970,1,1)+(-6/24)</f>
        <v>42767.551712962959</v>
      </c>
      <c r="T2610" s="12">
        <f>(((I2610/60)/60)/24)+DATE(1970,1,1)+(-6/24)</f>
        <v>42808.75</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((E2611/D2611))</f>
        <v>3.038011142857143</v>
      </c>
      <c r="P2611" s="7">
        <f>(E2611/L2611)</f>
        <v>157.29347633136095</v>
      </c>
      <c r="Q2611" s="7" t="str">
        <f>LEFT($N2611,FIND("/",N2611)-1)</f>
        <v>technology</v>
      </c>
      <c r="R2611" s="7" t="str">
        <f>RIGHT($N2611,FIND("/",$N2611)+6)</f>
        <v>space exploration</v>
      </c>
      <c r="S2611" s="12">
        <f>(((J2611/60)/60)/24)+DATE(1970,1,1)+(-6/24)</f>
        <v>41074.987858796296</v>
      </c>
      <c r="T2611" s="12">
        <f>(((I2611/60)/60)/24)+DATE(1970,1,1)+(-6/24)</f>
        <v>41104.987858796296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((E2612/D2612))</f>
        <v>1.4132510432681749</v>
      </c>
      <c r="P2612" s="7">
        <f>(E2612/L2612)</f>
        <v>55.758509532062391</v>
      </c>
      <c r="Q2612" s="7" t="str">
        <f>LEFT($N2612,FIND("/",N2612)-1)</f>
        <v>technology</v>
      </c>
      <c r="R2612" s="7" t="str">
        <f>RIGHT($N2612,FIND("/",$N2612)+6)</f>
        <v>space exploration</v>
      </c>
      <c r="S2612" s="12">
        <f>(((J2612/60)/60)/24)+DATE(1970,1,1)+(-6/24)</f>
        <v>42564.631076388891</v>
      </c>
      <c r="T2612" s="12">
        <f>(((I2612/60)/60)/24)+DATE(1970,1,1)+(-6/24)</f>
        <v>42604.040972222225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((E2613/D2613))</f>
        <v>27.906363636363636</v>
      </c>
      <c r="P2613" s="7">
        <f>(E2613/L2613)</f>
        <v>83.802893802893806</v>
      </c>
      <c r="Q2613" s="7" t="str">
        <f>LEFT($N2613,FIND("/",N2613)-1)</f>
        <v>technology</v>
      </c>
      <c r="R2613" s="7" t="str">
        <f>RIGHT($N2613,FIND("/",$N2613)+6)</f>
        <v>space exploration</v>
      </c>
      <c r="S2613" s="12">
        <f>(((J2613/60)/60)/24)+DATE(1970,1,1)+(-6/24)</f>
        <v>42704.085810185185</v>
      </c>
      <c r="T2613" s="12">
        <f>(((I2613/60)/60)/24)+DATE(1970,1,1)+(-6/24)</f>
        <v>42737.707638888889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((E2614/D2614))</f>
        <v>1.7176130000000001</v>
      </c>
      <c r="P2614" s="7">
        <f>(E2614/L2614)</f>
        <v>58.422210884353746</v>
      </c>
      <c r="Q2614" s="7" t="str">
        <f>LEFT($N2614,FIND("/",N2614)-1)</f>
        <v>technology</v>
      </c>
      <c r="R2614" s="7" t="str">
        <f>RIGHT($N2614,FIND("/",$N2614)+6)</f>
        <v>space exploration</v>
      </c>
      <c r="S2614" s="12">
        <f>(((J2614/60)/60)/24)+DATE(1970,1,1)+(-6/24)</f>
        <v>41981.893171296295</v>
      </c>
      <c r="T2614" s="12">
        <f>(((I2614/60)/60)/24)+DATE(1970,1,1)+(-6/24)</f>
        <v>42012.893171296295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((E2615/D2615))</f>
        <v>1.0101333333333333</v>
      </c>
      <c r="P2615" s="7">
        <f>(E2615/L2615)</f>
        <v>270.57142857142856</v>
      </c>
      <c r="Q2615" s="7" t="str">
        <f>LEFT($N2615,FIND("/",N2615)-1)</f>
        <v>technology</v>
      </c>
      <c r="R2615" s="7" t="str">
        <f>RIGHT($N2615,FIND("/",$N2615)+6)</f>
        <v>space exploration</v>
      </c>
      <c r="S2615" s="12">
        <f>(((J2615/60)/60)/24)+DATE(1970,1,1)+(-6/24)</f>
        <v>41143.56821759259</v>
      </c>
      <c r="T2615" s="12">
        <f>(((I2615/60)/60)/24)+DATE(1970,1,1)+(-6/24)</f>
        <v>41173.56821759259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((E2616/D2616))</f>
        <v>1.02</v>
      </c>
      <c r="P2616" s="7">
        <f>(E2616/L2616)</f>
        <v>107.1</v>
      </c>
      <c r="Q2616" s="7" t="str">
        <f>LEFT($N2616,FIND("/",N2616)-1)</f>
        <v>technology</v>
      </c>
      <c r="R2616" s="7" t="str">
        <f>RIGHT($N2616,FIND("/",$N2616)+6)</f>
        <v>space exploration</v>
      </c>
      <c r="S2616" s="12">
        <f>(((J2616/60)/60)/24)+DATE(1970,1,1)+(-6/24)</f>
        <v>41730.458472222221</v>
      </c>
      <c r="T2616" s="12">
        <f>(((I2616/60)/60)/24)+DATE(1970,1,1)+(-6/24)</f>
        <v>41758.958333333336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((E2617/D2617))</f>
        <v>1.6976511744127936</v>
      </c>
      <c r="P2617" s="7">
        <f>(E2617/L2617)</f>
        <v>47.180555555555557</v>
      </c>
      <c r="Q2617" s="7" t="str">
        <f>LEFT($N2617,FIND("/",N2617)-1)</f>
        <v>technology</v>
      </c>
      <c r="R2617" s="7" t="str">
        <f>RIGHT($N2617,FIND("/",$N2617)+6)</f>
        <v>space exploration</v>
      </c>
      <c r="S2617" s="12">
        <f>(((J2617/60)/60)/24)+DATE(1970,1,1)+(-6/24)</f>
        <v>42453.24726851852</v>
      </c>
      <c r="T2617" s="12">
        <f>(((I2617/60)/60)/24)+DATE(1970,1,1)+(-6/24)</f>
        <v>42490.25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((E2618/D2618))</f>
        <v>1.14534</v>
      </c>
      <c r="P2618" s="7">
        <f>(E2618/L2618)</f>
        <v>120.30882352941177</v>
      </c>
      <c r="Q2618" s="7" t="str">
        <f>LEFT($N2618,FIND("/",N2618)-1)</f>
        <v>technology</v>
      </c>
      <c r="R2618" s="7" t="str">
        <f>RIGHT($N2618,FIND("/",$N2618)+6)</f>
        <v>space exploration</v>
      </c>
      <c r="S2618" s="12">
        <f>(((J2618/60)/60)/24)+DATE(1970,1,1)+(-6/24)</f>
        <v>42211.74454861111</v>
      </c>
      <c r="T2618" s="12">
        <f>(((I2618/60)/60)/24)+DATE(1970,1,1)+(-6/24)</f>
        <v>42241.74454861111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((E2619/D2619))</f>
        <v>8.7759999999999998</v>
      </c>
      <c r="P2619" s="7">
        <f>(E2619/L2619)</f>
        <v>27.59748427672956</v>
      </c>
      <c r="Q2619" s="7" t="str">
        <f>LEFT($N2619,FIND("/",N2619)-1)</f>
        <v>technology</v>
      </c>
      <c r="R2619" s="7" t="str">
        <f>RIGHT($N2619,FIND("/",$N2619)+6)</f>
        <v>space exploration</v>
      </c>
      <c r="S2619" s="12">
        <f>(((J2619/60)/60)/24)+DATE(1970,1,1)+(-6/24)</f>
        <v>41902.624432870369</v>
      </c>
      <c r="T2619" s="12">
        <f>(((I2619/60)/60)/24)+DATE(1970,1,1)+(-6/24)</f>
        <v>41932.624432870369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((E2620/D2620))</f>
        <v>1.0538666666666667</v>
      </c>
      <c r="P2620" s="7">
        <f>(E2620/L2620)</f>
        <v>205.2987012987013</v>
      </c>
      <c r="Q2620" s="7" t="str">
        <f>LEFT($N2620,FIND("/",N2620)-1)</f>
        <v>technology</v>
      </c>
      <c r="R2620" s="7" t="str">
        <f>RIGHT($N2620,FIND("/",$N2620)+6)</f>
        <v>space exploration</v>
      </c>
      <c r="S2620" s="12">
        <f>(((J2620/60)/60)/24)+DATE(1970,1,1)+(-6/24)</f>
        <v>42279.542372685188</v>
      </c>
      <c r="T2620" s="12">
        <f>(((I2620/60)/60)/24)+DATE(1970,1,1)+(-6/24)</f>
        <v>42339.584039351852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((E2621/D2621))</f>
        <v>1.8839999999999999</v>
      </c>
      <c r="P2621" s="7">
        <f>(E2621/L2621)</f>
        <v>35.547169811320757</v>
      </c>
      <c r="Q2621" s="7" t="str">
        <f>LEFT($N2621,FIND("/",N2621)-1)</f>
        <v>technology</v>
      </c>
      <c r="R2621" s="7" t="str">
        <f>RIGHT($N2621,FIND("/",$N2621)+6)</f>
        <v>space exploration</v>
      </c>
      <c r="S2621" s="12">
        <f>(((J2621/60)/60)/24)+DATE(1970,1,1)+(-6/24)</f>
        <v>42273.634305555555</v>
      </c>
      <c r="T2621" s="12">
        <f>(((I2621/60)/60)/24)+DATE(1970,1,1)+(-6/24)</f>
        <v>42300.208333333328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((E2622/D2622))</f>
        <v>1.436523076923077</v>
      </c>
      <c r="P2622" s="7">
        <f>(E2622/L2622)</f>
        <v>74.639488409272587</v>
      </c>
      <c r="Q2622" s="7" t="str">
        <f>LEFT($N2622,FIND("/",N2622)-1)</f>
        <v>technology</v>
      </c>
      <c r="R2622" s="7" t="str">
        <f>RIGHT($N2622,FIND("/",$N2622)+6)</f>
        <v>space exploration</v>
      </c>
      <c r="S2622" s="12">
        <f>(((J2622/60)/60)/24)+DATE(1970,1,1)+(-6/24)</f>
        <v>42250.91715277778</v>
      </c>
      <c r="T2622" s="12">
        <f>(((I2622/60)/60)/24)+DATE(1970,1,1)+(-6/24)</f>
        <v>42287.791666666672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((E2623/D2623))</f>
        <v>1.4588000000000001</v>
      </c>
      <c r="P2623" s="7">
        <f>(E2623/L2623)</f>
        <v>47.058064516129029</v>
      </c>
      <c r="Q2623" s="7" t="str">
        <f>LEFT($N2623,FIND("/",N2623)-1)</f>
        <v>technology</v>
      </c>
      <c r="R2623" s="7" t="str">
        <f>RIGHT($N2623,FIND("/",$N2623)+6)</f>
        <v>space exploration</v>
      </c>
      <c r="S2623" s="12">
        <f>(((J2623/60)/60)/24)+DATE(1970,1,1)+(-6/24)</f>
        <v>42115.49754629629</v>
      </c>
      <c r="T2623" s="12">
        <f>(((I2623/60)/60)/24)+DATE(1970,1,1)+(-6/24)</f>
        <v>42145.49754629629</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((E2624/D2624))</f>
        <v>1.3118399999999999</v>
      </c>
      <c r="P2624" s="7">
        <f>(E2624/L2624)</f>
        <v>26.591351351351353</v>
      </c>
      <c r="Q2624" s="7" t="str">
        <f>LEFT($N2624,FIND("/",N2624)-1)</f>
        <v>technology</v>
      </c>
      <c r="R2624" s="7" t="str">
        <f>RIGHT($N2624,FIND("/",$N2624)+6)</f>
        <v>space exploration</v>
      </c>
      <c r="S2624" s="12">
        <f>(((J2624/60)/60)/24)+DATE(1970,1,1)+(-6/24)</f>
        <v>42689.49324074074</v>
      </c>
      <c r="T2624" s="12">
        <f>(((I2624/60)/60)/24)+DATE(1970,1,1)+(-6/24)</f>
        <v>42734.49324074074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((E2625/D2625))</f>
        <v>1.1399999999999999</v>
      </c>
      <c r="P2625" s="7">
        <f>(E2625/L2625)</f>
        <v>36.774193548387096</v>
      </c>
      <c r="Q2625" s="7" t="str">
        <f>LEFT($N2625,FIND("/",N2625)-1)</f>
        <v>technology</v>
      </c>
      <c r="R2625" s="7" t="str">
        <f>RIGHT($N2625,FIND("/",$N2625)+6)</f>
        <v>space exploration</v>
      </c>
      <c r="S2625" s="12">
        <f>(((J2625/60)/60)/24)+DATE(1970,1,1)+(-6/24)</f>
        <v>42692.006550925929</v>
      </c>
      <c r="T2625" s="12">
        <f>(((I2625/60)/60)/24)+DATE(1970,1,1)+(-6/24)</f>
        <v>42706.006550925929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((E2626/D2626))</f>
        <v>13.794206249999998</v>
      </c>
      <c r="P2626" s="7">
        <f>(E2626/L2626)</f>
        <v>31.820544982698959</v>
      </c>
      <c r="Q2626" s="7" t="str">
        <f>LEFT($N2626,FIND("/",N2626)-1)</f>
        <v>technology</v>
      </c>
      <c r="R2626" s="7" t="str">
        <f>RIGHT($N2626,FIND("/",$N2626)+6)</f>
        <v>space exploration</v>
      </c>
      <c r="S2626" s="12">
        <f>(((J2626/60)/60)/24)+DATE(1970,1,1)+(-6/24)</f>
        <v>41144.17155092593</v>
      </c>
      <c r="T2626" s="12">
        <f>(((I2626/60)/60)/24)+DATE(1970,1,1)+(-6/24)</f>
        <v>41165.17155092593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((E2627/D2627))</f>
        <v>9.56</v>
      </c>
      <c r="P2627" s="7">
        <f>(E2627/L2627)</f>
        <v>27.576923076923077</v>
      </c>
      <c r="Q2627" s="7" t="str">
        <f>LEFT($N2627,FIND("/",N2627)-1)</f>
        <v>technology</v>
      </c>
      <c r="R2627" s="7" t="str">
        <f>RIGHT($N2627,FIND("/",$N2627)+6)</f>
        <v>space exploration</v>
      </c>
      <c r="S2627" s="12">
        <f>(((J2627/60)/60)/24)+DATE(1970,1,1)+(-6/24)</f>
        <v>42658.560277777782</v>
      </c>
      <c r="T2627" s="12">
        <f>(((I2627/60)/60)/24)+DATE(1970,1,1)+(-6/24)</f>
        <v>42683.601944444439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((E2628/D2628))</f>
        <v>1.1200000000000001</v>
      </c>
      <c r="P2628" s="7">
        <f>(E2628/L2628)</f>
        <v>56</v>
      </c>
      <c r="Q2628" s="7" t="str">
        <f>LEFT($N2628,FIND("/",N2628)-1)</f>
        <v>technology</v>
      </c>
      <c r="R2628" s="7" t="str">
        <f>RIGHT($N2628,FIND("/",$N2628)+6)</f>
        <v>space exploration</v>
      </c>
      <c r="S2628" s="12">
        <f>(((J2628/60)/60)/24)+DATE(1970,1,1)+(-6/24)</f>
        <v>42128.378113425926</v>
      </c>
      <c r="T2628" s="12">
        <f>(((I2628/60)/60)/24)+DATE(1970,1,1)+(-6/24)</f>
        <v>42158.378113425926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((E2629/D2629))</f>
        <v>6.4666666666666668</v>
      </c>
      <c r="P2629" s="7">
        <f>(E2629/L2629)</f>
        <v>21.555555555555557</v>
      </c>
      <c r="Q2629" s="7" t="str">
        <f>LEFT($N2629,FIND("/",N2629)-1)</f>
        <v>technology</v>
      </c>
      <c r="R2629" s="7" t="str">
        <f>RIGHT($N2629,FIND("/",$N2629)+6)</f>
        <v>space exploration</v>
      </c>
      <c r="S2629" s="12">
        <f>(((J2629/60)/60)/24)+DATE(1970,1,1)+(-6/24)</f>
        <v>42304.579409722224</v>
      </c>
      <c r="T2629" s="12">
        <f>(((I2629/60)/60)/24)+DATE(1970,1,1)+(-6/24)</f>
        <v>42334.621076388896</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((E2630/D2630))</f>
        <v>1.1036948748510131</v>
      </c>
      <c r="P2630" s="7">
        <f>(E2630/L2630)</f>
        <v>44.095238095238095</v>
      </c>
      <c r="Q2630" s="7" t="str">
        <f>LEFT($N2630,FIND("/",N2630)-1)</f>
        <v>technology</v>
      </c>
      <c r="R2630" s="7" t="str">
        <f>RIGHT($N2630,FIND("/",$N2630)+6)</f>
        <v>space exploration</v>
      </c>
      <c r="S2630" s="12">
        <f>(((J2630/60)/60)/24)+DATE(1970,1,1)+(-6/24)</f>
        <v>41953.716053240743</v>
      </c>
      <c r="T2630" s="12">
        <f>(((I2630/60)/60)/24)+DATE(1970,1,1)+(-6/24)</f>
        <v>41973.716053240743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((E2631/D2631))</f>
        <v>1.2774000000000001</v>
      </c>
      <c r="P2631" s="7">
        <f>(E2631/L2631)</f>
        <v>63.87</v>
      </c>
      <c r="Q2631" s="7" t="str">
        <f>LEFT($N2631,FIND("/",N2631)-1)</f>
        <v>technology</v>
      </c>
      <c r="R2631" s="7" t="str">
        <f>RIGHT($N2631,FIND("/",$N2631)+6)</f>
        <v>space exploration</v>
      </c>
      <c r="S2631" s="12">
        <f>(((J2631/60)/60)/24)+DATE(1970,1,1)+(-6/24)</f>
        <v>42108.288449074069</v>
      </c>
      <c r="T2631" s="12">
        <f>(((I2631/60)/60)/24)+DATE(1970,1,1)+(-6/24)</f>
        <v>42138.288449074069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((E2632/D2632))</f>
        <v>1.579</v>
      </c>
      <c r="P2632" s="7">
        <f>(E2632/L2632)</f>
        <v>38.987654320987652</v>
      </c>
      <c r="Q2632" s="7" t="str">
        <f>LEFT($N2632,FIND("/",N2632)-1)</f>
        <v>technology</v>
      </c>
      <c r="R2632" s="7" t="str">
        <f>RIGHT($N2632,FIND("/",$N2632)+6)</f>
        <v>space exploration</v>
      </c>
      <c r="S2632" s="12">
        <f>(((J2632/60)/60)/24)+DATE(1970,1,1)+(-6/24)</f>
        <v>42523.855462962965</v>
      </c>
      <c r="T2632" s="12">
        <f>(((I2632/60)/60)/24)+DATE(1970,1,1)+(-6/24)</f>
        <v>42551.166666666672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((E2633/D2633))</f>
        <v>1.1466525000000001</v>
      </c>
      <c r="P2633" s="7">
        <f>(E2633/L2633)</f>
        <v>80.185489510489504</v>
      </c>
      <c r="Q2633" s="7" t="str">
        <f>LEFT($N2633,FIND("/",N2633)-1)</f>
        <v>technology</v>
      </c>
      <c r="R2633" s="7" t="str">
        <f>RIGHT($N2633,FIND("/",$N2633)+6)</f>
        <v>space exploration</v>
      </c>
      <c r="S2633" s="12">
        <f>(((J2633/60)/60)/24)+DATE(1970,1,1)+(-6/24)</f>
        <v>42217.919293981482</v>
      </c>
      <c r="T2633" s="12">
        <f>(((I2633/60)/60)/24)+DATE(1970,1,1)+(-6/24)</f>
        <v>42245.919293981482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((E2634/D2634))</f>
        <v>1.3700934579439252</v>
      </c>
      <c r="P2634" s="7">
        <f>(E2634/L2634)</f>
        <v>34.904761904761905</v>
      </c>
      <c r="Q2634" s="7" t="str">
        <f>LEFT($N2634,FIND("/",N2634)-1)</f>
        <v>technology</v>
      </c>
      <c r="R2634" s="7" t="str">
        <f>RIGHT($N2634,FIND("/",$N2634)+6)</f>
        <v>space exploration</v>
      </c>
      <c r="S2634" s="12">
        <f>(((J2634/60)/60)/24)+DATE(1970,1,1)+(-6/24)</f>
        <v>42493.811793981484</v>
      </c>
      <c r="T2634" s="12">
        <f>(((I2634/60)/60)/24)+DATE(1970,1,1)+(-6/24)</f>
        <v>42518.811793981484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((E2635/D2635))</f>
        <v>3.5461999999999998</v>
      </c>
      <c r="P2635" s="7">
        <f>(E2635/L2635)</f>
        <v>89.100502512562812</v>
      </c>
      <c r="Q2635" s="7" t="str">
        <f>LEFT($N2635,FIND("/",N2635)-1)</f>
        <v>technology</v>
      </c>
      <c r="R2635" s="7" t="str">
        <f>RIGHT($N2635,FIND("/",$N2635)+6)</f>
        <v>space exploration</v>
      </c>
      <c r="S2635" s="12">
        <f>(((J2635/60)/60)/24)+DATE(1970,1,1)+(-6/24)</f>
        <v>41667.573287037041</v>
      </c>
      <c r="T2635" s="12">
        <f>(((I2635/60)/60)/24)+DATE(1970,1,1)+(-6/24)</f>
        <v>41697.708333333336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((E2636/D2636))</f>
        <v>1.0602150537634409</v>
      </c>
      <c r="P2636" s="7">
        <f>(E2636/L2636)</f>
        <v>39.44</v>
      </c>
      <c r="Q2636" s="7" t="str">
        <f>LEFT($N2636,FIND("/",N2636)-1)</f>
        <v>technology</v>
      </c>
      <c r="R2636" s="7" t="str">
        <f>RIGHT($N2636,FIND("/",$N2636)+6)</f>
        <v>space exploration</v>
      </c>
      <c r="S2636" s="12">
        <f>(((J2636/60)/60)/24)+DATE(1970,1,1)+(-6/24)</f>
        <v>42612.406493055561</v>
      </c>
      <c r="T2636" s="12">
        <f>(((I2636/60)/60)/24)+DATE(1970,1,1)+(-6/24)</f>
        <v>42642.406493055561</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((E2637/D2637))</f>
        <v>1</v>
      </c>
      <c r="P2637" s="7">
        <f>(E2637/L2637)</f>
        <v>136.9047619047619</v>
      </c>
      <c r="Q2637" s="7" t="str">
        <f>LEFT($N2637,FIND("/",N2637)-1)</f>
        <v>technology</v>
      </c>
      <c r="R2637" s="7" t="str">
        <f>RIGHT($N2637,FIND("/",$N2637)+6)</f>
        <v>space exploration</v>
      </c>
      <c r="S2637" s="12">
        <f>(((J2637/60)/60)/24)+DATE(1970,1,1)+(-6/24)</f>
        <v>42037.700937500005</v>
      </c>
      <c r="T2637" s="12">
        <f>(((I2637/60)/60)/24)+DATE(1970,1,1)+(-6/24)</f>
        <v>42072.659270833334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((E2638/D2638))</f>
        <v>1.873</v>
      </c>
      <c r="P2638" s="7">
        <f>(E2638/L2638)</f>
        <v>37.46</v>
      </c>
      <c r="Q2638" s="7" t="str">
        <f>LEFT($N2638,FIND("/",N2638)-1)</f>
        <v>technology</v>
      </c>
      <c r="R2638" s="7" t="str">
        <f>RIGHT($N2638,FIND("/",$N2638)+6)</f>
        <v>space exploration</v>
      </c>
      <c r="S2638" s="12">
        <f>(((J2638/60)/60)/24)+DATE(1970,1,1)+(-6/24)</f>
        <v>42636.364745370374</v>
      </c>
      <c r="T2638" s="12">
        <f>(((I2638/60)/60)/24)+DATE(1970,1,1)+(-6/24)</f>
        <v>42658.791666666672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((E2639/D2639))</f>
        <v>1.6619999999999999</v>
      </c>
      <c r="P2639" s="7">
        <f>(E2639/L2639)</f>
        <v>31.96153846153846</v>
      </c>
      <c r="Q2639" s="7" t="str">
        <f>LEFT($N2639,FIND("/",N2639)-1)</f>
        <v>technology</v>
      </c>
      <c r="R2639" s="7" t="str">
        <f>RIGHT($N2639,FIND("/",$N2639)+6)</f>
        <v>space exploration</v>
      </c>
      <c r="S2639" s="12">
        <f>(((J2639/60)/60)/24)+DATE(1970,1,1)+(-6/24)</f>
        <v>42639.299479166672</v>
      </c>
      <c r="T2639" s="12">
        <f>(((I2639/60)/60)/24)+DATE(1970,1,1)+(-6/24)</f>
        <v>42655.299479166672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((E2640/D2640))</f>
        <v>1.0172910662824208</v>
      </c>
      <c r="P2640" s="7">
        <f>(E2640/L2640)</f>
        <v>25.214285714285715</v>
      </c>
      <c r="Q2640" s="7" t="str">
        <f>LEFT($N2640,FIND("/",N2640)-1)</f>
        <v>technology</v>
      </c>
      <c r="R2640" s="7" t="str">
        <f>RIGHT($N2640,FIND("/",$N2640)+6)</f>
        <v>space exploration</v>
      </c>
      <c r="S2640" s="12">
        <f>(((J2640/60)/60)/24)+DATE(1970,1,1)+(-6/24)</f>
        <v>41989.663136574076</v>
      </c>
      <c r="T2640" s="12">
        <f>(((I2640/60)/60)/24)+DATE(1970,1,1)+(-6/24)</f>
        <v>42019.663136574076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((E2641/D2641))</f>
        <v>1.64</v>
      </c>
      <c r="P2641" s="7">
        <f>(E2641/L2641)</f>
        <v>10.040816326530612</v>
      </c>
      <c r="Q2641" s="7" t="str">
        <f>LEFT($N2641,FIND("/",N2641)-1)</f>
        <v>technology</v>
      </c>
      <c r="R2641" s="7" t="str">
        <f>RIGHT($N2641,FIND("/",$N2641)+6)</f>
        <v>space exploration</v>
      </c>
      <c r="S2641" s="12">
        <f>(((J2641/60)/60)/24)+DATE(1970,1,1)+(-6/24)</f>
        <v>42024.61513888889</v>
      </c>
      <c r="T2641" s="12">
        <f>(((I2641/60)/60)/24)+DATE(1970,1,1)+(-6/24)</f>
        <v>42054.61513888889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((E2642/D2642))</f>
        <v>1.0566666666666666</v>
      </c>
      <c r="P2642" s="7">
        <f>(E2642/L2642)</f>
        <v>45.94202898550725</v>
      </c>
      <c r="Q2642" s="7" t="str">
        <f>LEFT($N2642,FIND("/",N2642)-1)</f>
        <v>technology</v>
      </c>
      <c r="R2642" s="7" t="str">
        <f>RIGHT($N2642,FIND("/",$N2642)+6)</f>
        <v>space exploration</v>
      </c>
      <c r="S2642" s="12">
        <f>(((J2642/60)/60)/24)+DATE(1970,1,1)+(-6/24)</f>
        <v>42102.910578703704</v>
      </c>
      <c r="T2642" s="12">
        <f>(((I2642/60)/60)/24)+DATE(1970,1,1)+(-6/24)</f>
        <v>42162.910578703704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((E2643/D2643))</f>
        <v>0.01</v>
      </c>
      <c r="P2643" s="7">
        <f>(E2643/L2643)</f>
        <v>15</v>
      </c>
      <c r="Q2643" s="7" t="str">
        <f>LEFT($N2643,FIND("/",N2643)-1)</f>
        <v>technology</v>
      </c>
      <c r="R2643" s="7" t="str">
        <f>RIGHT($N2643,FIND("/",$N2643)+6)</f>
        <v>space exploration</v>
      </c>
      <c r="S2643" s="12">
        <f>(((J2643/60)/60)/24)+DATE(1970,1,1)+(-6/24)</f>
        <v>41880.577118055553</v>
      </c>
      <c r="T2643" s="12">
        <f>(((I2643/60)/60)/24)+DATE(1970,1,1)+(-6/24)</f>
        <v>41897.589583333334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((E2644/D2644))</f>
        <v>0</v>
      </c>
      <c r="P2644" s="7">
        <v>0</v>
      </c>
      <c r="Q2644" s="7" t="str">
        <f>LEFT($N2644,FIND("/",N2644)-1)</f>
        <v>technology</v>
      </c>
      <c r="R2644" s="7" t="str">
        <f>RIGHT($N2644,FIND("/",$N2644)+6)</f>
        <v>space exploration</v>
      </c>
      <c r="S2644" s="12">
        <f>(((J2644/60)/60)/24)+DATE(1970,1,1)+(-6/24)</f>
        <v>42535.996620370366</v>
      </c>
      <c r="T2644" s="12">
        <f>(((I2644/60)/60)/24)+DATE(1970,1,1)+(-6/24)</f>
        <v>42566.039583333331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((E2645/D2645))</f>
        <v>0.33559730999999998</v>
      </c>
      <c r="P2645" s="7">
        <f>(E2645/L2645)</f>
        <v>223.58248500999335</v>
      </c>
      <c r="Q2645" s="7" t="str">
        <f>LEFT($N2645,FIND("/",N2645)-1)</f>
        <v>technology</v>
      </c>
      <c r="R2645" s="7" t="str">
        <f>RIGHT($N2645,FIND("/",$N2645)+6)</f>
        <v>space exploration</v>
      </c>
      <c r="S2645" s="12">
        <f>(((J2645/60)/60)/24)+DATE(1970,1,1)+(-6/24)</f>
        <v>42689.332349537035</v>
      </c>
      <c r="T2645" s="12">
        <f>(((I2645/60)/60)/24)+DATE(1970,1,1)+(-6/24)</f>
        <v>42725.082638888889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((E2646/D2646))</f>
        <v>2.053E-2</v>
      </c>
      <c r="P2646" s="7">
        <f>(E2646/L2646)</f>
        <v>39.480769230769234</v>
      </c>
      <c r="Q2646" s="7" t="str">
        <f>LEFT($N2646,FIND("/",N2646)-1)</f>
        <v>technology</v>
      </c>
      <c r="R2646" s="7" t="str">
        <f>RIGHT($N2646,FIND("/",$N2646)+6)</f>
        <v>space exploration</v>
      </c>
      <c r="S2646" s="12">
        <f>(((J2646/60)/60)/24)+DATE(1970,1,1)+(-6/24)</f>
        <v>42774.542071759264</v>
      </c>
      <c r="T2646" s="12">
        <f>(((I2646/60)/60)/24)+DATE(1970,1,1)+(-6/24)</f>
        <v>42804.542071759264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((E2647/D2647))</f>
        <v>0.105</v>
      </c>
      <c r="P2647" s="7">
        <f>(E2647/L2647)</f>
        <v>91.304347826086953</v>
      </c>
      <c r="Q2647" s="7" t="str">
        <f>LEFT($N2647,FIND("/",N2647)-1)</f>
        <v>technology</v>
      </c>
      <c r="R2647" s="7" t="str">
        <f>RIGHT($N2647,FIND("/",$N2647)+6)</f>
        <v>space exploration</v>
      </c>
      <c r="S2647" s="12">
        <f>(((J2647/60)/60)/24)+DATE(1970,1,1)+(-6/24)</f>
        <v>41921.592627314814</v>
      </c>
      <c r="T2647" s="12">
        <f>(((I2647/60)/60)/24)+DATE(1970,1,1)+(-6/24)</f>
        <v>41951.634293981479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((E2648/D2648))</f>
        <v>8.4172839999999999E-2</v>
      </c>
      <c r="P2648" s="7">
        <f>(E2648/L2648)</f>
        <v>78.666205607476627</v>
      </c>
      <c r="Q2648" s="7" t="str">
        <f>LEFT($N2648,FIND("/",N2648)-1)</f>
        <v>technology</v>
      </c>
      <c r="R2648" s="7" t="str">
        <f>RIGHT($N2648,FIND("/",$N2648)+6)</f>
        <v>space exploration</v>
      </c>
      <c r="S2648" s="12">
        <f>(((J2648/60)/60)/24)+DATE(1970,1,1)+(-6/24)</f>
        <v>42226.063298611116</v>
      </c>
      <c r="T2648" s="12">
        <f>(((I2648/60)/60)/24)+DATE(1970,1,1)+(-6/24)</f>
        <v>42256.063298611116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((E2649/D2649))</f>
        <v>1.44E-2</v>
      </c>
      <c r="P2649" s="7">
        <f>(E2649/L2649)</f>
        <v>12</v>
      </c>
      <c r="Q2649" s="7" t="str">
        <f>LEFT($N2649,FIND("/",N2649)-1)</f>
        <v>technology</v>
      </c>
      <c r="R2649" s="7" t="str">
        <f>RIGHT($N2649,FIND("/",$N2649)+6)</f>
        <v>space exploration</v>
      </c>
      <c r="S2649" s="12">
        <f>(((J2649/60)/60)/24)+DATE(1970,1,1)+(-6/24)</f>
        <v>42200.011793981481</v>
      </c>
      <c r="T2649" s="12">
        <f>(((I2649/60)/60)/24)+DATE(1970,1,1)+(-6/24)</f>
        <v>42230.011793981481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((E2650/D2650))</f>
        <v>8.8333333333333337E-3</v>
      </c>
      <c r="P2650" s="7">
        <f>(E2650/L2650)</f>
        <v>17.666666666666668</v>
      </c>
      <c r="Q2650" s="7" t="str">
        <f>LEFT($N2650,FIND("/",N2650)-1)</f>
        <v>technology</v>
      </c>
      <c r="R2650" s="7" t="str">
        <f>RIGHT($N2650,FIND("/",$N2650)+6)</f>
        <v>space exploration</v>
      </c>
      <c r="S2650" s="12">
        <f>(((J2650/60)/60)/24)+DATE(1970,1,1)+(-6/24)</f>
        <v>42408.464814814812</v>
      </c>
      <c r="T2650" s="12">
        <f>(((I2650/60)/60)/24)+DATE(1970,1,1)+(-6/24)</f>
        <v>42438.464814814812</v>
      </c>
    </row>
    <row r="2651" spans="1:20" ht="17">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((E2651/D2651))</f>
        <v>9.9200000000000004E-4</v>
      </c>
      <c r="P2651" s="7">
        <f>(E2651/L2651)</f>
        <v>41.333333333333336</v>
      </c>
      <c r="Q2651" s="7" t="str">
        <f>LEFT($N2651,FIND("/",N2651)-1)</f>
        <v>technology</v>
      </c>
      <c r="R2651" s="7" t="str">
        <f>RIGHT($N2651,FIND("/",$N2651)+6)</f>
        <v>space exploration</v>
      </c>
      <c r="S2651" s="12">
        <f>(((J2651/60)/60)/24)+DATE(1970,1,1)+(-6/24)</f>
        <v>42341.74700231482</v>
      </c>
      <c r="T2651" s="12">
        <f>(((I2651/60)/60)/24)+DATE(1970,1,1)+(-6/24)</f>
        <v>42401.74700231482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((E2652/D2652))</f>
        <v>5.966666666666667E-3</v>
      </c>
      <c r="P2652" s="7">
        <f>(E2652/L2652)</f>
        <v>71.599999999999994</v>
      </c>
      <c r="Q2652" s="7" t="str">
        <f>LEFT($N2652,FIND("/",N2652)-1)</f>
        <v>technology</v>
      </c>
      <c r="R2652" s="7" t="str">
        <f>RIGHT($N2652,FIND("/",$N2652)+6)</f>
        <v>space exploration</v>
      </c>
      <c r="S2652" s="12">
        <f>(((J2652/60)/60)/24)+DATE(1970,1,1)+(-6/24)</f>
        <v>42695.374340277776</v>
      </c>
      <c r="T2652" s="12">
        <f>(((I2652/60)/60)/24)+DATE(1970,1,1)+(-6/24)</f>
        <v>42725.374340277776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((E2653/D2653))</f>
        <v>1.8689285714285714E-2</v>
      </c>
      <c r="P2653" s="7">
        <f>(E2653/L2653)</f>
        <v>307.8235294117647</v>
      </c>
      <c r="Q2653" s="7" t="str">
        <f>LEFT($N2653,FIND("/",N2653)-1)</f>
        <v>technology</v>
      </c>
      <c r="R2653" s="7" t="str">
        <f>RIGHT($N2653,FIND("/",$N2653)+6)</f>
        <v>space exploration</v>
      </c>
      <c r="S2653" s="12">
        <f>(((J2653/60)/60)/24)+DATE(1970,1,1)+(-6/24)</f>
        <v>42327.555659722217</v>
      </c>
      <c r="T2653" s="12">
        <f>(((I2653/60)/60)/24)+DATE(1970,1,1)+(-6/24)</f>
        <v>42355.555659722217</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((E2654/D2654))</f>
        <v>8.8500000000000002E-3</v>
      </c>
      <c r="P2654" s="7">
        <f>(E2654/L2654)</f>
        <v>80.454545454545453</v>
      </c>
      <c r="Q2654" s="7" t="str">
        <f>LEFT($N2654,FIND("/",N2654)-1)</f>
        <v>technology</v>
      </c>
      <c r="R2654" s="7" t="str">
        <f>RIGHT($N2654,FIND("/",$N2654)+6)</f>
        <v>space exploration</v>
      </c>
      <c r="S2654" s="12">
        <f>(((J2654/60)/60)/24)+DATE(1970,1,1)+(-6/24)</f>
        <v>41952.908854166672</v>
      </c>
      <c r="T2654" s="12">
        <f>(((I2654/60)/60)/24)+DATE(1970,1,1)+(-6/24)</f>
        <v>41982.908854166672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((E2655/D2655))</f>
        <v>0.1152156862745098</v>
      </c>
      <c r="P2655" s="7">
        <f>(E2655/L2655)</f>
        <v>83.942857142857136</v>
      </c>
      <c r="Q2655" s="7" t="str">
        <f>LEFT($N2655,FIND("/",N2655)-1)</f>
        <v>technology</v>
      </c>
      <c r="R2655" s="7" t="str">
        <f>RIGHT($N2655,FIND("/",$N2655)+6)</f>
        <v>space exploration</v>
      </c>
      <c r="S2655" s="12">
        <f>(((J2655/60)/60)/24)+DATE(1970,1,1)+(-6/24)</f>
        <v>41771.401932870373</v>
      </c>
      <c r="T2655" s="12">
        <f>(((I2655/60)/60)/24)+DATE(1970,1,1)+(-6/24)</f>
        <v>41802.916666666664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((E2656/D2656))</f>
        <v>5.1000000000000004E-4</v>
      </c>
      <c r="P2656" s="7">
        <f>(E2656/L2656)</f>
        <v>8.5</v>
      </c>
      <c r="Q2656" s="7" t="str">
        <f>LEFT($N2656,FIND("/",N2656)-1)</f>
        <v>technology</v>
      </c>
      <c r="R2656" s="7" t="str">
        <f>RIGHT($N2656,FIND("/",$N2656)+6)</f>
        <v>space exploration</v>
      </c>
      <c r="S2656" s="12">
        <f>(((J2656/60)/60)/24)+DATE(1970,1,1)+(-6/24)</f>
        <v>42055.350995370376</v>
      </c>
      <c r="T2656" s="12">
        <f>(((I2656/60)/60)/24)+DATE(1970,1,1)+(-6/24)</f>
        <v>42115.309328703705</v>
      </c>
    </row>
    <row r="2657" spans="1:20" ht="17">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((E2657/D2657))</f>
        <v>0.21033333333333334</v>
      </c>
      <c r="P2657" s="7">
        <f>(E2657/L2657)</f>
        <v>73.372093023255815</v>
      </c>
      <c r="Q2657" s="7" t="str">
        <f>LEFT($N2657,FIND("/",N2657)-1)</f>
        <v>technology</v>
      </c>
      <c r="R2657" s="7" t="str">
        <f>RIGHT($N2657,FIND("/",$N2657)+6)</f>
        <v>space exploration</v>
      </c>
      <c r="S2657" s="12">
        <f>(((J2657/60)/60)/24)+DATE(1970,1,1)+(-6/24)</f>
        <v>42381.616284722222</v>
      </c>
      <c r="T2657" s="12">
        <f>(((I2657/60)/60)/24)+DATE(1970,1,1)+(-6/24)</f>
        <v>42409.583333333328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((E2658/D2658))</f>
        <v>0.11436666666666667</v>
      </c>
      <c r="P2658" s="7">
        <f>(E2658/L2658)</f>
        <v>112.86184210526316</v>
      </c>
      <c r="Q2658" s="7" t="str">
        <f>LEFT($N2658,FIND("/",N2658)-1)</f>
        <v>technology</v>
      </c>
      <c r="R2658" s="7" t="str">
        <f>RIGHT($N2658,FIND("/",$N2658)+6)</f>
        <v>space exploration</v>
      </c>
      <c r="S2658" s="12">
        <f>(((J2658/60)/60)/24)+DATE(1970,1,1)+(-6/24)</f>
        <v>42767.438518518517</v>
      </c>
      <c r="T2658" s="12">
        <f>(((I2658/60)/60)/24)+DATE(1970,1,1)+(-6/24)</f>
        <v>42806.541666666672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((E2659/D2659))</f>
        <v>0.18737933333333334</v>
      </c>
      <c r="P2659" s="7">
        <f>(E2659/L2659)</f>
        <v>95.277627118644077</v>
      </c>
      <c r="Q2659" s="7" t="str">
        <f>LEFT($N2659,FIND("/",N2659)-1)</f>
        <v>technology</v>
      </c>
      <c r="R2659" s="7" t="str">
        <f>RIGHT($N2659,FIND("/",$N2659)+6)</f>
        <v>space exploration</v>
      </c>
      <c r="S2659" s="12">
        <f>(((J2659/60)/60)/24)+DATE(1970,1,1)+(-6/24)</f>
        <v>42551.678854166668</v>
      </c>
      <c r="T2659" s="12">
        <f>(((I2659/60)/60)/24)+DATE(1970,1,1)+(-6/24)</f>
        <v>42584.8125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((E2660/D2660))</f>
        <v>9.2857142857142856E-4</v>
      </c>
      <c r="P2660" s="7">
        <f>(E2660/L2660)</f>
        <v>22.75</v>
      </c>
      <c r="Q2660" s="7" t="str">
        <f>LEFT($N2660,FIND("/",N2660)-1)</f>
        <v>technology</v>
      </c>
      <c r="R2660" s="7" t="str">
        <f>RIGHT($N2660,FIND("/",$N2660)+6)</f>
        <v>space exploration</v>
      </c>
      <c r="S2660" s="12">
        <f>(((J2660/60)/60)/24)+DATE(1970,1,1)+(-6/24)</f>
        <v>42551.634189814817</v>
      </c>
      <c r="T2660" s="12">
        <f>(((I2660/60)/60)/24)+DATE(1970,1,1)+(-6/24)</f>
        <v>42581.634189814817</v>
      </c>
    </row>
    <row r="2661" spans="1:20" ht="17">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((E2661/D2661))</f>
        <v>2.720408163265306E-2</v>
      </c>
      <c r="P2661" s="7">
        <f>(E2661/L2661)</f>
        <v>133.30000000000001</v>
      </c>
      <c r="Q2661" s="7" t="str">
        <f>LEFT($N2661,FIND("/",N2661)-1)</f>
        <v>technology</v>
      </c>
      <c r="R2661" s="7" t="str">
        <f>RIGHT($N2661,FIND("/",$N2661)+6)</f>
        <v>space exploration</v>
      </c>
      <c r="S2661" s="12">
        <f>(((J2661/60)/60)/24)+DATE(1970,1,1)+(-6/24)</f>
        <v>42081.819560185191</v>
      </c>
      <c r="T2661" s="12">
        <f>(((I2661/60)/60)/24)+DATE(1970,1,1)+(-6/24)</f>
        <v>42111.819560185191</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((E2662/D2662))</f>
        <v>9.5E-4</v>
      </c>
      <c r="P2662" s="7">
        <f>(E2662/L2662)</f>
        <v>3.8</v>
      </c>
      <c r="Q2662" s="7" t="str">
        <f>LEFT($N2662,FIND("/",N2662)-1)</f>
        <v>technology</v>
      </c>
      <c r="R2662" s="7" t="str">
        <f>RIGHT($N2662,FIND("/",$N2662)+6)</f>
        <v>space exploration</v>
      </c>
      <c r="S2662" s="12">
        <f>(((J2662/60)/60)/24)+DATE(1970,1,1)+(-6/24)</f>
        <v>42272.463171296295</v>
      </c>
      <c r="T2662" s="12">
        <f>(((I2662/60)/60)/24)+DATE(1970,1,1)+(-6/24)</f>
        <v>42332.504837962959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((E2663/D2663))</f>
        <v>1.0289999999999999</v>
      </c>
      <c r="P2663" s="7">
        <f>(E2663/L2663)</f>
        <v>85.75</v>
      </c>
      <c r="Q2663" s="7" t="str">
        <f>LEFT($N2663,FIND("/",N2663)-1)</f>
        <v>technology</v>
      </c>
      <c r="R2663" s="7" t="str">
        <f>RIGHT($N2663,FIND("/",$N2663))</f>
        <v>makerspaces</v>
      </c>
      <c r="S2663" s="12">
        <f>(((J2663/60)/60)/24)+DATE(1970,1,1)+(-6/24)</f>
        <v>41542.708449074074</v>
      </c>
      <c r="T2663" s="12">
        <f>(((I2663/60)/60)/24)+DATE(1970,1,1)+(-6/24)</f>
        <v>41572.708449074074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((E2664/D2664))</f>
        <v>1.0680000000000001</v>
      </c>
      <c r="P2664" s="7">
        <f>(E2664/L2664)</f>
        <v>267</v>
      </c>
      <c r="Q2664" s="7" t="str">
        <f>LEFT($N2664,FIND("/",N2664)-1)</f>
        <v>technology</v>
      </c>
      <c r="R2664" s="7" t="str">
        <f>RIGHT($N2664,FIND("/",$N2664))</f>
        <v>makerspaces</v>
      </c>
      <c r="S2664" s="12">
        <f>(((J2664/60)/60)/24)+DATE(1970,1,1)+(-6/24)</f>
        <v>42207.496678240743</v>
      </c>
      <c r="T2664" s="12">
        <f>(((I2664/60)/60)/24)+DATE(1970,1,1)+(-6/24)</f>
        <v>42237.496678240743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((E2665/D2665))</f>
        <v>1.0459624999999999</v>
      </c>
      <c r="P2665" s="7">
        <f>(E2665/L2665)</f>
        <v>373.55803571428572</v>
      </c>
      <c r="Q2665" s="7" t="str">
        <f>LEFT($N2665,FIND("/",N2665)-1)</f>
        <v>technology</v>
      </c>
      <c r="R2665" s="7" t="str">
        <f>RIGHT($N2665,FIND("/",$N2665))</f>
        <v>makerspaces</v>
      </c>
      <c r="S2665" s="12">
        <f>(((J2665/60)/60)/24)+DATE(1970,1,1)+(-6/24)</f>
        <v>42222.372766203705</v>
      </c>
      <c r="T2665" s="12">
        <f>(((I2665/60)/60)/24)+DATE(1970,1,1)+(-6/24)</f>
        <v>42251.375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((E2666/D2666))</f>
        <v>1.0342857142857143</v>
      </c>
      <c r="P2666" s="7">
        <f>(E2666/L2666)</f>
        <v>174.03846153846155</v>
      </c>
      <c r="Q2666" s="7" t="str">
        <f>LEFT($N2666,FIND("/",N2666)-1)</f>
        <v>technology</v>
      </c>
      <c r="R2666" s="7" t="str">
        <f>RIGHT($N2666,FIND("/",$N2666))</f>
        <v>makerspaces</v>
      </c>
      <c r="S2666" s="12">
        <f>(((J2666/60)/60)/24)+DATE(1970,1,1)+(-6/24)</f>
        <v>42312.77542824074</v>
      </c>
      <c r="T2666" s="12">
        <f>(((I2666/60)/60)/24)+DATE(1970,1,1)+(-6/24)</f>
        <v>42347.040972222225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((E2667/D2667))</f>
        <v>1.2314285714285715</v>
      </c>
      <c r="P2667" s="7">
        <f>(E2667/L2667)</f>
        <v>93.695652173913047</v>
      </c>
      <c r="Q2667" s="7" t="str">
        <f>LEFT($N2667,FIND("/",N2667)-1)</f>
        <v>technology</v>
      </c>
      <c r="R2667" s="7" t="str">
        <f>RIGHT($N2667,FIND("/",$N2667))</f>
        <v>makerspaces</v>
      </c>
      <c r="S2667" s="12">
        <f>(((J2667/60)/60)/24)+DATE(1970,1,1)+(-6/24)</f>
        <v>42083.645532407405</v>
      </c>
      <c r="T2667" s="12">
        <f>(((I2667/60)/60)/24)+DATE(1970,1,1)+(-6/24)</f>
        <v>42128.645532407405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((E2668/D2668))</f>
        <v>1.592951</v>
      </c>
      <c r="P2668" s="7">
        <f>(E2668/L2668)</f>
        <v>77.327718446601949</v>
      </c>
      <c r="Q2668" s="7" t="str">
        <f>LEFT($N2668,FIND("/",N2668)-1)</f>
        <v>technology</v>
      </c>
      <c r="R2668" s="7" t="str">
        <f>RIGHT($N2668,FIND("/",$N2668))</f>
        <v>makerspaces</v>
      </c>
      <c r="S2668" s="12">
        <f>(((J2668/60)/60)/24)+DATE(1970,1,1)+(-6/24)</f>
        <v>42235.514340277776</v>
      </c>
      <c r="T2668" s="12">
        <f>(((I2668/60)/60)/24)+DATE(1970,1,1)+(-6/24)</f>
        <v>42272.625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((E2669/D2669))</f>
        <v>1.1066666666666667</v>
      </c>
      <c r="P2669" s="7">
        <f>(E2669/L2669)</f>
        <v>92.222222222222229</v>
      </c>
      <c r="Q2669" s="7" t="str">
        <f>LEFT($N2669,FIND("/",N2669)-1)</f>
        <v>technology</v>
      </c>
      <c r="R2669" s="7" t="str">
        <f>RIGHT($N2669,FIND("/",$N2669))</f>
        <v>makerspaces</v>
      </c>
      <c r="S2669" s="12">
        <f>(((J2669/60)/60)/24)+DATE(1970,1,1)+(-6/24)</f>
        <v>42380.676111111112</v>
      </c>
      <c r="T2669" s="12">
        <f>(((I2669/60)/60)/24)+DATE(1970,1,1)+(-6/24)</f>
        <v>42410.676111111112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((E2670/D2670))</f>
        <v>1.7070000000000001</v>
      </c>
      <c r="P2670" s="7">
        <f>(E2670/L2670)</f>
        <v>60.964285714285715</v>
      </c>
      <c r="Q2670" s="7" t="str">
        <f>LEFT($N2670,FIND("/",N2670)-1)</f>
        <v>technology</v>
      </c>
      <c r="R2670" s="7" t="str">
        <f>RIGHT($N2670,FIND("/",$N2670))</f>
        <v>makerspaces</v>
      </c>
      <c r="S2670" s="12">
        <f>(((J2670/60)/60)/24)+DATE(1970,1,1)+(-6/24)</f>
        <v>42275.338715277772</v>
      </c>
      <c r="T2670" s="12">
        <f>(((I2670/60)/60)/24)+DATE(1970,1,1)+(-6/24)</f>
        <v>42317.35555555555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((E2671/D2671))</f>
        <v>1.25125</v>
      </c>
      <c r="P2671" s="7">
        <f>(E2671/L2671)</f>
        <v>91</v>
      </c>
      <c r="Q2671" s="7" t="str">
        <f>LEFT($N2671,FIND("/",N2671)-1)</f>
        <v>technology</v>
      </c>
      <c r="R2671" s="7" t="str">
        <f>RIGHT($N2671,FIND("/",$N2671))</f>
        <v>makerspaces</v>
      </c>
      <c r="S2671" s="12">
        <f>(((J2671/60)/60)/24)+DATE(1970,1,1)+(-6/24)</f>
        <v>42318.785833333335</v>
      </c>
      <c r="T2671" s="12">
        <f>(((I2671/60)/60)/24)+DATE(1970,1,1)+(-6/24)</f>
        <v>42378.785833333335</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((E2672/D2672))</f>
        <v>6.4158609339642042E-2</v>
      </c>
      <c r="P2672" s="7">
        <f>(E2672/L2672)</f>
        <v>41.583333333333336</v>
      </c>
      <c r="Q2672" s="7" t="str">
        <f>LEFT($N2672,FIND("/",N2672)-1)</f>
        <v>technology</v>
      </c>
      <c r="R2672" s="7" t="str">
        <f>RIGHT($N2672,FIND("/",$N2672))</f>
        <v>makerspaces</v>
      </c>
      <c r="S2672" s="12">
        <f>(((J2672/60)/60)/24)+DATE(1970,1,1)+(-6/24)</f>
        <v>41820.770601851851</v>
      </c>
      <c r="T2672" s="12">
        <f>(((I2672/60)/60)/24)+DATE(1970,1,1)+(-6/24)</f>
        <v>41848.770601851851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((E2673/D2673))</f>
        <v>0.11344</v>
      </c>
      <c r="P2673" s="7">
        <f>(E2673/L2673)</f>
        <v>33.761904761904759</v>
      </c>
      <c r="Q2673" s="7" t="str">
        <f>LEFT($N2673,FIND("/",N2673)-1)</f>
        <v>technology</v>
      </c>
      <c r="R2673" s="7" t="str">
        <f>RIGHT($N2673,FIND("/",$N2673))</f>
        <v>makerspaces</v>
      </c>
      <c r="S2673" s="12">
        <f>(((J2673/60)/60)/24)+DATE(1970,1,1)+(-6/24)</f>
        <v>41962.499027777783</v>
      </c>
      <c r="T2673" s="12">
        <f>(((I2673/60)/60)/24)+DATE(1970,1,1)+(-6/24)</f>
        <v>41992.568055555559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((E2674/D2674))</f>
        <v>0.33189999999999997</v>
      </c>
      <c r="P2674" s="7">
        <f>(E2674/L2674)</f>
        <v>70.61702127659575</v>
      </c>
      <c r="Q2674" s="7" t="str">
        <f>LEFT($N2674,FIND("/",N2674)-1)</f>
        <v>technology</v>
      </c>
      <c r="R2674" s="7" t="str">
        <f>RIGHT($N2674,FIND("/",$N2674))</f>
        <v>makerspaces</v>
      </c>
      <c r="S2674" s="12">
        <f>(((J2674/60)/60)/24)+DATE(1970,1,1)+(-6/24)</f>
        <v>42344.634143518517</v>
      </c>
      <c r="T2674" s="12">
        <f>(((I2674/60)/60)/24)+DATE(1970,1,1)+(-6/24)</f>
        <v>42366</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((E2675/D2675))</f>
        <v>0.27579999999999999</v>
      </c>
      <c r="P2675" s="7">
        <f>(E2675/L2675)</f>
        <v>167.15151515151516</v>
      </c>
      <c r="Q2675" s="7" t="str">
        <f>LEFT($N2675,FIND("/",N2675)-1)</f>
        <v>technology</v>
      </c>
      <c r="R2675" s="7" t="str">
        <f>RIGHT($N2675,FIND("/",$N2675))</f>
        <v>makerspaces</v>
      </c>
      <c r="S2675" s="12">
        <f>(((J2675/60)/60)/24)+DATE(1970,1,1)+(-6/24)</f>
        <v>41912.291655092595</v>
      </c>
      <c r="T2675" s="12">
        <f>(((I2675/60)/60)/24)+DATE(1970,1,1)+(-6/24)</f>
        <v>41941.697916666664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((E2676/D2676))</f>
        <v>0.62839999999999996</v>
      </c>
      <c r="P2676" s="7">
        <f>(E2676/L2676)</f>
        <v>128.61988304093566</v>
      </c>
      <c r="Q2676" s="7" t="str">
        <f>LEFT($N2676,FIND("/",N2676)-1)</f>
        <v>technology</v>
      </c>
      <c r="R2676" s="7" t="str">
        <f>RIGHT($N2676,FIND("/",$N2676))</f>
        <v>makerspaces</v>
      </c>
      <c r="S2676" s="12">
        <f>(((J2676/60)/60)/24)+DATE(1970,1,1)+(-6/24)</f>
        <v>42529.382754629631</v>
      </c>
      <c r="T2676" s="12">
        <f>(((I2676/60)/60)/24)+DATE(1970,1,1)+(-6/24)</f>
        <v>42555.957638888889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((E2677/D2677))</f>
        <v>7.5880000000000003E-2</v>
      </c>
      <c r="P2677" s="7">
        <f>(E2677/L2677)</f>
        <v>65.41379310344827</v>
      </c>
      <c r="Q2677" s="7" t="str">
        <f>LEFT($N2677,FIND("/",N2677)-1)</f>
        <v>technology</v>
      </c>
      <c r="R2677" s="7" t="str">
        <f>RIGHT($N2677,FIND("/",$N2677))</f>
        <v>makerspaces</v>
      </c>
      <c r="S2677" s="12">
        <f>(((J2677/60)/60)/24)+DATE(1970,1,1)+(-6/24)</f>
        <v>41923.607511574075</v>
      </c>
      <c r="T2677" s="12">
        <f>(((I2677/60)/60)/24)+DATE(1970,1,1)+(-6/24)</f>
        <v>41953.649178240739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((E2678/D2678))</f>
        <v>0.50380952380952382</v>
      </c>
      <c r="P2678" s="7">
        <f>(E2678/L2678)</f>
        <v>117.55555555555556</v>
      </c>
      <c r="Q2678" s="7" t="str">
        <f>LEFT($N2678,FIND("/",N2678)-1)</f>
        <v>technology</v>
      </c>
      <c r="R2678" s="7" t="str">
        <f>RIGHT($N2678,FIND("/",$N2678))</f>
        <v>makerspaces</v>
      </c>
      <c r="S2678" s="12">
        <f>(((J2678/60)/60)/24)+DATE(1970,1,1)+(-6/24)</f>
        <v>42482.374699074076</v>
      </c>
      <c r="T2678" s="12">
        <f>(((I2678/60)/60)/24)+DATE(1970,1,1)+(-6/24)</f>
        <v>42512.374699074076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((E2679/D2679))</f>
        <v>0.17512820512820512</v>
      </c>
      <c r="P2679" s="7">
        <f>(E2679/L2679)</f>
        <v>126.48148148148148</v>
      </c>
      <c r="Q2679" s="7" t="str">
        <f>LEFT($N2679,FIND("/",N2679)-1)</f>
        <v>technology</v>
      </c>
      <c r="R2679" s="7" t="str">
        <f>RIGHT($N2679,FIND("/",$N2679))</f>
        <v>makerspaces</v>
      </c>
      <c r="S2679" s="12">
        <f>(((J2679/60)/60)/24)+DATE(1970,1,1)+(-6/24)</f>
        <v>41792.779432870368</v>
      </c>
      <c r="T2679" s="12">
        <f>(((I2679/60)/60)/24)+DATE(1970,1,1)+(-6/24)</f>
        <v>41822.779432870368</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((E2680/D2680))</f>
        <v>1.3750000000000001E-4</v>
      </c>
      <c r="P2680" s="7">
        <f>(E2680/L2680)</f>
        <v>550</v>
      </c>
      <c r="Q2680" s="7" t="str">
        <f>LEFT($N2680,FIND("/",N2680)-1)</f>
        <v>technology</v>
      </c>
      <c r="R2680" s="7" t="str">
        <f>RIGHT($N2680,FIND("/",$N2680))</f>
        <v>makerspaces</v>
      </c>
      <c r="S2680" s="12">
        <f>(((J2680/60)/60)/24)+DATE(1970,1,1)+(-6/24)</f>
        <v>42241.548206018517</v>
      </c>
      <c r="T2680" s="12">
        <f>(((I2680/60)/60)/24)+DATE(1970,1,1)+(-6/24)</f>
        <v>42271.548206018517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((E2681/D2681))</f>
        <v>3.3E-3</v>
      </c>
      <c r="P2681" s="7">
        <f>(E2681/L2681)</f>
        <v>44</v>
      </c>
      <c r="Q2681" s="7" t="str">
        <f>LEFT($N2681,FIND("/",N2681)-1)</f>
        <v>technology</v>
      </c>
      <c r="R2681" s="7" t="str">
        <f>RIGHT($N2681,FIND("/",$N2681))</f>
        <v>makerspaces</v>
      </c>
      <c r="S2681" s="12">
        <f>(((J2681/60)/60)/24)+DATE(1970,1,1)+(-6/24)</f>
        <v>42032.751087962963</v>
      </c>
      <c r="T2681" s="12">
        <f>(((I2681/60)/60)/24)+DATE(1970,1,1)+(-6/24)</f>
        <v>42062.751087962963</v>
      </c>
    </row>
    <row r="2682" spans="1:20" ht="17">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((E2682/D2682))</f>
        <v>8.6250000000000007E-3</v>
      </c>
      <c r="P2682" s="7">
        <f>(E2682/L2682)</f>
        <v>69</v>
      </c>
      <c r="Q2682" s="7" t="str">
        <f>LEFT($N2682,FIND("/",N2682)-1)</f>
        <v>technology</v>
      </c>
      <c r="R2682" s="7" t="str">
        <f>RIGHT($N2682,FIND("/",$N2682))</f>
        <v>makerspaces</v>
      </c>
      <c r="S2682" s="12">
        <f>(((J2682/60)/60)/24)+DATE(1970,1,1)+(-6/24)</f>
        <v>42435.961701388893</v>
      </c>
      <c r="T2682" s="12">
        <f>(((I2682/60)/60)/24)+DATE(1970,1,1)+(-6/24)</f>
        <v>42465.920034722221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((E2683/D2683))</f>
        <v>6.875E-3</v>
      </c>
      <c r="P2683" s="7">
        <f>(E2683/L2683)</f>
        <v>27.5</v>
      </c>
      <c r="Q2683" s="7" t="str">
        <f>LEFT($N2683,FIND("/",N2683)-1)</f>
        <v>food</v>
      </c>
      <c r="R2683" s="7" t="str">
        <f>RIGHT($N2683,FIND("/",$N2683)+6)</f>
        <v>food trucks</v>
      </c>
      <c r="S2683" s="12">
        <f>(((J2683/60)/60)/24)+DATE(1970,1,1)+(-6/24)</f>
        <v>41805.645254629628</v>
      </c>
      <c r="T2683" s="12">
        <f>(((I2683/60)/60)/24)+DATE(1970,1,1)+(-6/24)</f>
        <v>41830.645254629628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((E2684/D2684))</f>
        <v>0.28299999999999997</v>
      </c>
      <c r="P2684" s="7">
        <f>(E2684/L2684)</f>
        <v>84.9</v>
      </c>
      <c r="Q2684" s="7" t="str">
        <f>LEFT($N2684,FIND("/",N2684)-1)</f>
        <v>food</v>
      </c>
      <c r="R2684" s="7" t="str">
        <f>RIGHT($N2684,FIND("/",$N2684)+6)</f>
        <v>food trucks</v>
      </c>
      <c r="S2684" s="12">
        <f>(((J2684/60)/60)/24)+DATE(1970,1,1)+(-6/24)</f>
        <v>41932.621990740743</v>
      </c>
      <c r="T2684" s="12">
        <f>(((I2684/60)/60)/24)+DATE(1970,1,1)+(-6/24)</f>
        <v>41964.999305555553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((E2685/D2685))</f>
        <v>2.3999999999999998E-3</v>
      </c>
      <c r="P2685" s="7">
        <f>(E2685/L2685)</f>
        <v>12</v>
      </c>
      <c r="Q2685" s="7" t="str">
        <f>LEFT($N2685,FIND("/",N2685)-1)</f>
        <v>food</v>
      </c>
      <c r="R2685" s="7" t="str">
        <f>RIGHT($N2685,FIND("/",$N2685)+6)</f>
        <v>food trucks</v>
      </c>
      <c r="S2685" s="12">
        <f>(((J2685/60)/60)/24)+DATE(1970,1,1)+(-6/24)</f>
        <v>42034.50509259259</v>
      </c>
      <c r="T2685" s="12">
        <f>(((I2685/60)/60)/24)+DATE(1970,1,1)+(-6/24)</f>
        <v>42064.50509259259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((E2686/D2686))</f>
        <v>1.1428571428571429E-2</v>
      </c>
      <c r="P2686" s="7">
        <f>(E2686/L2686)</f>
        <v>200</v>
      </c>
      <c r="Q2686" s="7" t="str">
        <f>LEFT($N2686,FIND("/",N2686)-1)</f>
        <v>food</v>
      </c>
      <c r="R2686" s="7" t="str">
        <f>RIGHT($N2686,FIND("/",$N2686)+6)</f>
        <v>food trucks</v>
      </c>
      <c r="S2686" s="12">
        <f>(((J2686/60)/60)/24)+DATE(1970,1,1)+(-6/24)</f>
        <v>41820.664641203701</v>
      </c>
      <c r="T2686" s="12">
        <f>(((I2686/60)/60)/24)+DATE(1970,1,1)+(-6/24)</f>
        <v>41860.664641203701</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((E2687/D2687))</f>
        <v>2.0000000000000001E-4</v>
      </c>
      <c r="P2687" s="7">
        <f>(E2687/L2687)</f>
        <v>10</v>
      </c>
      <c r="Q2687" s="7" t="str">
        <f>LEFT($N2687,FIND("/",N2687)-1)</f>
        <v>food</v>
      </c>
      <c r="R2687" s="7" t="str">
        <f>RIGHT($N2687,FIND("/",$N2687)+6)</f>
        <v>food trucks</v>
      </c>
      <c r="S2687" s="12">
        <f>(((J2687/60)/60)/24)+DATE(1970,1,1)+(-6/24)</f>
        <v>42061.44594907407</v>
      </c>
      <c r="T2687" s="12">
        <f>(((I2687/60)/60)/24)+DATE(1970,1,1)+(-6/24)</f>
        <v>42121.404282407413</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((E2688/D2688))</f>
        <v>0</v>
      </c>
      <c r="P2688" s="7">
        <v>0</v>
      </c>
      <c r="Q2688" s="7" t="str">
        <f>LEFT($N2688,FIND("/",N2688)-1)</f>
        <v>food</v>
      </c>
      <c r="R2688" s="7" t="str">
        <f>RIGHT($N2688,FIND("/",$N2688)+6)</f>
        <v>food trucks</v>
      </c>
      <c r="S2688" s="12">
        <f>(((J2688/60)/60)/24)+DATE(1970,1,1)+(-6/24)</f>
        <v>41892.724803240737</v>
      </c>
      <c r="T2688" s="12">
        <f>(((I2688/60)/60)/24)+DATE(1970,1,1)+(-6/24)</f>
        <v>41912.724803240737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((E2689/D2689))</f>
        <v>0</v>
      </c>
      <c r="P2689" s="7">
        <v>0</v>
      </c>
      <c r="Q2689" s="7" t="str">
        <f>LEFT($N2689,FIND("/",N2689)-1)</f>
        <v>food</v>
      </c>
      <c r="R2689" s="7" t="str">
        <f>RIGHT($N2689,FIND("/",$N2689)+6)</f>
        <v>food trucks</v>
      </c>
      <c r="S2689" s="12">
        <f>(((J2689/60)/60)/24)+DATE(1970,1,1)+(-6/24)</f>
        <v>42154.39025462963</v>
      </c>
      <c r="T2689" s="12">
        <f>(((I2689/60)/60)/24)+DATE(1970,1,1)+(-6/24)</f>
        <v>42184.39025462963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((E2690/D2690))</f>
        <v>1.48E-3</v>
      </c>
      <c r="P2690" s="7">
        <f>(E2690/L2690)</f>
        <v>5.2857142857142856</v>
      </c>
      <c r="Q2690" s="7" t="str">
        <f>LEFT($N2690,FIND("/",N2690)-1)</f>
        <v>food</v>
      </c>
      <c r="R2690" s="7" t="str">
        <f>RIGHT($N2690,FIND("/",$N2690)+6)</f>
        <v>food trucks</v>
      </c>
      <c r="S2690" s="12">
        <f>(((J2690/60)/60)/24)+DATE(1970,1,1)+(-6/24)</f>
        <v>42027.868865740747</v>
      </c>
      <c r="T2690" s="12">
        <f>(((I2690/60)/60)/24)+DATE(1970,1,1)+(-6/24)</f>
        <v>42058.875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((E2691/D2691))</f>
        <v>2.8571428571428571E-5</v>
      </c>
      <c r="P2691" s="7">
        <f>(E2691/L2691)</f>
        <v>1</v>
      </c>
      <c r="Q2691" s="7" t="str">
        <f>LEFT($N2691,FIND("/",N2691)-1)</f>
        <v>food</v>
      </c>
      <c r="R2691" s="7" t="str">
        <f>RIGHT($N2691,FIND("/",$N2691)+6)</f>
        <v>food trucks</v>
      </c>
      <c r="S2691" s="12">
        <f>(((J2691/60)/60)/24)+DATE(1970,1,1)+(-6/24)</f>
        <v>42551.711689814809</v>
      </c>
      <c r="T2691" s="12">
        <f>(((I2691/60)/60)/24)+DATE(1970,1,1)+(-6/24)</f>
        <v>42581.711689814809</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((E2692/D2692))</f>
        <v>0.107325</v>
      </c>
      <c r="P2692" s="7">
        <f>(E2692/L2692)</f>
        <v>72.762711864406782</v>
      </c>
      <c r="Q2692" s="7" t="str">
        <f>LEFT($N2692,FIND("/",N2692)-1)</f>
        <v>food</v>
      </c>
      <c r="R2692" s="7" t="str">
        <f>RIGHT($N2692,FIND("/",$N2692)+6)</f>
        <v>food trucks</v>
      </c>
      <c r="S2692" s="12">
        <f>(((J2692/60)/60)/24)+DATE(1970,1,1)+(-6/24)</f>
        <v>42112.855046296296</v>
      </c>
      <c r="T2692" s="12">
        <f>(((I2692/60)/60)/24)+DATE(1970,1,1)+(-6/24)</f>
        <v>42157.855046296296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((E2693/D2693))</f>
        <v>5.3846153846153844E-4</v>
      </c>
      <c r="P2693" s="7">
        <f>(E2693/L2693)</f>
        <v>17.5</v>
      </c>
      <c r="Q2693" s="7" t="str">
        <f>LEFT($N2693,FIND("/",N2693)-1)</f>
        <v>food</v>
      </c>
      <c r="R2693" s="7" t="str">
        <f>RIGHT($N2693,FIND("/",$N2693)+6)</f>
        <v>food trucks</v>
      </c>
      <c r="S2693" s="12">
        <f>(((J2693/60)/60)/24)+DATE(1970,1,1)+(-6/24)</f>
        <v>42089.474039351851</v>
      </c>
      <c r="T2693" s="12">
        <f>(((I2693/60)/60)/24)+DATE(1970,1,1)+(-6/24)</f>
        <v>42134.474039351851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((E2694/D2694))</f>
        <v>7.1428571428571426E-3</v>
      </c>
      <c r="P2694" s="7">
        <f>(E2694/L2694)</f>
        <v>25</v>
      </c>
      <c r="Q2694" s="7" t="str">
        <f>LEFT($N2694,FIND("/",N2694)-1)</f>
        <v>food</v>
      </c>
      <c r="R2694" s="7" t="str">
        <f>RIGHT($N2694,FIND("/",$N2694)+6)</f>
        <v>food trucks</v>
      </c>
      <c r="S2694" s="12">
        <f>(((J2694/60)/60)/24)+DATE(1970,1,1)+(-6/24)</f>
        <v>42058.084027777775</v>
      </c>
      <c r="T2694" s="12">
        <f>(((I2694/60)/60)/24)+DATE(1970,1,1)+(-6/24)</f>
        <v>42088.042361111111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((E2695/D2695))</f>
        <v>8.0000000000000002E-3</v>
      </c>
      <c r="P2695" s="7">
        <f>(E2695/L2695)</f>
        <v>13.333333333333334</v>
      </c>
      <c r="Q2695" s="7" t="str">
        <f>LEFT($N2695,FIND("/",N2695)-1)</f>
        <v>food</v>
      </c>
      <c r="R2695" s="7" t="str">
        <f>RIGHT($N2695,FIND("/",$N2695)+6)</f>
        <v>food trucks</v>
      </c>
      <c r="S2695" s="12">
        <f>(((J2695/60)/60)/24)+DATE(1970,1,1)+(-6/24)</f>
        <v>41833.888495370367</v>
      </c>
      <c r="T2695" s="12">
        <f>(((I2695/60)/60)/24)+DATE(1970,1,1)+(-6/24)</f>
        <v>41863.888495370367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((E2696/D2696))</f>
        <v>3.3333333333333335E-5</v>
      </c>
      <c r="P2696" s="7">
        <f>(E2696/L2696)</f>
        <v>1</v>
      </c>
      <c r="Q2696" s="7" t="str">
        <f>LEFT($N2696,FIND("/",N2696)-1)</f>
        <v>food</v>
      </c>
      <c r="R2696" s="7" t="str">
        <f>RIGHT($N2696,FIND("/",$N2696)+6)</f>
        <v>food trucks</v>
      </c>
      <c r="S2696" s="12">
        <f>(((J2696/60)/60)/24)+DATE(1970,1,1)+(-6/24)</f>
        <v>41877.890497685185</v>
      </c>
      <c r="T2696" s="12">
        <f>(((I2696/60)/60)/24)+DATE(1970,1,1)+(-6/24)</f>
        <v>41907.890497685185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((E2697/D2697))</f>
        <v>4.7333333333333333E-3</v>
      </c>
      <c r="P2697" s="7">
        <f>(E2697/L2697)</f>
        <v>23.666666666666668</v>
      </c>
      <c r="Q2697" s="7" t="str">
        <f>LEFT($N2697,FIND("/",N2697)-1)</f>
        <v>food</v>
      </c>
      <c r="R2697" s="7" t="str">
        <f>RIGHT($N2697,FIND("/",$N2697)+6)</f>
        <v>food trucks</v>
      </c>
      <c r="S2697" s="12">
        <f>(((J2697/60)/60)/24)+DATE(1970,1,1)+(-6/24)</f>
        <v>42047.931921296295</v>
      </c>
      <c r="T2697" s="12">
        <f>(((I2697/60)/60)/24)+DATE(1970,1,1)+(-6/24)</f>
        <v>42107.89025462963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((E2698/D2698))</f>
        <v>5.6500000000000002E-2</v>
      </c>
      <c r="P2698" s="7">
        <f>(E2698/L2698)</f>
        <v>89.21052631578948</v>
      </c>
      <c r="Q2698" s="7" t="str">
        <f>LEFT($N2698,FIND("/",N2698)-1)</f>
        <v>food</v>
      </c>
      <c r="R2698" s="7" t="str">
        <f>RIGHT($N2698,FIND("/",$N2698)+6)</f>
        <v>food trucks</v>
      </c>
      <c r="S2698" s="12">
        <f>(((J2698/60)/60)/24)+DATE(1970,1,1)+(-6/24)</f>
        <v>41964.594444444447</v>
      </c>
      <c r="T2698" s="12">
        <f>(((I2698/60)/60)/24)+DATE(1970,1,1)+(-6/24)</f>
        <v>41998.594444444447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((E2699/D2699))</f>
        <v>0.26352173913043481</v>
      </c>
      <c r="P2699" s="7">
        <f>(E2699/L2699)</f>
        <v>116.55769230769231</v>
      </c>
      <c r="Q2699" s="7" t="str">
        <f>LEFT($N2699,FIND("/",N2699)-1)</f>
        <v>food</v>
      </c>
      <c r="R2699" s="7" t="str">
        <f>RIGHT($N2699,FIND("/",$N2699)+6)</f>
        <v>food trucks</v>
      </c>
      <c r="S2699" s="12">
        <f>(((J2699/60)/60)/24)+DATE(1970,1,1)+(-6/24)</f>
        <v>42187.690081018518</v>
      </c>
      <c r="T2699" s="12">
        <f>(((I2699/60)/60)/24)+DATE(1970,1,1)+(-6/24)</f>
        <v>42218.666666666672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((E2700/D2700))</f>
        <v>3.2512500000000002E-3</v>
      </c>
      <c r="P2700" s="7">
        <f>(E2700/L2700)</f>
        <v>13.005000000000001</v>
      </c>
      <c r="Q2700" s="7" t="str">
        <f>LEFT($N2700,FIND("/",N2700)-1)</f>
        <v>food</v>
      </c>
      <c r="R2700" s="7" t="str">
        <f>RIGHT($N2700,FIND("/",$N2700)+6)</f>
        <v>food trucks</v>
      </c>
      <c r="S2700" s="12">
        <f>(((J2700/60)/60)/24)+DATE(1970,1,1)+(-6/24)</f>
        <v>41787.648240740738</v>
      </c>
      <c r="T2700" s="12">
        <f>(((I2700/60)/60)/24)+DATE(1970,1,1)+(-6/24)</f>
        <v>41817.648240740738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((E2701/D2701))</f>
        <v>0</v>
      </c>
      <c r="P2701" s="7">
        <v>0</v>
      </c>
      <c r="Q2701" s="7" t="str">
        <f>LEFT($N2701,FIND("/",N2701)-1)</f>
        <v>food</v>
      </c>
      <c r="R2701" s="7" t="str">
        <f>RIGHT($N2701,FIND("/",$N2701)+6)</f>
        <v>food trucks</v>
      </c>
      <c r="S2701" s="12">
        <f>(((J2701/60)/60)/24)+DATE(1970,1,1)+(-6/24)</f>
        <v>41829.646562499998</v>
      </c>
      <c r="T2701" s="12">
        <f>(((I2701/60)/60)/24)+DATE(1970,1,1)+(-6/24)</f>
        <v>41859.646562499998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((E2702/D2702))</f>
        <v>7.0007000700070005E-3</v>
      </c>
      <c r="P2702" s="7">
        <f>(E2702/L2702)</f>
        <v>17.5</v>
      </c>
      <c r="Q2702" s="7" t="str">
        <f>LEFT($N2702,FIND("/",N2702)-1)</f>
        <v>food</v>
      </c>
      <c r="R2702" s="7" t="str">
        <f>RIGHT($N2702,FIND("/",$N2702)+6)</f>
        <v>food trucks</v>
      </c>
      <c r="S2702" s="12">
        <f>(((J2702/60)/60)/24)+DATE(1970,1,1)+(-6/24)</f>
        <v>41870.62467592593</v>
      </c>
      <c r="T2702" s="12">
        <f>(((I2702/60)/60)/24)+DATE(1970,1,1)+(-6/24)</f>
        <v>41900.62467592593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((E2703/D2703))</f>
        <v>0.46176470588235297</v>
      </c>
      <c r="P2703" s="7">
        <f>(E2703/L2703)</f>
        <v>34.130434782608695</v>
      </c>
      <c r="Q2703" s="7" t="str">
        <f>LEFT($N2703,FIND("/",N2703)-1)</f>
        <v>theater</v>
      </c>
      <c r="R2703" s="7" t="str">
        <f>RIGHT($N2703,FIND("/",$N2703)-2)</f>
        <v>spaces</v>
      </c>
      <c r="S2703" s="12">
        <f>(((J2703/60)/60)/24)+DATE(1970,1,1)+(-6/24)</f>
        <v>42801.524699074071</v>
      </c>
      <c r="T2703" s="12">
        <f>(((I2703/60)/60)/24)+DATE(1970,1,1)+(-6/24)</f>
        <v>42832.483032407406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((E2704/D2704))</f>
        <v>0.34410000000000002</v>
      </c>
      <c r="P2704" s="7">
        <f>(E2704/L2704)</f>
        <v>132.34615384615384</v>
      </c>
      <c r="Q2704" s="7" t="str">
        <f>LEFT($N2704,FIND("/",N2704)-1)</f>
        <v>theater</v>
      </c>
      <c r="R2704" s="7" t="str">
        <f>RIGHT($N2704,FIND("/",$N2704)-2)</f>
        <v>spaces</v>
      </c>
      <c r="S2704" s="12">
        <f>(((J2704/60)/60)/24)+DATE(1970,1,1)+(-6/24)</f>
        <v>42800.551817129628</v>
      </c>
      <c r="T2704" s="12">
        <f>(((I2704/60)/60)/24)+DATE(1970,1,1)+(-6/24)</f>
        <v>42830.510150462964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((E2705/D2705))</f>
        <v>1.0375000000000001</v>
      </c>
      <c r="P2705" s="7">
        <f>(E2705/L2705)</f>
        <v>922.22222222222217</v>
      </c>
      <c r="Q2705" s="7" t="str">
        <f>LEFT($N2705,FIND("/",N2705)-1)</f>
        <v>theater</v>
      </c>
      <c r="R2705" s="7" t="str">
        <f>RIGHT($N2705,FIND("/",$N2705)-2)</f>
        <v>spaces</v>
      </c>
      <c r="S2705" s="12">
        <f>(((J2705/60)/60)/24)+DATE(1970,1,1)+(-6/24)</f>
        <v>42756.440162037034</v>
      </c>
      <c r="T2705" s="12">
        <f>(((I2705/60)/60)/24)+DATE(1970,1,1)+(-6/24)</f>
        <v>42816.398495370369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((E2706/D2706))</f>
        <v>6.0263157894736845E-2</v>
      </c>
      <c r="P2706" s="7">
        <f>(E2706/L2706)</f>
        <v>163.57142857142858</v>
      </c>
      <c r="Q2706" s="7" t="str">
        <f>LEFT($N2706,FIND("/",N2706)-1)</f>
        <v>theater</v>
      </c>
      <c r="R2706" s="7" t="str">
        <f>RIGHT($N2706,FIND("/",$N2706)-2)</f>
        <v>spaces</v>
      </c>
      <c r="S2706" s="12">
        <f>(((J2706/60)/60)/24)+DATE(1970,1,1)+(-6/24)</f>
        <v>42787.612430555557</v>
      </c>
      <c r="T2706" s="12">
        <f>(((I2706/60)/60)/24)+DATE(1970,1,1)+(-6/24)</f>
        <v>42830.570763888885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((E2707/D2707))</f>
        <v>0.10539393939393939</v>
      </c>
      <c r="P2707" s="7">
        <f>(E2707/L2707)</f>
        <v>217.375</v>
      </c>
      <c r="Q2707" s="7" t="str">
        <f>LEFT($N2707,FIND("/",N2707)-1)</f>
        <v>theater</v>
      </c>
      <c r="R2707" s="7" t="str">
        <f>RIGHT($N2707,FIND("/",$N2707)-2)</f>
        <v>spaces</v>
      </c>
      <c r="S2707" s="12">
        <f>(((J2707/60)/60)/24)+DATE(1970,1,1)+(-6/24)</f>
        <v>42773.666180555556</v>
      </c>
      <c r="T2707" s="12">
        <f>(((I2707/60)/60)/24)+DATE(1970,1,1)+(-6/24)</f>
        <v>42818.624513888892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((E2708/D2708))</f>
        <v>1.1229714285714285</v>
      </c>
      <c r="P2708" s="7">
        <f>(E2708/L2708)</f>
        <v>149.44486692015209</v>
      </c>
      <c r="Q2708" s="7" t="str">
        <f>LEFT($N2708,FIND("/",N2708)-1)</f>
        <v>theater</v>
      </c>
      <c r="R2708" s="7" t="str">
        <f>RIGHT($N2708,FIND("/",$N2708)-2)</f>
        <v>spaces</v>
      </c>
      <c r="S2708" s="12">
        <f>(((J2708/60)/60)/24)+DATE(1970,1,1)+(-6/24)</f>
        <v>41899.044942129629</v>
      </c>
      <c r="T2708" s="12">
        <f>(((I2708/60)/60)/24)+DATE(1970,1,1)+(-6/24)</f>
        <v>41928.040972222225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((E2709/D2709))</f>
        <v>3.50844625</v>
      </c>
      <c r="P2709" s="7">
        <f>(E2709/L2709)</f>
        <v>71.237487309644663</v>
      </c>
      <c r="Q2709" s="7" t="str">
        <f>LEFT($N2709,FIND("/",N2709)-1)</f>
        <v>theater</v>
      </c>
      <c r="R2709" s="7" t="str">
        <f>RIGHT($N2709,FIND("/",$N2709)-2)</f>
        <v>spaces</v>
      </c>
      <c r="S2709" s="12">
        <f>(((J2709/60)/60)/24)+DATE(1970,1,1)+(-6/24)</f>
        <v>41391.532905092594</v>
      </c>
      <c r="T2709" s="12">
        <f>(((I2709/60)/60)/24)+DATE(1970,1,1)+(-6/24)</f>
        <v>41421.040972222225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((E2710/D2710))</f>
        <v>2.3321535</v>
      </c>
      <c r="P2710" s="7">
        <f>(E2710/L2710)</f>
        <v>44.464318398474738</v>
      </c>
      <c r="Q2710" s="7" t="str">
        <f>LEFT($N2710,FIND("/",N2710)-1)</f>
        <v>theater</v>
      </c>
      <c r="R2710" s="7" t="str">
        <f>RIGHT($N2710,FIND("/",$N2710)-2)</f>
        <v>spaces</v>
      </c>
      <c r="S2710" s="12">
        <f>(((J2710/60)/60)/24)+DATE(1970,1,1)+(-6/24)</f>
        <v>42512.448217592595</v>
      </c>
      <c r="T2710" s="12">
        <f>(((I2710/60)/60)/24)+DATE(1970,1,1)+(-6/24)</f>
        <v>42572.448217592595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((E2711/D2711))</f>
        <v>1.01606</v>
      </c>
      <c r="P2711" s="7">
        <f>(E2711/L2711)</f>
        <v>164.94480519480518</v>
      </c>
      <c r="Q2711" s="7" t="str">
        <f>LEFT($N2711,FIND("/",N2711)-1)</f>
        <v>theater</v>
      </c>
      <c r="R2711" s="7" t="str">
        <f>RIGHT($N2711,FIND("/",$N2711)-2)</f>
        <v>spaces</v>
      </c>
      <c r="S2711" s="12">
        <f>(((J2711/60)/60)/24)+DATE(1970,1,1)+(-6/24)</f>
        <v>42611.899780092594</v>
      </c>
      <c r="T2711" s="12">
        <f>(((I2711/60)/60)/24)+DATE(1970,1,1)+(-6/24)</f>
        <v>42646.915972222225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((E2712/D2712))</f>
        <v>1.5390035000000002</v>
      </c>
      <c r="P2712" s="7">
        <f>(E2712/L2712)</f>
        <v>84.871516544117654</v>
      </c>
      <c r="Q2712" s="7" t="str">
        <f>LEFT($N2712,FIND("/",N2712)-1)</f>
        <v>theater</v>
      </c>
      <c r="R2712" s="7" t="str">
        <f>RIGHT($N2712,FIND("/",$N2712)-2)</f>
        <v>spaces</v>
      </c>
      <c r="S2712" s="12">
        <f>(((J2712/60)/60)/24)+DATE(1970,1,1)+(-6/24)</f>
        <v>41827.979490740741</v>
      </c>
      <c r="T2712" s="12">
        <f>(((I2712/60)/60)/24)+DATE(1970,1,1)+(-6/24)</f>
        <v>41859.833333333336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((E2713/D2713))</f>
        <v>1.007161125319693</v>
      </c>
      <c r="P2713" s="7">
        <f>(E2713/L2713)</f>
        <v>53.945205479452056</v>
      </c>
      <c r="Q2713" s="7" t="str">
        <f>LEFT($N2713,FIND("/",N2713)-1)</f>
        <v>theater</v>
      </c>
      <c r="R2713" s="7" t="str">
        <f>RIGHT($N2713,FIND("/",$N2713)-2)</f>
        <v>spaces</v>
      </c>
      <c r="S2713" s="12">
        <f>(((J2713/60)/60)/24)+DATE(1970,1,1)+(-6/24)</f>
        <v>41780.495254629634</v>
      </c>
      <c r="T2713" s="12">
        <f>(((I2713/60)/60)/24)+DATE(1970,1,1)+(-6/24)</f>
        <v>41810.667361111111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((E2714/D2714))</f>
        <v>1.3138181818181818</v>
      </c>
      <c r="P2714" s="7">
        <f>(E2714/L2714)</f>
        <v>50.531468531468533</v>
      </c>
      <c r="Q2714" s="7" t="str">
        <f>LEFT($N2714,FIND("/",N2714)-1)</f>
        <v>theater</v>
      </c>
      <c r="R2714" s="7" t="str">
        <f>RIGHT($N2714,FIND("/",$N2714)-2)</f>
        <v>spaces</v>
      </c>
      <c r="S2714" s="12">
        <f>(((J2714/60)/60)/24)+DATE(1970,1,1)+(-6/24)</f>
        <v>41431.812037037038</v>
      </c>
      <c r="T2714" s="12">
        <f>(((I2714/60)/60)/24)+DATE(1970,1,1)+(-6/24)</f>
        <v>41468.5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((E2715/D2715))</f>
        <v>1.0224133333333334</v>
      </c>
      <c r="P2715" s="7">
        <f>(E2715/L2715)</f>
        <v>108.00140845070422</v>
      </c>
      <c r="Q2715" s="7" t="str">
        <f>LEFT($N2715,FIND("/",N2715)-1)</f>
        <v>theater</v>
      </c>
      <c r="R2715" s="7" t="str">
        <f>RIGHT($N2715,FIND("/",$N2715)-2)</f>
        <v>spaces</v>
      </c>
      <c r="S2715" s="12">
        <f>(((J2715/60)/60)/24)+DATE(1970,1,1)+(-6/24)</f>
        <v>42322.403749999998</v>
      </c>
      <c r="T2715" s="12">
        <f>(((I2715/60)/60)/24)+DATE(1970,1,1)+(-6/24)</f>
        <v>42362.403749999998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((E2716/D2716))</f>
        <v>1.1635599999999999</v>
      </c>
      <c r="P2716" s="7">
        <f>(E2716/L2716)</f>
        <v>95.373770491803285</v>
      </c>
      <c r="Q2716" s="7" t="str">
        <f>LEFT($N2716,FIND("/",N2716)-1)</f>
        <v>theater</v>
      </c>
      <c r="R2716" s="7" t="str">
        <f>RIGHT($N2716,FIND("/",$N2716)-2)</f>
        <v>spaces</v>
      </c>
      <c r="S2716" s="12">
        <f>(((J2716/60)/60)/24)+DATE(1970,1,1)+(-6/24)</f>
        <v>42629.405046296291</v>
      </c>
      <c r="T2716" s="12">
        <f>(((I2716/60)/60)/24)+DATE(1970,1,1)+(-6/24)</f>
        <v>42657.708333333328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((E2717/D2717))</f>
        <v>2.6462241666666664</v>
      </c>
      <c r="P2717" s="7">
        <f>(E2717/L2717)</f>
        <v>57.631016333938291</v>
      </c>
      <c r="Q2717" s="7" t="str">
        <f>LEFT($N2717,FIND("/",N2717)-1)</f>
        <v>theater</v>
      </c>
      <c r="R2717" s="7" t="str">
        <f>RIGHT($N2717,FIND("/",$N2717)-2)</f>
        <v>spaces</v>
      </c>
      <c r="S2717" s="12">
        <f>(((J2717/60)/60)/24)+DATE(1970,1,1)+(-6/24)</f>
        <v>42387.148472222223</v>
      </c>
      <c r="T2717" s="12">
        <f>(((I2717/60)/60)/24)+DATE(1970,1,1)+(-6/24)</f>
        <v>42421.148472222223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((E2718/D2718))</f>
        <v>1.1998010000000001</v>
      </c>
      <c r="P2718" s="7">
        <f>(E2718/L2718)</f>
        <v>64.160481283422456</v>
      </c>
      <c r="Q2718" s="7" t="str">
        <f>LEFT($N2718,FIND("/",N2718)-1)</f>
        <v>theater</v>
      </c>
      <c r="R2718" s="7" t="str">
        <f>RIGHT($N2718,FIND("/",$N2718)-2)</f>
        <v>spaces</v>
      </c>
      <c r="S2718" s="12">
        <f>(((J2718/60)/60)/24)+DATE(1970,1,1)+(-6/24)</f>
        <v>42255.083252314813</v>
      </c>
      <c r="T2718" s="12">
        <f>(((I2718/60)/60)/24)+DATE(1970,1,1)+(-6/24)</f>
        <v>42285.083252314813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((E2719/D2719))</f>
        <v>1.2010400000000001</v>
      </c>
      <c r="P2719" s="7">
        <f>(E2719/L2719)</f>
        <v>92.387692307692305</v>
      </c>
      <c r="Q2719" s="7" t="str">
        <f>LEFT($N2719,FIND("/",N2719)-1)</f>
        <v>theater</v>
      </c>
      <c r="R2719" s="7" t="str">
        <f>RIGHT($N2719,FIND("/",$N2719)-2)</f>
        <v>spaces</v>
      </c>
      <c r="S2719" s="12">
        <f>(((J2719/60)/60)/24)+DATE(1970,1,1)+(-6/24)</f>
        <v>41934.664918981485</v>
      </c>
      <c r="T2719" s="12">
        <f>(((I2719/60)/60)/24)+DATE(1970,1,1)+(-6/24)</f>
        <v>41979.706585648149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((E2720/D2720))</f>
        <v>1.0358333333333334</v>
      </c>
      <c r="P2720" s="7">
        <f>(E2720/L2720)</f>
        <v>125.97972972972973</v>
      </c>
      <c r="Q2720" s="7" t="str">
        <f>LEFT($N2720,FIND("/",N2720)-1)</f>
        <v>theater</v>
      </c>
      <c r="R2720" s="7" t="str">
        <f>RIGHT($N2720,FIND("/",$N2720)-2)</f>
        <v>spaces</v>
      </c>
      <c r="S2720" s="12">
        <f>(((J2720/60)/60)/24)+DATE(1970,1,1)+(-6/24)</f>
        <v>42465.346585648149</v>
      </c>
      <c r="T2720" s="12">
        <f>(((I2720/60)/60)/24)+DATE(1970,1,1)+(-6/24)</f>
        <v>42493.708333333328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((E2721/D2721))</f>
        <v>1.0883333333333334</v>
      </c>
      <c r="P2721" s="7">
        <f>(E2721/L2721)</f>
        <v>94.637681159420296</v>
      </c>
      <c r="Q2721" s="7" t="str">
        <f>LEFT($N2721,FIND("/",N2721)-1)</f>
        <v>theater</v>
      </c>
      <c r="R2721" s="7" t="str">
        <f>RIGHT($N2721,FIND("/",$N2721)-2)</f>
        <v>spaces</v>
      </c>
      <c r="S2721" s="12">
        <f>(((J2721/60)/60)/24)+DATE(1970,1,1)+(-6/24)</f>
        <v>42417.781180555554</v>
      </c>
      <c r="T2721" s="12">
        <f>(((I2721/60)/60)/24)+DATE(1970,1,1)+(-6/24)</f>
        <v>42477.739513888882</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((E2722/D2722))</f>
        <v>1.1812400000000001</v>
      </c>
      <c r="P2722" s="7">
        <f>(E2722/L2722)</f>
        <v>170.69942196531792</v>
      </c>
      <c r="Q2722" s="7" t="str">
        <f>LEFT($N2722,FIND("/",N2722)-1)</f>
        <v>theater</v>
      </c>
      <c r="R2722" s="7" t="str">
        <f>RIGHT($N2722,FIND("/",$N2722)-2)</f>
        <v>spaces</v>
      </c>
      <c r="S2722" s="12">
        <f>(((J2722/60)/60)/24)+DATE(1970,1,1)+(-6/24)</f>
        <v>42655.215891203698</v>
      </c>
      <c r="T2722" s="12">
        <f>(((I2722/60)/60)/24)+DATE(1970,1,1)+(-6/24)</f>
        <v>42685.257557870369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((E2723/D2723))</f>
        <v>14.62</v>
      </c>
      <c r="P2723" s="7">
        <f>(E2723/L2723)</f>
        <v>40.762081784386616</v>
      </c>
      <c r="Q2723" s="7" t="str">
        <f>LEFT($N2723,FIND("/",N2723)-1)</f>
        <v>technology</v>
      </c>
      <c r="R2723" s="7" t="str">
        <f>RIGHT($N2723,FIND("/",$N2723)-3)</f>
        <v>hardware</v>
      </c>
      <c r="S2723" s="12">
        <f>(((J2723/60)/60)/24)+DATE(1970,1,1)+(-6/24)</f>
        <v>41493.293958333335</v>
      </c>
      <c r="T2723" s="12">
        <f>(((I2723/60)/60)/24)+DATE(1970,1,1)+(-6/24)</f>
        <v>41523.541666666664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((E2724/D2724))</f>
        <v>2.5253999999999999</v>
      </c>
      <c r="P2724" s="7">
        <f>(E2724/L2724)</f>
        <v>68.254054054054052</v>
      </c>
      <c r="Q2724" s="7" t="str">
        <f>LEFT($N2724,FIND("/",N2724)-1)</f>
        <v>technology</v>
      </c>
      <c r="R2724" s="7" t="str">
        <f>RIGHT($N2724,FIND("/",$N2724)-3)</f>
        <v>hardware</v>
      </c>
      <c r="S2724" s="12">
        <f>(((J2724/60)/60)/24)+DATE(1970,1,1)+(-6/24)</f>
        <v>42704.607094907406</v>
      </c>
      <c r="T2724" s="12">
        <f>(((I2724/60)/60)/24)+DATE(1970,1,1)+(-6/24)</f>
        <v>42764.607094907406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((E2725/D2725))</f>
        <v>1.4005000000000001</v>
      </c>
      <c r="P2725" s="7">
        <f>(E2725/L2725)</f>
        <v>95.48863636363636</v>
      </c>
      <c r="Q2725" s="7" t="str">
        <f>LEFT($N2725,FIND("/",N2725)-1)</f>
        <v>technology</v>
      </c>
      <c r="R2725" s="7" t="str">
        <f>RIGHT($N2725,FIND("/",$N2725)-3)</f>
        <v>hardware</v>
      </c>
      <c r="S2725" s="12">
        <f>(((J2725/60)/60)/24)+DATE(1970,1,1)+(-6/24)</f>
        <v>41944.58898148148</v>
      </c>
      <c r="T2725" s="12">
        <f>(((I2725/60)/60)/24)+DATE(1970,1,1)+(-6/24)</f>
        <v>42004.630648148144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((E2726/D2726))</f>
        <v>2.9687520259319289</v>
      </c>
      <c r="P2726" s="7">
        <f>(E2726/L2726)</f>
        <v>7.1902649656526005</v>
      </c>
      <c r="Q2726" s="7" t="str">
        <f>LEFT($N2726,FIND("/",N2726)-1)</f>
        <v>technology</v>
      </c>
      <c r="R2726" s="7" t="str">
        <f>RIGHT($N2726,FIND("/",$N2726)-3)</f>
        <v>hardware</v>
      </c>
      <c r="S2726" s="12">
        <f>(((J2726/60)/60)/24)+DATE(1970,1,1)+(-6/24)</f>
        <v>42199.07707175926</v>
      </c>
      <c r="T2726" s="12">
        <f>(((I2726/60)/60)/24)+DATE(1970,1,1)+(-6/24)</f>
        <v>42231.07707175926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((E2727/D2727))</f>
        <v>1.445425</v>
      </c>
      <c r="P2727" s="7">
        <f>(E2727/L2727)</f>
        <v>511.65486725663715</v>
      </c>
      <c r="Q2727" s="7" t="str">
        <f>LEFT($N2727,FIND("/",N2727)-1)</f>
        <v>technology</v>
      </c>
      <c r="R2727" s="7" t="str">
        <f>RIGHT($N2727,FIND("/",$N2727)-3)</f>
        <v>hardware</v>
      </c>
      <c r="S2727" s="12">
        <f>(((J2727/60)/60)/24)+DATE(1970,1,1)+(-6/24)</f>
        <v>42745.494618055556</v>
      </c>
      <c r="T2727" s="12">
        <f>(((I2727/60)/60)/24)+DATE(1970,1,1)+(-6/24)</f>
        <v>42795.494618055556</v>
      </c>
    </row>
    <row r="2728" spans="1:20" ht="17">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((E2728/D2728))</f>
        <v>1.05745</v>
      </c>
      <c r="P2728" s="7">
        <f>(E2728/L2728)</f>
        <v>261.74504950495049</v>
      </c>
      <c r="Q2728" s="7" t="str">
        <f>LEFT($N2728,FIND("/",N2728)-1)</f>
        <v>technology</v>
      </c>
      <c r="R2728" s="7" t="str">
        <f>RIGHT($N2728,FIND("/",$N2728)-3)</f>
        <v>hardware</v>
      </c>
      <c r="S2728" s="12">
        <f>(((J2728/60)/60)/24)+DATE(1970,1,1)+(-6/24)</f>
        <v>42452.329988425925</v>
      </c>
      <c r="T2728" s="12">
        <f>(((I2728/60)/60)/24)+DATE(1970,1,1)+(-6/24)</f>
        <v>42482.329988425925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((E2729/D2729))</f>
        <v>4.9321000000000002</v>
      </c>
      <c r="P2729" s="7">
        <f>(E2729/L2729)</f>
        <v>69.760961810466767</v>
      </c>
      <c r="Q2729" s="7" t="str">
        <f>LEFT($N2729,FIND("/",N2729)-1)</f>
        <v>technology</v>
      </c>
      <c r="R2729" s="7" t="str">
        <f>RIGHT($N2729,FIND("/",$N2729)-3)</f>
        <v>hardware</v>
      </c>
      <c r="S2729" s="12">
        <f>(((J2729/60)/60)/24)+DATE(1970,1,1)+(-6/24)</f>
        <v>42198.426655092597</v>
      </c>
      <c r="T2729" s="12">
        <f>(((I2729/60)/60)/24)+DATE(1970,1,1)+(-6/24)</f>
        <v>42223.426655092597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((E2730/D2730))</f>
        <v>2.0182666666666669</v>
      </c>
      <c r="P2730" s="7">
        <f>(E2730/L2730)</f>
        <v>77.229591836734699</v>
      </c>
      <c r="Q2730" s="7" t="str">
        <f>LEFT($N2730,FIND("/",N2730)-1)</f>
        <v>technology</v>
      </c>
      <c r="R2730" s="7" t="str">
        <f>RIGHT($N2730,FIND("/",$N2730)-3)</f>
        <v>hardware</v>
      </c>
      <c r="S2730" s="12">
        <f>(((J2730/60)/60)/24)+DATE(1970,1,1)+(-6/24)</f>
        <v>42333.34993055556</v>
      </c>
      <c r="T2730" s="12">
        <f>(((I2730/60)/60)/24)+DATE(1970,1,1)+(-6/24)</f>
        <v>42368.34993055556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((E2731/D2731))</f>
        <v>1.0444</v>
      </c>
      <c r="P2731" s="7">
        <f>(E2731/L2731)</f>
        <v>340.56521739130437</v>
      </c>
      <c r="Q2731" s="7" t="str">
        <f>LEFT($N2731,FIND("/",N2731)-1)</f>
        <v>technology</v>
      </c>
      <c r="R2731" s="7" t="str">
        <f>RIGHT($N2731,FIND("/",$N2731)-3)</f>
        <v>hardware</v>
      </c>
      <c r="S2731" s="12">
        <f>(((J2731/60)/60)/24)+DATE(1970,1,1)+(-6/24)</f>
        <v>42094.990706018521</v>
      </c>
      <c r="T2731" s="12">
        <f>(((I2731/60)/60)/24)+DATE(1970,1,1)+(-6/24)</f>
        <v>42124.990706018521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((E2732/D2732))</f>
        <v>1.7029262962962963</v>
      </c>
      <c r="P2732" s="7">
        <f>(E2732/L2732)</f>
        <v>67.417903225806455</v>
      </c>
      <c r="Q2732" s="7" t="str">
        <f>LEFT($N2732,FIND("/",N2732)-1)</f>
        <v>technology</v>
      </c>
      <c r="R2732" s="7" t="str">
        <f>RIGHT($N2732,FIND("/",$N2732)-3)</f>
        <v>hardware</v>
      </c>
      <c r="S2732" s="12">
        <f>(((J2732/60)/60)/24)+DATE(1970,1,1)+(-6/24)</f>
        <v>41351.291377314818</v>
      </c>
      <c r="T2732" s="12">
        <f>(((I2732/60)/60)/24)+DATE(1970,1,1)+(-6/24)</f>
        <v>41386.291377314818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((E2733/D2733))</f>
        <v>1.0430333333333333</v>
      </c>
      <c r="P2733" s="7">
        <f>(E2733/L2733)</f>
        <v>845.70270270270271</v>
      </c>
      <c r="Q2733" s="7" t="str">
        <f>LEFT($N2733,FIND("/",N2733)-1)</f>
        <v>technology</v>
      </c>
      <c r="R2733" s="7" t="str">
        <f>RIGHT($N2733,FIND("/",$N2733)-3)</f>
        <v>hardware</v>
      </c>
      <c r="S2733" s="12">
        <f>(((J2733/60)/60)/24)+DATE(1970,1,1)+(-6/24)</f>
        <v>41872.275717592594</v>
      </c>
      <c r="T2733" s="12">
        <f>(((I2733/60)/60)/24)+DATE(1970,1,1)+(-6/24)</f>
        <v>41929.916666666664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((E2734/D2734))</f>
        <v>1.1825000000000001</v>
      </c>
      <c r="P2734" s="7">
        <f>(E2734/L2734)</f>
        <v>97.191780821917803</v>
      </c>
      <c r="Q2734" s="7" t="str">
        <f>LEFT($N2734,FIND("/",N2734)-1)</f>
        <v>technology</v>
      </c>
      <c r="R2734" s="7" t="str">
        <f>RIGHT($N2734,FIND("/",$N2734)-3)</f>
        <v>hardware</v>
      </c>
      <c r="S2734" s="12">
        <f>(((J2734/60)/60)/24)+DATE(1970,1,1)+(-6/24)</f>
        <v>41389.558194444442</v>
      </c>
      <c r="T2734" s="12">
        <f>(((I2734/60)/60)/24)+DATE(1970,1,1)+(-6/24)</f>
        <v>41421.75</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((E2735/D2735))</f>
        <v>1.07538</v>
      </c>
      <c r="P2735" s="7">
        <f>(E2735/L2735)</f>
        <v>451.84033613445376</v>
      </c>
      <c r="Q2735" s="7" t="str">
        <f>LEFT($N2735,FIND("/",N2735)-1)</f>
        <v>technology</v>
      </c>
      <c r="R2735" s="7" t="str">
        <f>RIGHT($N2735,FIND("/",$N2735)-3)</f>
        <v>hardware</v>
      </c>
      <c r="S2735" s="12">
        <f>(((J2735/60)/60)/24)+DATE(1970,1,1)+(-6/24)</f>
        <v>42044.022847222222</v>
      </c>
      <c r="T2735" s="12">
        <f>(((I2735/60)/60)/24)+DATE(1970,1,1)+(-6/24)</f>
        <v>42103.981180555551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((E2736/D2736))</f>
        <v>22603</v>
      </c>
      <c r="P2736" s="7">
        <f>(E2736/L2736)</f>
        <v>138.66871165644173</v>
      </c>
      <c r="Q2736" s="7" t="str">
        <f>LEFT($N2736,FIND("/",N2736)-1)</f>
        <v>technology</v>
      </c>
      <c r="R2736" s="7" t="str">
        <f>RIGHT($N2736,FIND("/",$N2736)-3)</f>
        <v>hardware</v>
      </c>
      <c r="S2736" s="12">
        <f>(((J2736/60)/60)/24)+DATE(1970,1,1)+(-6/24)</f>
        <v>42626.418888888889</v>
      </c>
      <c r="T2736" s="12">
        <f>(((I2736/60)/60)/24)+DATE(1970,1,1)+(-6/24)</f>
        <v>42656.665972222225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((E2737/D2737))</f>
        <v>9.7813466666666677</v>
      </c>
      <c r="P2737" s="7">
        <f>(E2737/L2737)</f>
        <v>21.640147492625371</v>
      </c>
      <c r="Q2737" s="7" t="str">
        <f>LEFT($N2737,FIND("/",N2737)-1)</f>
        <v>technology</v>
      </c>
      <c r="R2737" s="7" t="str">
        <f>RIGHT($N2737,FIND("/",$N2737)-3)</f>
        <v>hardware</v>
      </c>
      <c r="S2737" s="12">
        <f>(((J2737/60)/60)/24)+DATE(1970,1,1)+(-6/24)</f>
        <v>41315.870949074073</v>
      </c>
      <c r="T2737" s="12">
        <f>(((I2737/60)/60)/24)+DATE(1970,1,1)+(-6/24)</f>
        <v>41346.583333333336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((E2738/D2738))</f>
        <v>1.2290000000000001</v>
      </c>
      <c r="P2738" s="7">
        <f>(E2738/L2738)</f>
        <v>169.51724137931035</v>
      </c>
      <c r="Q2738" s="7" t="str">
        <f>LEFT($N2738,FIND("/",N2738)-1)</f>
        <v>technology</v>
      </c>
      <c r="R2738" s="7" t="str">
        <f>RIGHT($N2738,FIND("/",$N2738)-3)</f>
        <v>hardware</v>
      </c>
      <c r="S2738" s="12">
        <f>(((J2738/60)/60)/24)+DATE(1970,1,1)+(-6/24)</f>
        <v>41722.416354166664</v>
      </c>
      <c r="T2738" s="12">
        <f>(((I2738/60)/60)/24)+DATE(1970,1,1)+(-6/24)</f>
        <v>41752.416354166664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((E2739/D2739))</f>
        <v>2.4606080000000001</v>
      </c>
      <c r="P2739" s="7">
        <f>(E2739/L2739)</f>
        <v>161.88210526315791</v>
      </c>
      <c r="Q2739" s="7" t="str">
        <f>LEFT($N2739,FIND("/",N2739)-1)</f>
        <v>technology</v>
      </c>
      <c r="R2739" s="7" t="str">
        <f>RIGHT($N2739,FIND("/",$N2739)-3)</f>
        <v>hardware</v>
      </c>
      <c r="S2739" s="12">
        <f>(((J2739/60)/60)/24)+DATE(1970,1,1)+(-6/24)</f>
        <v>41611.667673611111</v>
      </c>
      <c r="T2739" s="12">
        <f>(((I2739/60)/60)/24)+DATE(1970,1,1)+(-6/24)</f>
        <v>41654.541666666664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((E2740/D2740))</f>
        <v>1.4794</v>
      </c>
      <c r="P2740" s="7">
        <f>(E2740/L2740)</f>
        <v>493.13333333333333</v>
      </c>
      <c r="Q2740" s="7" t="str">
        <f>LEFT($N2740,FIND("/",N2740)-1)</f>
        <v>technology</v>
      </c>
      <c r="R2740" s="7" t="str">
        <f>RIGHT($N2740,FIND("/",$N2740)-3)</f>
        <v>hardware</v>
      </c>
      <c r="S2740" s="12">
        <f>(((J2740/60)/60)/24)+DATE(1970,1,1)+(-6/24)</f>
        <v>42619.893564814818</v>
      </c>
      <c r="T2740" s="12">
        <f>(((I2740/60)/60)/24)+DATE(1970,1,1)+(-6/24)</f>
        <v>42679.893564814818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((E2741/D2741))</f>
        <v>3.8409090909090908</v>
      </c>
      <c r="P2741" s="7">
        <f>(E2741/L2741)</f>
        <v>22.120418848167539</v>
      </c>
      <c r="Q2741" s="7" t="str">
        <f>LEFT($N2741,FIND("/",N2741)-1)</f>
        <v>technology</v>
      </c>
      <c r="R2741" s="7" t="str">
        <f>RIGHT($N2741,FIND("/",$N2741)-3)</f>
        <v>hardware</v>
      </c>
      <c r="S2741" s="12">
        <f>(((J2741/60)/60)/24)+DATE(1970,1,1)+(-6/24)</f>
        <v>41719.637928240743</v>
      </c>
      <c r="T2741" s="12">
        <f>(((I2741/60)/60)/24)+DATE(1970,1,1)+(-6/24)</f>
        <v>41764.637928240743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((E2742/D2742))</f>
        <v>1.0333333333333334</v>
      </c>
      <c r="P2742" s="7">
        <f>(E2742/L2742)</f>
        <v>18.235294117647058</v>
      </c>
      <c r="Q2742" s="7" t="str">
        <f>LEFT($N2742,FIND("/",N2742)-1)</f>
        <v>technology</v>
      </c>
      <c r="R2742" s="7" t="str">
        <f>RIGHT($N2742,FIND("/",$N2742)-3)</f>
        <v>hardware</v>
      </c>
      <c r="S2742" s="12">
        <f>(((J2742/60)/60)/24)+DATE(1970,1,1)+(-6/24)</f>
        <v>42044.781851851847</v>
      </c>
      <c r="T2742" s="12">
        <f>(((I2742/60)/60)/24)+DATE(1970,1,1)+(-6/24)</f>
        <v>42074.74018518519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((E2743/D2743))</f>
        <v>4.3750000000000004E-3</v>
      </c>
      <c r="P2743" s="7">
        <f>(E2743/L2743)</f>
        <v>8.75</v>
      </c>
      <c r="Q2743" s="7" t="str">
        <f>LEFT($N2743,FIND("/",N2743)-1)</f>
        <v>publishing</v>
      </c>
      <c r="R2743" s="7" t="str">
        <f>RIGHT($N2743,FIND("/",$N2743)+5)</f>
        <v>children's books</v>
      </c>
      <c r="S2743" s="12">
        <f>(((J2743/60)/60)/24)+DATE(1970,1,1)+(-6/24)</f>
        <v>41911.407430555555</v>
      </c>
      <c r="T2743" s="12">
        <f>(((I2743/60)/60)/24)+DATE(1970,1,1)+(-6/24)</f>
        <v>41931.838194444441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((E2744/D2744))</f>
        <v>0.29239999999999999</v>
      </c>
      <c r="P2744" s="7">
        <f>(E2744/L2744)</f>
        <v>40.611111111111114</v>
      </c>
      <c r="Q2744" s="7" t="str">
        <f>LEFT($N2744,FIND("/",N2744)-1)</f>
        <v>publishing</v>
      </c>
      <c r="R2744" s="7" t="str">
        <f>RIGHT($N2744,FIND("/",$N2744)+5)</f>
        <v>children's books</v>
      </c>
      <c r="S2744" s="12">
        <f>(((J2744/60)/60)/24)+DATE(1970,1,1)+(-6/24)</f>
        <v>41030.469756944447</v>
      </c>
      <c r="T2744" s="12">
        <f>(((I2744/60)/60)/24)+DATE(1970,1,1)+(-6/24)</f>
        <v>41044.469756944447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((E2745/D2745))</f>
        <v>0</v>
      </c>
      <c r="P2745" s="7">
        <v>0</v>
      </c>
      <c r="Q2745" s="7" t="str">
        <f>LEFT($N2745,FIND("/",N2745)-1)</f>
        <v>publishing</v>
      </c>
      <c r="R2745" s="7" t="str">
        <f>RIGHT($N2745,FIND("/",$N2745)+5)</f>
        <v>children's books</v>
      </c>
      <c r="S2745" s="12">
        <f>(((J2745/60)/60)/24)+DATE(1970,1,1)+(-6/24)</f>
        <v>42632.078784722224</v>
      </c>
      <c r="T2745" s="12">
        <f>(((I2745/60)/60)/24)+DATE(1970,1,1)+(-6/24)</f>
        <v>42662.078784722224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((E2746/D2746))</f>
        <v>5.2187499999999998E-2</v>
      </c>
      <c r="P2746" s="7">
        <f>(E2746/L2746)</f>
        <v>37.954545454545453</v>
      </c>
      <c r="Q2746" s="7" t="str">
        <f>LEFT($N2746,FIND("/",N2746)-1)</f>
        <v>publishing</v>
      </c>
      <c r="R2746" s="7" t="str">
        <f>RIGHT($N2746,FIND("/",$N2746)+5)</f>
        <v>children's books</v>
      </c>
      <c r="S2746" s="12">
        <f>(((J2746/60)/60)/24)+DATE(1970,1,1)+(-6/24)</f>
        <v>40937.812476851854</v>
      </c>
      <c r="T2746" s="12">
        <f>(((I2746/60)/60)/24)+DATE(1970,1,1)+(-6/24)</f>
        <v>40967.812476851854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((E2747/D2747))</f>
        <v>0.21887499999999999</v>
      </c>
      <c r="P2747" s="7">
        <f>(E2747/L2747)</f>
        <v>35.734693877551024</v>
      </c>
      <c r="Q2747" s="7" t="str">
        <f>LEFT($N2747,FIND("/",N2747)-1)</f>
        <v>publishing</v>
      </c>
      <c r="R2747" s="7" t="str">
        <f>RIGHT($N2747,FIND("/",$N2747)+5)</f>
        <v>children's books</v>
      </c>
      <c r="S2747" s="12">
        <f>(((J2747/60)/60)/24)+DATE(1970,1,1)+(-6/24)</f>
        <v>41044.738055555557</v>
      </c>
      <c r="T2747" s="12">
        <f>(((I2747/60)/60)/24)+DATE(1970,1,1)+(-6/24)</f>
        <v>41104.738055555557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((E2748/D2748))</f>
        <v>0.26700000000000002</v>
      </c>
      <c r="P2748" s="7">
        <f>(E2748/L2748)</f>
        <v>42.157894736842103</v>
      </c>
      <c r="Q2748" s="7" t="str">
        <f>LEFT($N2748,FIND("/",N2748)-1)</f>
        <v>publishing</v>
      </c>
      <c r="R2748" s="7" t="str">
        <f>RIGHT($N2748,FIND("/",$N2748)+5)</f>
        <v>children's books</v>
      </c>
      <c r="S2748" s="12">
        <f>(((J2748/60)/60)/24)+DATE(1970,1,1)+(-6/24)</f>
        <v>41850.531377314815</v>
      </c>
      <c r="T2748" s="12">
        <f>(((I2748/60)/60)/24)+DATE(1970,1,1)+(-6/24)</f>
        <v>41880.531377314815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((E2749/D2749))</f>
        <v>0.28000000000000003</v>
      </c>
      <c r="P2749" s="7">
        <f>(E2749/L2749)</f>
        <v>35</v>
      </c>
      <c r="Q2749" s="7" t="str">
        <f>LEFT($N2749,FIND("/",N2749)-1)</f>
        <v>publishing</v>
      </c>
      <c r="R2749" s="7" t="str">
        <f>RIGHT($N2749,FIND("/",$N2749)+5)</f>
        <v>children's books</v>
      </c>
      <c r="S2749" s="12">
        <f>(((J2749/60)/60)/24)+DATE(1970,1,1)+(-6/24)</f>
        <v>41044.39811342593</v>
      </c>
      <c r="T2749" s="12">
        <f>(((I2749/60)/60)/24)+DATE(1970,1,1)+(-6/24)</f>
        <v>41075.881944444445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((E2750/D2750))</f>
        <v>1.06E-2</v>
      </c>
      <c r="P2750" s="7">
        <f>(E2750/L2750)</f>
        <v>13.25</v>
      </c>
      <c r="Q2750" s="7" t="str">
        <f>LEFT($N2750,FIND("/",N2750)-1)</f>
        <v>publishing</v>
      </c>
      <c r="R2750" s="7" t="str">
        <f>RIGHT($N2750,FIND("/",$N2750)+5)</f>
        <v>children's books</v>
      </c>
      <c r="S2750" s="12">
        <f>(((J2750/60)/60)/24)+DATE(1970,1,1)+(-6/24)</f>
        <v>42585.4606712963</v>
      </c>
      <c r="T2750" s="12">
        <f>(((I2750/60)/60)/24)+DATE(1970,1,1)+(-6/24)</f>
        <v>42615.4606712963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((E2751/D2751))</f>
        <v>1.0999999999999999E-2</v>
      </c>
      <c r="P2751" s="7">
        <f>(E2751/L2751)</f>
        <v>55</v>
      </c>
      <c r="Q2751" s="7" t="str">
        <f>LEFT($N2751,FIND("/",N2751)-1)</f>
        <v>publishing</v>
      </c>
      <c r="R2751" s="7" t="str">
        <f>RIGHT($N2751,FIND("/",$N2751)+5)</f>
        <v>children's books</v>
      </c>
      <c r="S2751" s="12">
        <f>(((J2751/60)/60)/24)+DATE(1970,1,1)+(-6/24)</f>
        <v>42068.549039351856</v>
      </c>
      <c r="T2751" s="12">
        <f>(((I2751/60)/60)/24)+DATE(1970,1,1)+(-6/24)</f>
        <v>42098.507372685184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((E2752/D2752))</f>
        <v>0</v>
      </c>
      <c r="P2752" s="7">
        <v>0</v>
      </c>
      <c r="Q2752" s="7" t="str">
        <f>LEFT($N2752,FIND("/",N2752)-1)</f>
        <v>publishing</v>
      </c>
      <c r="R2752" s="7" t="str">
        <f>RIGHT($N2752,FIND("/",$N2752)+5)</f>
        <v>children's books</v>
      </c>
      <c r="S2752" s="12">
        <f>(((J2752/60)/60)/24)+DATE(1970,1,1)+(-6/24)</f>
        <v>41078.649826388886</v>
      </c>
      <c r="T2752" s="12">
        <f>(((I2752/60)/60)/24)+DATE(1970,1,1)+(-6/24)</f>
        <v>41090.583333333336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((E2753/D2753))</f>
        <v>0</v>
      </c>
      <c r="P2753" s="7">
        <v>0</v>
      </c>
      <c r="Q2753" s="7" t="str">
        <f>LEFT($N2753,FIND("/",N2753)-1)</f>
        <v>publishing</v>
      </c>
      <c r="R2753" s="7" t="str">
        <f>RIGHT($N2753,FIND("/",$N2753)+5)</f>
        <v>children's books</v>
      </c>
      <c r="S2753" s="12">
        <f>(((J2753/60)/60)/24)+DATE(1970,1,1)+(-6/24)</f>
        <v>41747.637060185189</v>
      </c>
      <c r="T2753" s="12">
        <f>(((I2753/60)/60)/24)+DATE(1970,1,1)+(-6/24)</f>
        <v>41807.637060185189</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((E2754/D2754))</f>
        <v>0.11458333333333333</v>
      </c>
      <c r="P2754" s="7">
        <f>(E2754/L2754)</f>
        <v>39.285714285714285</v>
      </c>
      <c r="Q2754" s="7" t="str">
        <f>LEFT($N2754,FIND("/",N2754)-1)</f>
        <v>publishing</v>
      </c>
      <c r="R2754" s="7" t="str">
        <f>RIGHT($N2754,FIND("/",$N2754)+5)</f>
        <v>children's books</v>
      </c>
      <c r="S2754" s="12">
        <f>(((J2754/60)/60)/24)+DATE(1970,1,1)+(-6/24)</f>
        <v>40855.515092592592</v>
      </c>
      <c r="T2754" s="12">
        <f>(((I2754/60)/60)/24)+DATE(1970,1,1)+(-6/24)</f>
        <v>40895.515092592592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((E2755/D2755))</f>
        <v>0.19</v>
      </c>
      <c r="P2755" s="7">
        <f>(E2755/L2755)</f>
        <v>47.5</v>
      </c>
      <c r="Q2755" s="7" t="str">
        <f>LEFT($N2755,FIND("/",N2755)-1)</f>
        <v>publishing</v>
      </c>
      <c r="R2755" s="7" t="str">
        <f>RIGHT($N2755,FIND("/",$N2755)+5)</f>
        <v>children's books</v>
      </c>
      <c r="S2755" s="12">
        <f>(((J2755/60)/60)/24)+DATE(1970,1,1)+(-6/24)</f>
        <v>41117.650729166664</v>
      </c>
      <c r="T2755" s="12">
        <f>(((I2755/60)/60)/24)+DATE(1970,1,1)+(-6/24)</f>
        <v>41147.650729166664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((E2756/D2756))</f>
        <v>0</v>
      </c>
      <c r="P2756" s="7">
        <v>0</v>
      </c>
      <c r="Q2756" s="7" t="str">
        <f>LEFT($N2756,FIND("/",N2756)-1)</f>
        <v>publishing</v>
      </c>
      <c r="R2756" s="7" t="str">
        <f>RIGHT($N2756,FIND("/",$N2756)+5)</f>
        <v>children's books</v>
      </c>
      <c r="S2756" s="12">
        <f>(((J2756/60)/60)/24)+DATE(1970,1,1)+(-6/24)</f>
        <v>41863.386006944449</v>
      </c>
      <c r="T2756" s="12">
        <f>(((I2756/60)/60)/24)+DATE(1970,1,1)+(-6/24)</f>
        <v>41893.386006944449</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((E2757/D2757))</f>
        <v>0.52</v>
      </c>
      <c r="P2757" s="7">
        <f>(E2757/L2757)</f>
        <v>17.333333333333332</v>
      </c>
      <c r="Q2757" s="7" t="str">
        <f>LEFT($N2757,FIND("/",N2757)-1)</f>
        <v>publishing</v>
      </c>
      <c r="R2757" s="7" t="str">
        <f>RIGHT($N2757,FIND("/",$N2757)+5)</f>
        <v>children's books</v>
      </c>
      <c r="S2757" s="12">
        <f>(((J2757/60)/60)/24)+DATE(1970,1,1)+(-6/24)</f>
        <v>42072.540821759263</v>
      </c>
      <c r="T2757" s="12">
        <f>(((I2757/60)/60)/24)+DATE(1970,1,1)+(-6/24)</f>
        <v>42102.540821759263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((E2758/D2758))</f>
        <v>0.1048</v>
      </c>
      <c r="P2758" s="7">
        <f>(E2758/L2758)</f>
        <v>31.757575757575758</v>
      </c>
      <c r="Q2758" s="7" t="str">
        <f>LEFT($N2758,FIND("/",N2758)-1)</f>
        <v>publishing</v>
      </c>
      <c r="R2758" s="7" t="str">
        <f>RIGHT($N2758,FIND("/",$N2758)+5)</f>
        <v>children's books</v>
      </c>
      <c r="S2758" s="12">
        <f>(((J2758/60)/60)/24)+DATE(1970,1,1)+(-6/24)</f>
        <v>41620.65047453704</v>
      </c>
      <c r="T2758" s="12">
        <f>(((I2758/60)/60)/24)+DATE(1970,1,1)+(-6/24)</f>
        <v>41650.65047453704</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((E2759/D2759))</f>
        <v>6.6666666666666671E-3</v>
      </c>
      <c r="P2759" s="7">
        <f>(E2759/L2759)</f>
        <v>5</v>
      </c>
      <c r="Q2759" s="7" t="str">
        <f>LEFT($N2759,FIND("/",N2759)-1)</f>
        <v>publishing</v>
      </c>
      <c r="R2759" s="7" t="str">
        <f>RIGHT($N2759,FIND("/",$N2759)+5)</f>
        <v>children's books</v>
      </c>
      <c r="S2759" s="12">
        <f>(((J2759/60)/60)/24)+DATE(1970,1,1)+(-6/24)</f>
        <v>42573.40662037037</v>
      </c>
      <c r="T2759" s="12">
        <f>(((I2759/60)/60)/24)+DATE(1970,1,1)+(-6/24)</f>
        <v>42588.40662037037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((E2760/D2760))</f>
        <v>0.11700000000000001</v>
      </c>
      <c r="P2760" s="7">
        <f>(E2760/L2760)</f>
        <v>39</v>
      </c>
      <c r="Q2760" s="7" t="str">
        <f>LEFT($N2760,FIND("/",N2760)-1)</f>
        <v>publishing</v>
      </c>
      <c r="R2760" s="7" t="str">
        <f>RIGHT($N2760,FIND("/",$N2760)+5)</f>
        <v>children's books</v>
      </c>
      <c r="S2760" s="12">
        <f>(((J2760/60)/60)/24)+DATE(1970,1,1)+(-6/24)</f>
        <v>42639.191932870366</v>
      </c>
      <c r="T2760" s="12">
        <f>(((I2760/60)/60)/24)+DATE(1970,1,1)+(-6/24)</f>
        <v>42653.191932870366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((E2761/D2761))</f>
        <v>0.105</v>
      </c>
      <c r="P2761" s="7">
        <f>(E2761/L2761)</f>
        <v>52.5</v>
      </c>
      <c r="Q2761" s="7" t="str">
        <f>LEFT($N2761,FIND("/",N2761)-1)</f>
        <v>publishing</v>
      </c>
      <c r="R2761" s="7" t="str">
        <f>RIGHT($N2761,FIND("/",$N2761)+5)</f>
        <v>children's books</v>
      </c>
      <c r="S2761" s="12">
        <f>(((J2761/60)/60)/24)+DATE(1970,1,1)+(-6/24)</f>
        <v>42524.11650462963</v>
      </c>
      <c r="T2761" s="12">
        <f>(((I2761/60)/60)/24)+DATE(1970,1,1)+(-6/24)</f>
        <v>42567.11650462963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((E2762/D2762))</f>
        <v>0</v>
      </c>
      <c r="P2762" s="7">
        <v>0</v>
      </c>
      <c r="Q2762" s="7" t="str">
        <f>LEFT($N2762,FIND("/",N2762)-1)</f>
        <v>publishing</v>
      </c>
      <c r="R2762" s="7" t="str">
        <f>RIGHT($N2762,FIND("/",$N2762)+5)</f>
        <v>children's books</v>
      </c>
      <c r="S2762" s="12">
        <f>(((J2762/60)/60)/24)+DATE(1970,1,1)+(-6/24)</f>
        <v>41415.211319444446</v>
      </c>
      <c r="T2762" s="12">
        <f>(((I2762/60)/60)/24)+DATE(1970,1,1)+(-6/24)</f>
        <v>41445.211319444446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((E2763/D2763))</f>
        <v>7.1999999999999998E-3</v>
      </c>
      <c r="P2763" s="7">
        <f>(E2763/L2763)</f>
        <v>9</v>
      </c>
      <c r="Q2763" s="7" t="str">
        <f>LEFT($N2763,FIND("/",N2763)-1)</f>
        <v>publishing</v>
      </c>
      <c r="R2763" s="7" t="str">
        <f>RIGHT($N2763,FIND("/",$N2763)+5)</f>
        <v>children's books</v>
      </c>
      <c r="S2763" s="12">
        <f>(((J2763/60)/60)/24)+DATE(1970,1,1)+(-6/24)</f>
        <v>41246.813576388886</v>
      </c>
      <c r="T2763" s="12">
        <f>(((I2763/60)/60)/24)+DATE(1970,1,1)+(-6/24)</f>
        <v>41276.813576388886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((E2764/D2764))</f>
        <v>7.6923076923076927E-3</v>
      </c>
      <c r="P2764" s="7">
        <f>(E2764/L2764)</f>
        <v>25</v>
      </c>
      <c r="Q2764" s="7" t="str">
        <f>LEFT($N2764,FIND("/",N2764)-1)</f>
        <v>publishing</v>
      </c>
      <c r="R2764" s="7" t="str">
        <f>RIGHT($N2764,FIND("/",$N2764)+5)</f>
        <v>children's books</v>
      </c>
      <c r="S2764" s="12">
        <f>(((J2764/60)/60)/24)+DATE(1970,1,1)+(-6/24)</f>
        <v>40926.786979166667</v>
      </c>
      <c r="T2764" s="12">
        <f>(((I2764/60)/60)/24)+DATE(1970,1,1)+(-6/24)</f>
        <v>40986.745312500003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((E2765/D2765))</f>
        <v>2.2842639593908631E-3</v>
      </c>
      <c r="P2765" s="7">
        <f>(E2765/L2765)</f>
        <v>30</v>
      </c>
      <c r="Q2765" s="7" t="str">
        <f>LEFT($N2765,FIND("/",N2765)-1)</f>
        <v>publishing</v>
      </c>
      <c r="R2765" s="7" t="str">
        <f>RIGHT($N2765,FIND("/",$N2765)+5)</f>
        <v>children's books</v>
      </c>
      <c r="S2765" s="12">
        <f>(((J2765/60)/60)/24)+DATE(1970,1,1)+(-6/24)</f>
        <v>41373.329675925925</v>
      </c>
      <c r="T2765" s="12">
        <f>(((I2765/60)/60)/24)+DATE(1970,1,1)+(-6/24)</f>
        <v>41418.329675925925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((E2766/D2766))</f>
        <v>1.125E-2</v>
      </c>
      <c r="P2766" s="7">
        <f>(E2766/L2766)</f>
        <v>11.25</v>
      </c>
      <c r="Q2766" s="7" t="str">
        <f>LEFT($N2766,FIND("/",N2766)-1)</f>
        <v>publishing</v>
      </c>
      <c r="R2766" s="7" t="str">
        <f>RIGHT($N2766,FIND("/",$N2766)+5)</f>
        <v>children's books</v>
      </c>
      <c r="S2766" s="12">
        <f>(((J2766/60)/60)/24)+DATE(1970,1,1)+(-6/24)</f>
        <v>41030.042025462964</v>
      </c>
      <c r="T2766" s="12">
        <f>(((I2766/60)/60)/24)+DATE(1970,1,1)+(-6/24)</f>
        <v>41059.541666666664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((E2767/D2767))</f>
        <v>0</v>
      </c>
      <c r="P2767" s="7">
        <v>0</v>
      </c>
      <c r="Q2767" s="7" t="str">
        <f>LEFT($N2767,FIND("/",N2767)-1)</f>
        <v>publishing</v>
      </c>
      <c r="R2767" s="7" t="str">
        <f>RIGHT($N2767,FIND("/",$N2767)+5)</f>
        <v>children's books</v>
      </c>
      <c r="S2767" s="12">
        <f>(((J2767/60)/60)/24)+DATE(1970,1,1)+(-6/24)</f>
        <v>41194.329027777778</v>
      </c>
      <c r="T2767" s="12">
        <f>(((I2767/60)/60)/24)+DATE(1970,1,1)+(-6/24)</f>
        <v>41210.329027777778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((E2768/D2768))</f>
        <v>0.02</v>
      </c>
      <c r="P2768" s="7">
        <f>(E2768/L2768)</f>
        <v>25</v>
      </c>
      <c r="Q2768" s="7" t="str">
        <f>LEFT($N2768,FIND("/",N2768)-1)</f>
        <v>publishing</v>
      </c>
      <c r="R2768" s="7" t="str">
        <f>RIGHT($N2768,FIND("/",$N2768)+5)</f>
        <v>children's books</v>
      </c>
      <c r="S2768" s="12">
        <f>(((J2768/60)/60)/24)+DATE(1970,1,1)+(-6/24)</f>
        <v>40736.418032407404</v>
      </c>
      <c r="T2768" s="12">
        <f>(((I2768/60)/60)/24)+DATE(1970,1,1)+(-6/24)</f>
        <v>40766.418032407404</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((E2769/D2769))</f>
        <v>8.5000000000000006E-3</v>
      </c>
      <c r="P2769" s="7">
        <f>(E2769/L2769)</f>
        <v>11.333333333333334</v>
      </c>
      <c r="Q2769" s="7" t="str">
        <f>LEFT($N2769,FIND("/",N2769)-1)</f>
        <v>publishing</v>
      </c>
      <c r="R2769" s="7" t="str">
        <f>RIGHT($N2769,FIND("/",$N2769)+5)</f>
        <v>children's books</v>
      </c>
      <c r="S2769" s="12">
        <f>(((J2769/60)/60)/24)+DATE(1970,1,1)+(-6/24)</f>
        <v>42172.708912037036</v>
      </c>
      <c r="T2769" s="12">
        <f>(((I2769/60)/60)/24)+DATE(1970,1,1)+(-6/24)</f>
        <v>42232.708912037036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((E2770/D2770))</f>
        <v>0.14314285714285716</v>
      </c>
      <c r="P2770" s="7">
        <f>(E2770/L2770)</f>
        <v>29.470588235294116</v>
      </c>
      <c r="Q2770" s="7" t="str">
        <f>LEFT($N2770,FIND("/",N2770)-1)</f>
        <v>publishing</v>
      </c>
      <c r="R2770" s="7" t="str">
        <f>RIGHT($N2770,FIND("/",$N2770)+5)</f>
        <v>children's books</v>
      </c>
      <c r="S2770" s="12">
        <f>(((J2770/60)/60)/24)+DATE(1970,1,1)+(-6/24)</f>
        <v>40967.364849537036</v>
      </c>
      <c r="T2770" s="12">
        <f>(((I2770/60)/60)/24)+DATE(1970,1,1)+(-6/24)</f>
        <v>40997.323182870372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((E2771/D2771))</f>
        <v>2.5000000000000001E-3</v>
      </c>
      <c r="P2771" s="7">
        <f>(E2771/L2771)</f>
        <v>1</v>
      </c>
      <c r="Q2771" s="7" t="str">
        <f>LEFT($N2771,FIND("/",N2771)-1)</f>
        <v>publishing</v>
      </c>
      <c r="R2771" s="7" t="str">
        <f>RIGHT($N2771,FIND("/",$N2771)+5)</f>
        <v>children's books</v>
      </c>
      <c r="S2771" s="12">
        <f>(((J2771/60)/60)/24)+DATE(1970,1,1)+(-6/24)</f>
        <v>41745.576273148145</v>
      </c>
      <c r="T2771" s="12">
        <f>(((I2771/60)/60)/24)+DATE(1970,1,1)+(-6/24)</f>
        <v>41795.576273148145</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((E2772/D2772))</f>
        <v>0.1041125</v>
      </c>
      <c r="P2772" s="7">
        <f>(E2772/L2772)</f>
        <v>63.098484848484851</v>
      </c>
      <c r="Q2772" s="7" t="str">
        <f>LEFT($N2772,FIND("/",N2772)-1)</f>
        <v>publishing</v>
      </c>
      <c r="R2772" s="7" t="str">
        <f>RIGHT($N2772,FIND("/",$N2772)+5)</f>
        <v>children's books</v>
      </c>
      <c r="S2772" s="12">
        <f>(((J2772/60)/60)/24)+DATE(1970,1,1)+(-6/24)</f>
        <v>41686.455208333333</v>
      </c>
      <c r="T2772" s="12">
        <f>(((I2772/60)/60)/24)+DATE(1970,1,1)+(-6/24)</f>
        <v>41716.413541666669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((E2773/D2773))</f>
        <v>0</v>
      </c>
      <c r="P2773" s="7">
        <v>0</v>
      </c>
      <c r="Q2773" s="7" t="str">
        <f>LEFT($N2773,FIND("/",N2773)-1)</f>
        <v>publishing</v>
      </c>
      <c r="R2773" s="7" t="str">
        <f>RIGHT($N2773,FIND("/",$N2773)+5)</f>
        <v>children's books</v>
      </c>
      <c r="S2773" s="12">
        <f>(((J2773/60)/60)/24)+DATE(1970,1,1)+(-6/24)</f>
        <v>41257.281712962962</v>
      </c>
      <c r="T2773" s="12">
        <f>(((I2773/60)/60)/24)+DATE(1970,1,1)+(-6/24)</f>
        <v>41306.458333333336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((E2774/D2774))</f>
        <v>0</v>
      </c>
      <c r="P2774" s="7">
        <v>0</v>
      </c>
      <c r="Q2774" s="7" t="str">
        <f>LEFT($N2774,FIND("/",N2774)-1)</f>
        <v>publishing</v>
      </c>
      <c r="R2774" s="7" t="str">
        <f>RIGHT($N2774,FIND("/",$N2774)+5)</f>
        <v>children's books</v>
      </c>
      <c r="S2774" s="12">
        <f>(((J2774/60)/60)/24)+DATE(1970,1,1)+(-6/24)</f>
        <v>41537.619143518517</v>
      </c>
      <c r="T2774" s="12">
        <f>(((I2774/60)/60)/24)+DATE(1970,1,1)+(-6/24)</f>
        <v>41552.619143518517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((E2775/D2775))</f>
        <v>1.8867924528301887E-3</v>
      </c>
      <c r="P2775" s="7">
        <f>(E2775/L2775)</f>
        <v>1</v>
      </c>
      <c r="Q2775" s="7" t="str">
        <f>LEFT($N2775,FIND("/",N2775)-1)</f>
        <v>publishing</v>
      </c>
      <c r="R2775" s="7" t="str">
        <f>RIGHT($N2775,FIND("/",$N2775)+5)</f>
        <v>children's books</v>
      </c>
      <c r="S2775" s="12">
        <f>(((J2775/60)/60)/24)+DATE(1970,1,1)+(-6/24)</f>
        <v>42474.61482638889</v>
      </c>
      <c r="T2775" s="12">
        <f>(((I2775/60)/60)/24)+DATE(1970,1,1)+(-6/24)</f>
        <v>42484.61482638889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((E2776/D2776))</f>
        <v>0.14249999999999999</v>
      </c>
      <c r="P2776" s="7">
        <f>(E2776/L2776)</f>
        <v>43.846153846153847</v>
      </c>
      <c r="Q2776" s="7" t="str">
        <f>LEFT($N2776,FIND("/",N2776)-1)</f>
        <v>publishing</v>
      </c>
      <c r="R2776" s="7" t="str">
        <f>RIGHT($N2776,FIND("/",$N2776)+5)</f>
        <v>children's books</v>
      </c>
      <c r="S2776" s="12">
        <f>(((J2776/60)/60)/24)+DATE(1970,1,1)+(-6/24)</f>
        <v>41310.876481481479</v>
      </c>
      <c r="T2776" s="12">
        <f>(((I2776/60)/60)/24)+DATE(1970,1,1)+(-6/24)</f>
        <v>41340.876481481479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((E2777/D2777))</f>
        <v>0.03</v>
      </c>
      <c r="P2777" s="7">
        <f>(E2777/L2777)</f>
        <v>75</v>
      </c>
      <c r="Q2777" s="7" t="str">
        <f>LEFT($N2777,FIND("/",N2777)-1)</f>
        <v>publishing</v>
      </c>
      <c r="R2777" s="7" t="str">
        <f>RIGHT($N2777,FIND("/",$N2777)+5)</f>
        <v>children's books</v>
      </c>
      <c r="S2777" s="12">
        <f>(((J2777/60)/60)/24)+DATE(1970,1,1)+(-6/24)</f>
        <v>40862.763356481482</v>
      </c>
      <c r="T2777" s="12">
        <f>(((I2777/60)/60)/24)+DATE(1970,1,1)+(-6/24)</f>
        <v>40892.763356481482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((E2778/D2778))</f>
        <v>7.8809523809523815E-2</v>
      </c>
      <c r="P2778" s="7">
        <f>(E2778/L2778)</f>
        <v>45.972222222222221</v>
      </c>
      <c r="Q2778" s="7" t="str">
        <f>LEFT($N2778,FIND("/",N2778)-1)</f>
        <v>publishing</v>
      </c>
      <c r="R2778" s="7" t="str">
        <f>RIGHT($N2778,FIND("/",$N2778)+5)</f>
        <v>children's books</v>
      </c>
      <c r="S2778" s="12">
        <f>(((J2778/60)/60)/24)+DATE(1970,1,1)+(-6/24)</f>
        <v>42136.047175925924</v>
      </c>
      <c r="T2778" s="12">
        <f>(((I2778/60)/60)/24)+DATE(1970,1,1)+(-6/24)</f>
        <v>42167.047175925924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((E2779/D2779))</f>
        <v>3.3333333333333335E-3</v>
      </c>
      <c r="P2779" s="7">
        <f>(E2779/L2779)</f>
        <v>10</v>
      </c>
      <c r="Q2779" s="7" t="str">
        <f>LEFT($N2779,FIND("/",N2779)-1)</f>
        <v>publishing</v>
      </c>
      <c r="R2779" s="7" t="str">
        <f>RIGHT($N2779,FIND("/",$N2779)+5)</f>
        <v>children's books</v>
      </c>
      <c r="S2779" s="12">
        <f>(((J2779/60)/60)/24)+DATE(1970,1,1)+(-6/24)</f>
        <v>42172.419027777782</v>
      </c>
      <c r="T2779" s="12">
        <f>(((I2779/60)/60)/24)+DATE(1970,1,1)+(-6/24)</f>
        <v>42202.419027777782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((E2780/D2780))</f>
        <v>0.25545454545454543</v>
      </c>
      <c r="P2780" s="7">
        <f>(E2780/L2780)</f>
        <v>93.666666666666671</v>
      </c>
      <c r="Q2780" s="7" t="str">
        <f>LEFT($N2780,FIND("/",N2780)-1)</f>
        <v>publishing</v>
      </c>
      <c r="R2780" s="7" t="str">
        <f>RIGHT($N2780,FIND("/",$N2780)+5)</f>
        <v>children's books</v>
      </c>
      <c r="S2780" s="12">
        <f>(((J2780/60)/60)/24)+DATE(1970,1,1)+(-6/24)</f>
        <v>41846.728078703702</v>
      </c>
      <c r="T2780" s="12">
        <f>(((I2780/60)/60)/24)+DATE(1970,1,1)+(-6/24)</f>
        <v>41876.728078703702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((E2781/D2781))</f>
        <v>2.12E-2</v>
      </c>
      <c r="P2781" s="7">
        <f>(E2781/L2781)</f>
        <v>53</v>
      </c>
      <c r="Q2781" s="7" t="str">
        <f>LEFT($N2781,FIND("/",N2781)-1)</f>
        <v>publishing</v>
      </c>
      <c r="R2781" s="7" t="str">
        <f>RIGHT($N2781,FIND("/",$N2781)+5)</f>
        <v>children's books</v>
      </c>
      <c r="S2781" s="12">
        <f>(((J2781/60)/60)/24)+DATE(1970,1,1)+(-6/24)</f>
        <v>42300.335891203707</v>
      </c>
      <c r="T2781" s="12">
        <f>(((I2781/60)/60)/24)+DATE(1970,1,1)+(-6/24)</f>
        <v>42330.377557870372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((E2782/D2782))</f>
        <v>0</v>
      </c>
      <c r="P2782" s="7">
        <v>0</v>
      </c>
      <c r="Q2782" s="7" t="str">
        <f>LEFT($N2782,FIND("/",N2782)-1)</f>
        <v>publishing</v>
      </c>
      <c r="R2782" s="7" t="str">
        <f>RIGHT($N2782,FIND("/",$N2782)+5)</f>
        <v>children's books</v>
      </c>
      <c r="S2782" s="12">
        <f>(((J2782/60)/60)/24)+DATE(1970,1,1)+(-6/24)</f>
        <v>42774.197777777779</v>
      </c>
      <c r="T2782" s="12">
        <f>(((I2782/60)/60)/24)+DATE(1970,1,1)+(-6/24)</f>
        <v>42804.197777777779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((E2783/D2783))</f>
        <v>1.0528</v>
      </c>
      <c r="P2783" s="7">
        <f>(E2783/L2783)</f>
        <v>47</v>
      </c>
      <c r="Q2783" s="7" t="str">
        <f>LEFT($N2783,FIND("/",N2783)-1)</f>
        <v>theater</v>
      </c>
      <c r="R2783" s="7" t="str">
        <f>RIGHT($N2783,FIND("/",$N2783)-3)</f>
        <v>plays</v>
      </c>
      <c r="S2783" s="12">
        <f>(((J2783/60)/60)/24)+DATE(1970,1,1)+(-6/24)</f>
        <v>42018.69159722222</v>
      </c>
      <c r="T2783" s="12">
        <f>(((I2783/60)/60)/24)+DATE(1970,1,1)+(-6/24)</f>
        <v>42047.041666666672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((E2784/D2784))</f>
        <v>1.2</v>
      </c>
      <c r="P2784" s="7">
        <f>(E2784/L2784)</f>
        <v>66.666666666666671</v>
      </c>
      <c r="Q2784" s="7" t="str">
        <f>LEFT($N2784,FIND("/",N2784)-1)</f>
        <v>theater</v>
      </c>
      <c r="R2784" s="7" t="str">
        <f>RIGHT($N2784,FIND("/",$N2784)-3)</f>
        <v>plays</v>
      </c>
      <c r="S2784" s="12">
        <f>(((J2784/60)/60)/24)+DATE(1970,1,1)+(-6/24)</f>
        <v>42026.674976851849</v>
      </c>
      <c r="T2784" s="12">
        <f>(((I2784/60)/60)/24)+DATE(1970,1,1)+(-6/24)</f>
        <v>42051.957638888889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((E2785/D2785))</f>
        <v>1.145</v>
      </c>
      <c r="P2785" s="7">
        <f>(E2785/L2785)</f>
        <v>18.770491803278688</v>
      </c>
      <c r="Q2785" s="7" t="str">
        <f>LEFT($N2785,FIND("/",N2785)-1)</f>
        <v>theater</v>
      </c>
      <c r="R2785" s="7" t="str">
        <f>RIGHT($N2785,FIND("/",$N2785)-3)</f>
        <v>plays</v>
      </c>
      <c r="S2785" s="12">
        <f>(((J2785/60)/60)/24)+DATE(1970,1,1)+(-6/24)</f>
        <v>42103.285254629634</v>
      </c>
      <c r="T2785" s="12">
        <f>(((I2785/60)/60)/24)+DATE(1970,1,1)+(-6/24)</f>
        <v>42117.285254629634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((E2786/D2786))</f>
        <v>1.19</v>
      </c>
      <c r="P2786" s="7">
        <f>(E2786/L2786)</f>
        <v>66.111111111111114</v>
      </c>
      <c r="Q2786" s="7" t="str">
        <f>LEFT($N2786,FIND("/",N2786)-1)</f>
        <v>theater</v>
      </c>
      <c r="R2786" s="7" t="str">
        <f>RIGHT($N2786,FIND("/",$N2786)-3)</f>
        <v>plays</v>
      </c>
      <c r="S2786" s="12">
        <f>(((J2786/60)/60)/24)+DATE(1970,1,1)+(-6/24)</f>
        <v>41920.537534722222</v>
      </c>
      <c r="T2786" s="12">
        <f>(((I2786/60)/60)/24)+DATE(1970,1,1)+(-6/24)</f>
        <v>41941.537534722222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((E2787/D2787))</f>
        <v>1.0468</v>
      </c>
      <c r="P2787" s="7">
        <f>(E2787/L2787)</f>
        <v>36.859154929577464</v>
      </c>
      <c r="Q2787" s="7" t="str">
        <f>LEFT($N2787,FIND("/",N2787)-1)</f>
        <v>theater</v>
      </c>
      <c r="R2787" s="7" t="str">
        <f>RIGHT($N2787,FIND("/",$N2787)-3)</f>
        <v>plays</v>
      </c>
      <c r="S2787" s="12">
        <f>(((J2787/60)/60)/24)+DATE(1970,1,1)+(-6/24)</f>
        <v>42557.939432870371</v>
      </c>
      <c r="T2787" s="12">
        <f>(((I2787/60)/60)/24)+DATE(1970,1,1)+(-6/24)</f>
        <v>42587.625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((E2788/D2788))</f>
        <v>1.1783999999999999</v>
      </c>
      <c r="P2788" s="7">
        <f>(E2788/L2788)</f>
        <v>39.810810810810814</v>
      </c>
      <c r="Q2788" s="7" t="str">
        <f>LEFT($N2788,FIND("/",N2788)-1)</f>
        <v>theater</v>
      </c>
      <c r="R2788" s="7" t="str">
        <f>RIGHT($N2788,FIND("/",$N2788)-3)</f>
        <v>plays</v>
      </c>
      <c r="S2788" s="12">
        <f>(((J2788/60)/60)/24)+DATE(1970,1,1)+(-6/24)</f>
        <v>41815.319212962961</v>
      </c>
      <c r="T2788" s="12">
        <f>(((I2788/60)/60)/24)+DATE(1970,1,1)+(-6/24)</f>
        <v>41829.319212962961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((E2789/D2789))</f>
        <v>1.1970000000000001</v>
      </c>
      <c r="P2789" s="7">
        <f>(E2789/L2789)</f>
        <v>31.5</v>
      </c>
      <c r="Q2789" s="7" t="str">
        <f>LEFT($N2789,FIND("/",N2789)-1)</f>
        <v>theater</v>
      </c>
      <c r="R2789" s="7" t="str">
        <f>RIGHT($N2789,FIND("/",$N2789)-3)</f>
        <v>plays</v>
      </c>
      <c r="S2789" s="12">
        <f>(((J2789/60)/60)/24)+DATE(1970,1,1)+(-6/24)</f>
        <v>41807.948518518519</v>
      </c>
      <c r="T2789" s="12">
        <f>(((I2789/60)/60)/24)+DATE(1970,1,1)+(-6/24)</f>
        <v>41837.948518518519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((E2790/D2790))</f>
        <v>1.0249999999999999</v>
      </c>
      <c r="P2790" s="7">
        <f>(E2790/L2790)</f>
        <v>102.5</v>
      </c>
      <c r="Q2790" s="7" t="str">
        <f>LEFT($N2790,FIND("/",N2790)-1)</f>
        <v>theater</v>
      </c>
      <c r="R2790" s="7" t="str">
        <f>RIGHT($N2790,FIND("/",$N2790)-3)</f>
        <v>plays</v>
      </c>
      <c r="S2790" s="12">
        <f>(((J2790/60)/60)/24)+DATE(1970,1,1)+(-6/24)</f>
        <v>42550.451886574068</v>
      </c>
      <c r="T2790" s="12">
        <f>(((I2790/60)/60)/24)+DATE(1970,1,1)+(-6/24)</f>
        <v>42580.451886574068</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((E2791/D2791))</f>
        <v>1.0116666666666667</v>
      </c>
      <c r="P2791" s="7">
        <f>(E2791/L2791)</f>
        <v>126.45833333333333</v>
      </c>
      <c r="Q2791" s="7" t="str">
        <f>LEFT($N2791,FIND("/",N2791)-1)</f>
        <v>theater</v>
      </c>
      <c r="R2791" s="7" t="str">
        <f>RIGHT($N2791,FIND("/",$N2791)-3)</f>
        <v>plays</v>
      </c>
      <c r="S2791" s="12">
        <f>(((J2791/60)/60)/24)+DATE(1970,1,1)+(-6/24)</f>
        <v>42055.763124999998</v>
      </c>
      <c r="T2791" s="12">
        <f>(((I2791/60)/60)/24)+DATE(1970,1,1)+(-6/24)</f>
        <v>42074.916666666672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((E2792/D2792))</f>
        <v>1.0533333333333332</v>
      </c>
      <c r="P2792" s="7">
        <f>(E2792/L2792)</f>
        <v>47.878787878787875</v>
      </c>
      <c r="Q2792" s="7" t="str">
        <f>LEFT($N2792,FIND("/",N2792)-1)</f>
        <v>theater</v>
      </c>
      <c r="R2792" s="7" t="str">
        <f>RIGHT($N2792,FIND("/",$N2792)-3)</f>
        <v>plays</v>
      </c>
      <c r="S2792" s="12">
        <f>(((J2792/60)/60)/24)+DATE(1970,1,1)+(-6/24)</f>
        <v>42016.688692129625</v>
      </c>
      <c r="T2792" s="12">
        <f>(((I2792/60)/60)/24)+DATE(1970,1,1)+(-6/24)</f>
        <v>42046.688692129625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((E2793/D2793))</f>
        <v>1.0249999999999999</v>
      </c>
      <c r="P2793" s="7">
        <f>(E2793/L2793)</f>
        <v>73.214285714285708</v>
      </c>
      <c r="Q2793" s="7" t="str">
        <f>LEFT($N2793,FIND("/",N2793)-1)</f>
        <v>theater</v>
      </c>
      <c r="R2793" s="7" t="str">
        <f>RIGHT($N2793,FIND("/",$N2793)-3)</f>
        <v>plays</v>
      </c>
      <c r="S2793" s="12">
        <f>(((J2793/60)/60)/24)+DATE(1970,1,1)+(-6/24)</f>
        <v>42591.649988425925</v>
      </c>
      <c r="T2793" s="12">
        <f>(((I2793/60)/60)/24)+DATE(1970,1,1)+(-6/24)</f>
        <v>42621.916666666672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((E2794/D2794))</f>
        <v>1.0760000000000001</v>
      </c>
      <c r="P2794" s="7">
        <f>(E2794/L2794)</f>
        <v>89.666666666666671</v>
      </c>
      <c r="Q2794" s="7" t="str">
        <f>LEFT($N2794,FIND("/",N2794)-1)</f>
        <v>theater</v>
      </c>
      <c r="R2794" s="7" t="str">
        <f>RIGHT($N2794,FIND("/",$N2794)-3)</f>
        <v>plays</v>
      </c>
      <c r="S2794" s="12">
        <f>(((J2794/60)/60)/24)+DATE(1970,1,1)+(-6/24)</f>
        <v>42182.981006944443</v>
      </c>
      <c r="T2794" s="12">
        <f>(((I2794/60)/60)/24)+DATE(1970,1,1)+(-6/24)</f>
        <v>42227.981006944443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((E2795/D2795))</f>
        <v>1.105675</v>
      </c>
      <c r="P2795" s="7">
        <f>(E2795/L2795)</f>
        <v>151.4623287671233</v>
      </c>
      <c r="Q2795" s="7" t="str">
        <f>LEFT($N2795,FIND("/",N2795)-1)</f>
        <v>theater</v>
      </c>
      <c r="R2795" s="7" t="str">
        <f>RIGHT($N2795,FIND("/",$N2795)-3)</f>
        <v>plays</v>
      </c>
      <c r="S2795" s="12">
        <f>(((J2795/60)/60)/24)+DATE(1970,1,1)+(-6/24)</f>
        <v>42176.169039351851</v>
      </c>
      <c r="T2795" s="12">
        <f>(((I2795/60)/60)/24)+DATE(1970,1,1)+(-6/24)</f>
        <v>42206.169039351851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((E2796/D2796))</f>
        <v>1.5</v>
      </c>
      <c r="P2796" s="7">
        <f>(E2796/L2796)</f>
        <v>25</v>
      </c>
      <c r="Q2796" s="7" t="str">
        <f>LEFT($N2796,FIND("/",N2796)-1)</f>
        <v>theater</v>
      </c>
      <c r="R2796" s="7" t="str">
        <f>RIGHT($N2796,FIND("/",$N2796)-3)</f>
        <v>plays</v>
      </c>
      <c r="S2796" s="12">
        <f>(((J2796/60)/60)/24)+DATE(1970,1,1)+(-6/24)</f>
        <v>42416.441655092596</v>
      </c>
      <c r="T2796" s="12">
        <f>(((I2796/60)/60)/24)+DATE(1970,1,1)+(-6/24)</f>
        <v>42432.541666666672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((E2797/D2797))</f>
        <v>1.0428571428571429</v>
      </c>
      <c r="P2797" s="7">
        <f>(E2797/L2797)</f>
        <v>36.5</v>
      </c>
      <c r="Q2797" s="7" t="str">
        <f>LEFT($N2797,FIND("/",N2797)-1)</f>
        <v>theater</v>
      </c>
      <c r="R2797" s="7" t="str">
        <f>RIGHT($N2797,FIND("/",$N2797)-3)</f>
        <v>plays</v>
      </c>
      <c r="S2797" s="12">
        <f>(((J2797/60)/60)/24)+DATE(1970,1,1)+(-6/24)</f>
        <v>41780.275937500002</v>
      </c>
      <c r="T2797" s="12">
        <f>(((I2797/60)/60)/24)+DATE(1970,1,1)+(-6/24)</f>
        <v>41796.708333333336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((E2798/D2798))</f>
        <v>1.155</v>
      </c>
      <c r="P2798" s="7">
        <f>(E2798/L2798)</f>
        <v>44</v>
      </c>
      <c r="Q2798" s="7" t="str">
        <f>LEFT($N2798,FIND("/",N2798)-1)</f>
        <v>theater</v>
      </c>
      <c r="R2798" s="7" t="str">
        <f>RIGHT($N2798,FIND("/",$N2798)-3)</f>
        <v>plays</v>
      </c>
      <c r="S2798" s="12">
        <f>(((J2798/60)/60)/24)+DATE(1970,1,1)+(-6/24)</f>
        <v>41795.278101851851</v>
      </c>
      <c r="T2798" s="12">
        <f>(((I2798/60)/60)/24)+DATE(1970,1,1)+(-6/24)</f>
        <v>41825.278101851851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((E2799/D2799))</f>
        <v>1.02645125</v>
      </c>
      <c r="P2799" s="7">
        <f>(E2799/L2799)</f>
        <v>87.357553191489373</v>
      </c>
      <c r="Q2799" s="7" t="str">
        <f>LEFT($N2799,FIND("/",N2799)-1)</f>
        <v>theater</v>
      </c>
      <c r="R2799" s="7" t="str">
        <f>RIGHT($N2799,FIND("/",$N2799)-3)</f>
        <v>plays</v>
      </c>
      <c r="S2799" s="12">
        <f>(((J2799/60)/60)/24)+DATE(1970,1,1)+(-6/24)</f>
        <v>41798.69027777778</v>
      </c>
      <c r="T2799" s="12">
        <f>(((I2799/60)/60)/24)+DATE(1970,1,1)+(-6/24)</f>
        <v>41828.69027777778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((E2800/D2800))</f>
        <v>1.014</v>
      </c>
      <c r="P2800" s="7">
        <f>(E2800/L2800)</f>
        <v>36.474820143884891</v>
      </c>
      <c r="Q2800" s="7" t="str">
        <f>LEFT($N2800,FIND("/",N2800)-1)</f>
        <v>theater</v>
      </c>
      <c r="R2800" s="7" t="str">
        <f>RIGHT($N2800,FIND("/",$N2800)-3)</f>
        <v>plays</v>
      </c>
      <c r="S2800" s="12">
        <f>(((J2800/60)/60)/24)+DATE(1970,1,1)+(-6/24)</f>
        <v>42201.425011574072</v>
      </c>
      <c r="T2800" s="12">
        <f>(((I2800/60)/60)/24)+DATE(1970,1,1)+(-6/24)</f>
        <v>42216.416666666672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((E2801/D2801))</f>
        <v>1.1663479999999999</v>
      </c>
      <c r="P2801" s="7">
        <f>(E2801/L2801)</f>
        <v>44.859538461538463</v>
      </c>
      <c r="Q2801" s="7" t="str">
        <f>LEFT($N2801,FIND("/",N2801)-1)</f>
        <v>theater</v>
      </c>
      <c r="R2801" s="7" t="str">
        <f>RIGHT($N2801,FIND("/",$N2801)-3)</f>
        <v>plays</v>
      </c>
      <c r="S2801" s="12">
        <f>(((J2801/60)/60)/24)+DATE(1970,1,1)+(-6/24)</f>
        <v>42507.014699074076</v>
      </c>
      <c r="T2801" s="12">
        <f>(((I2801/60)/60)/24)+DATE(1970,1,1)+(-6/24)</f>
        <v>42538.416666666672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((E2802/D2802))</f>
        <v>1.33</v>
      </c>
      <c r="P2802" s="7">
        <f>(E2802/L2802)</f>
        <v>42.903225806451616</v>
      </c>
      <c r="Q2802" s="7" t="str">
        <f>LEFT($N2802,FIND("/",N2802)-1)</f>
        <v>theater</v>
      </c>
      <c r="R2802" s="7" t="str">
        <f>RIGHT($N2802,FIND("/",$N2802)-3)</f>
        <v>plays</v>
      </c>
      <c r="S2802" s="12">
        <f>(((J2802/60)/60)/24)+DATE(1970,1,1)+(-6/24)</f>
        <v>41948.302847222221</v>
      </c>
      <c r="T2802" s="12">
        <f>(((I2802/60)/60)/24)+DATE(1970,1,1)+(-6/24)</f>
        <v>42008.302847222221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((E2803/D2803))</f>
        <v>1.3320000000000001</v>
      </c>
      <c r="P2803" s="7">
        <f>(E2803/L2803)</f>
        <v>51.230769230769234</v>
      </c>
      <c r="Q2803" s="7" t="str">
        <f>LEFT($N2803,FIND("/",N2803)-1)</f>
        <v>theater</v>
      </c>
      <c r="R2803" s="7" t="str">
        <f>RIGHT($N2803,FIND("/",$N2803)-3)</f>
        <v>plays</v>
      </c>
      <c r="S2803" s="12">
        <f>(((J2803/60)/60)/24)+DATE(1970,1,1)+(-6/24)</f>
        <v>41899.993159722224</v>
      </c>
      <c r="T2803" s="12">
        <f>(((I2803/60)/60)/24)+DATE(1970,1,1)+(-6/24)</f>
        <v>41922.208333333336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((E2804/D2804))</f>
        <v>1.0183333333333333</v>
      </c>
      <c r="P2804" s="7">
        <f>(E2804/L2804)</f>
        <v>33.944444444444443</v>
      </c>
      <c r="Q2804" s="7" t="str">
        <f>LEFT($N2804,FIND("/",N2804)-1)</f>
        <v>theater</v>
      </c>
      <c r="R2804" s="7" t="str">
        <f>RIGHT($N2804,FIND("/",$N2804)-3)</f>
        <v>plays</v>
      </c>
      <c r="S2804" s="12">
        <f>(((J2804/60)/60)/24)+DATE(1970,1,1)+(-6/24)</f>
        <v>42192.39707175926</v>
      </c>
      <c r="T2804" s="12">
        <f>(((I2804/60)/60)/24)+DATE(1970,1,1)+(-6/24)</f>
        <v>42222.39707175926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((E2805/D2805))</f>
        <v>1.2795000000000001</v>
      </c>
      <c r="P2805" s="7">
        <f>(E2805/L2805)</f>
        <v>90.744680851063833</v>
      </c>
      <c r="Q2805" s="7" t="str">
        <f>LEFT($N2805,FIND("/",N2805)-1)</f>
        <v>theater</v>
      </c>
      <c r="R2805" s="7" t="str">
        <f>RIGHT($N2805,FIND("/",$N2805)-3)</f>
        <v>plays</v>
      </c>
      <c r="S2805" s="12">
        <f>(((J2805/60)/60)/24)+DATE(1970,1,1)+(-6/24)</f>
        <v>42157.815694444449</v>
      </c>
      <c r="T2805" s="12">
        <f>(((I2805/60)/60)/24)+DATE(1970,1,1)+(-6/24)</f>
        <v>42200.75</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((E2806/D2806))</f>
        <v>1.1499999999999999</v>
      </c>
      <c r="P2806" s="7">
        <f>(E2806/L2806)</f>
        <v>50</v>
      </c>
      <c r="Q2806" s="7" t="str">
        <f>LEFT($N2806,FIND("/",N2806)-1)</f>
        <v>theater</v>
      </c>
      <c r="R2806" s="7" t="str">
        <f>RIGHT($N2806,FIND("/",$N2806)-3)</f>
        <v>plays</v>
      </c>
      <c r="S2806" s="12">
        <f>(((J2806/60)/60)/24)+DATE(1970,1,1)+(-6/24)</f>
        <v>41881.203587962962</v>
      </c>
      <c r="T2806" s="12">
        <f>(((I2806/60)/60)/24)+DATE(1970,1,1)+(-6/24)</f>
        <v>41911.203587962962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((E2807/D2807))</f>
        <v>1.1000000000000001</v>
      </c>
      <c r="P2807" s="7">
        <f>(E2807/L2807)</f>
        <v>24.444444444444443</v>
      </c>
      <c r="Q2807" s="7" t="str">
        <f>LEFT($N2807,FIND("/",N2807)-1)</f>
        <v>theater</v>
      </c>
      <c r="R2807" s="7" t="str">
        <f>RIGHT($N2807,FIND("/",$N2807)-3)</f>
        <v>plays</v>
      </c>
      <c r="S2807" s="12">
        <f>(((J2807/60)/60)/24)+DATE(1970,1,1)+(-6/24)</f>
        <v>42213.255474537036</v>
      </c>
      <c r="T2807" s="12">
        <f>(((I2807/60)/60)/24)+DATE(1970,1,1)+(-6/24)</f>
        <v>42238.255474537036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((E2808/D2808))</f>
        <v>1.121</v>
      </c>
      <c r="P2808" s="7">
        <f>(E2808/L2808)</f>
        <v>44.25</v>
      </c>
      <c r="Q2808" s="7" t="str">
        <f>LEFT($N2808,FIND("/",N2808)-1)</f>
        <v>theater</v>
      </c>
      <c r="R2808" s="7" t="str">
        <f>RIGHT($N2808,FIND("/",$N2808)-3)</f>
        <v>plays</v>
      </c>
      <c r="S2808" s="12">
        <f>(((J2808/60)/60)/24)+DATE(1970,1,1)+(-6/24)</f>
        <v>42185.017245370371</v>
      </c>
      <c r="T2808" s="12">
        <f>(((I2808/60)/60)/24)+DATE(1970,1,1)+(-6/24)</f>
        <v>42221.208333333328</v>
      </c>
    </row>
    <row r="2809" spans="1:20" ht="17">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((E2809/D2809))</f>
        <v>1.26</v>
      </c>
      <c r="P2809" s="7">
        <f>(E2809/L2809)</f>
        <v>67.741935483870961</v>
      </c>
      <c r="Q2809" s="7" t="str">
        <f>LEFT($N2809,FIND("/",N2809)-1)</f>
        <v>theater</v>
      </c>
      <c r="R2809" s="7" t="str">
        <f>RIGHT($N2809,FIND("/",$N2809)-3)</f>
        <v>plays</v>
      </c>
      <c r="S2809" s="12">
        <f>(((J2809/60)/60)/24)+DATE(1970,1,1)+(-6/24)</f>
        <v>42154.623124999998</v>
      </c>
      <c r="T2809" s="12">
        <f>(((I2809/60)/60)/24)+DATE(1970,1,1)+(-6/24)</f>
        <v>42184.623124999998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((E2810/D2810))</f>
        <v>1.0024444444444445</v>
      </c>
      <c r="P2810" s="7">
        <f>(E2810/L2810)</f>
        <v>65.376811594202906</v>
      </c>
      <c r="Q2810" s="7" t="str">
        <f>LEFT($N2810,FIND("/",N2810)-1)</f>
        <v>theater</v>
      </c>
      <c r="R2810" s="7" t="str">
        <f>RIGHT($N2810,FIND("/",$N2810)-3)</f>
        <v>plays</v>
      </c>
      <c r="S2810" s="12">
        <f>(((J2810/60)/60)/24)+DATE(1970,1,1)+(-6/24)</f>
        <v>42208.59646990741</v>
      </c>
      <c r="T2810" s="12">
        <f>(((I2810/60)/60)/24)+DATE(1970,1,1)+(-6/24)</f>
        <v>42238.59646990741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((E2811/D2811))</f>
        <v>1.024</v>
      </c>
      <c r="P2811" s="7">
        <f>(E2811/L2811)</f>
        <v>121.9047619047619</v>
      </c>
      <c r="Q2811" s="7" t="str">
        <f>LEFT($N2811,FIND("/",N2811)-1)</f>
        <v>theater</v>
      </c>
      <c r="R2811" s="7" t="str">
        <f>RIGHT($N2811,FIND("/",$N2811)-3)</f>
        <v>plays</v>
      </c>
      <c r="S2811" s="12">
        <f>(((J2811/60)/60)/24)+DATE(1970,1,1)+(-6/24)</f>
        <v>42451.246817129635</v>
      </c>
      <c r="T2811" s="12">
        <f>(((I2811/60)/60)/24)+DATE(1970,1,1)+(-6/24)</f>
        <v>42459.360416666663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((E2812/D2812))</f>
        <v>1.0820000000000001</v>
      </c>
      <c r="P2812" s="7">
        <f>(E2812/L2812)</f>
        <v>47.456140350877192</v>
      </c>
      <c r="Q2812" s="7" t="str">
        <f>LEFT($N2812,FIND("/",N2812)-1)</f>
        <v>theater</v>
      </c>
      <c r="R2812" s="7" t="str">
        <f>RIGHT($N2812,FIND("/",$N2812)-3)</f>
        <v>plays</v>
      </c>
      <c r="S2812" s="12">
        <f>(((J2812/60)/60)/24)+DATE(1970,1,1)+(-6/24)</f>
        <v>41758.88962962963</v>
      </c>
      <c r="T2812" s="12">
        <f>(((I2812/60)/60)/24)+DATE(1970,1,1)+(-6/24)</f>
        <v>41790.915972222225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((E2813/D2813))</f>
        <v>1.0026999999999999</v>
      </c>
      <c r="P2813" s="7">
        <f>(E2813/L2813)</f>
        <v>92.842592592592595</v>
      </c>
      <c r="Q2813" s="7" t="str">
        <f>LEFT($N2813,FIND("/",N2813)-1)</f>
        <v>theater</v>
      </c>
      <c r="R2813" s="7" t="str">
        <f>RIGHT($N2813,FIND("/",$N2813)-3)</f>
        <v>plays</v>
      </c>
      <c r="S2813" s="12">
        <f>(((J2813/60)/60)/24)+DATE(1970,1,1)+(-6/24)</f>
        <v>42028.246562500004</v>
      </c>
      <c r="T2813" s="12">
        <f>(((I2813/60)/60)/24)+DATE(1970,1,1)+(-6/24)</f>
        <v>42058.246562500004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((E2814/D2814))</f>
        <v>1.133</v>
      </c>
      <c r="P2814" s="7">
        <f>(E2814/L2814)</f>
        <v>68.253012048192772</v>
      </c>
      <c r="Q2814" s="7" t="str">
        <f>LEFT($N2814,FIND("/",N2814)-1)</f>
        <v>theater</v>
      </c>
      <c r="R2814" s="7" t="str">
        <f>RIGHT($N2814,FIND("/",$N2814)-3)</f>
        <v>plays</v>
      </c>
      <c r="S2814" s="12">
        <f>(((J2814/60)/60)/24)+DATE(1970,1,1)+(-6/24)</f>
        <v>42054.49418981481</v>
      </c>
      <c r="T2814" s="12">
        <f>(((I2814/60)/60)/24)+DATE(1970,1,1)+(-6/24)</f>
        <v>42099.916666666672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((E2815/D2815))</f>
        <v>1.2757571428571428</v>
      </c>
      <c r="P2815" s="7">
        <f>(E2815/L2815)</f>
        <v>37.209583333333335</v>
      </c>
      <c r="Q2815" s="7" t="str">
        <f>LEFT($N2815,FIND("/",N2815)-1)</f>
        <v>theater</v>
      </c>
      <c r="R2815" s="7" t="str">
        <f>RIGHT($N2815,FIND("/",$N2815)-3)</f>
        <v>plays</v>
      </c>
      <c r="S2815" s="12">
        <f>(((J2815/60)/60)/24)+DATE(1970,1,1)+(-6/24)</f>
        <v>42693.492604166662</v>
      </c>
      <c r="T2815" s="12">
        <f>(((I2815/60)/60)/24)+DATE(1970,1,1)+(-6/24)</f>
        <v>42718.492604166662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((E2816/D2816))</f>
        <v>1.0773333333333333</v>
      </c>
      <c r="P2816" s="7">
        <f>(E2816/L2816)</f>
        <v>25.25</v>
      </c>
      <c r="Q2816" s="7" t="str">
        <f>LEFT($N2816,FIND("/",N2816)-1)</f>
        <v>theater</v>
      </c>
      <c r="R2816" s="7" t="str">
        <f>RIGHT($N2816,FIND("/",$N2816)-3)</f>
        <v>plays</v>
      </c>
      <c r="S2816" s="12">
        <f>(((J2816/60)/60)/24)+DATE(1970,1,1)+(-6/24)</f>
        <v>42103.149479166663</v>
      </c>
      <c r="T2816" s="12">
        <f>(((I2816/60)/60)/24)+DATE(1970,1,1)+(-6/24)</f>
        <v>42133.149479166663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((E2817/D2817))</f>
        <v>2.42</v>
      </c>
      <c r="P2817" s="7">
        <f>(E2817/L2817)</f>
        <v>43.214285714285715</v>
      </c>
      <c r="Q2817" s="7" t="str">
        <f>LEFT($N2817,FIND("/",N2817)-1)</f>
        <v>theater</v>
      </c>
      <c r="R2817" s="7" t="str">
        <f>RIGHT($N2817,FIND("/",$N2817)-3)</f>
        <v>plays</v>
      </c>
      <c r="S2817" s="12">
        <f>(((J2817/60)/60)/24)+DATE(1970,1,1)+(-6/24)</f>
        <v>42559.526724537034</v>
      </c>
      <c r="T2817" s="12">
        <f>(((I2817/60)/60)/24)+DATE(1970,1,1)+(-6/24)</f>
        <v>42589.526724537034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((E2818/D2818))</f>
        <v>1.4156666666666666</v>
      </c>
      <c r="P2818" s="7">
        <f>(E2818/L2818)</f>
        <v>25.130177514792898</v>
      </c>
      <c r="Q2818" s="7" t="str">
        <f>LEFT($N2818,FIND("/",N2818)-1)</f>
        <v>theater</v>
      </c>
      <c r="R2818" s="7" t="str">
        <f>RIGHT($N2818,FIND("/",$N2818)-3)</f>
        <v>plays</v>
      </c>
      <c r="S2818" s="12">
        <f>(((J2818/60)/60)/24)+DATE(1970,1,1)+(-6/24)</f>
        <v>42188.217499999999</v>
      </c>
      <c r="T2818" s="12">
        <f>(((I2818/60)/60)/24)+DATE(1970,1,1)+(-6/24)</f>
        <v>42218.416666666672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((E2819/D2819))</f>
        <v>1.3</v>
      </c>
      <c r="P2819" s="7">
        <f>(E2819/L2819)</f>
        <v>23.636363636363637</v>
      </c>
      <c r="Q2819" s="7" t="str">
        <f>LEFT($N2819,FIND("/",N2819)-1)</f>
        <v>theater</v>
      </c>
      <c r="R2819" s="7" t="str">
        <f>RIGHT($N2819,FIND("/",$N2819)-3)</f>
        <v>plays</v>
      </c>
      <c r="S2819" s="12">
        <f>(((J2819/60)/60)/24)+DATE(1970,1,1)+(-6/24)</f>
        <v>42023.384976851856</v>
      </c>
      <c r="T2819" s="12">
        <f>(((I2819/60)/60)/24)+DATE(1970,1,1)+(-6/24)</f>
        <v>42063.384976851856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((E2820/D2820))</f>
        <v>1.0603</v>
      </c>
      <c r="P2820" s="7">
        <f>(E2820/L2820)</f>
        <v>103.95098039215686</v>
      </c>
      <c r="Q2820" s="7" t="str">
        <f>LEFT($N2820,FIND("/",N2820)-1)</f>
        <v>theater</v>
      </c>
      <c r="R2820" s="7" t="str">
        <f>RIGHT($N2820,FIND("/",$N2820)-3)</f>
        <v>plays</v>
      </c>
      <c r="S2820" s="12">
        <f>(((J2820/60)/60)/24)+DATE(1970,1,1)+(-6/24)</f>
        <v>42250.348217592589</v>
      </c>
      <c r="T2820" s="12">
        <f>(((I2820/60)/60)/24)+DATE(1970,1,1)+(-6/24)</f>
        <v>42270.348217592589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((E2821/D2821))</f>
        <v>1.048</v>
      </c>
      <c r="P2821" s="7">
        <f>(E2821/L2821)</f>
        <v>50.384615384615387</v>
      </c>
      <c r="Q2821" s="7" t="str">
        <f>LEFT($N2821,FIND("/",N2821)-1)</f>
        <v>theater</v>
      </c>
      <c r="R2821" s="7" t="str">
        <f>RIGHT($N2821,FIND("/",$N2821)-3)</f>
        <v>plays</v>
      </c>
      <c r="S2821" s="12">
        <f>(((J2821/60)/60)/24)+DATE(1970,1,1)+(-6/24)</f>
        <v>42139.275567129633</v>
      </c>
      <c r="T2821" s="12">
        <f>(((I2821/60)/60)/24)+DATE(1970,1,1)+(-6/24)</f>
        <v>42169.275567129633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((E2822/D2822))</f>
        <v>1.36</v>
      </c>
      <c r="P2822" s="7">
        <f>(E2822/L2822)</f>
        <v>13.6</v>
      </c>
      <c r="Q2822" s="7" t="str">
        <f>LEFT($N2822,FIND("/",N2822)-1)</f>
        <v>theater</v>
      </c>
      <c r="R2822" s="7" t="str">
        <f>RIGHT($N2822,FIND("/",$N2822)-3)</f>
        <v>plays</v>
      </c>
      <c r="S2822" s="12">
        <f>(((J2822/60)/60)/24)+DATE(1970,1,1)+(-6/24)</f>
        <v>42401.360983796301</v>
      </c>
      <c r="T2822" s="12">
        <f>(((I2822/60)/60)/24)+DATE(1970,1,1)+(-6/24)</f>
        <v>42425.75</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((E2823/D2823))</f>
        <v>1</v>
      </c>
      <c r="P2823" s="7">
        <f>(E2823/L2823)</f>
        <v>28.571428571428573</v>
      </c>
      <c r="Q2823" s="7" t="str">
        <f>LEFT($N2823,FIND("/",N2823)-1)</f>
        <v>theater</v>
      </c>
      <c r="R2823" s="7" t="str">
        <f>RIGHT($N2823,FIND("/",$N2823)-3)</f>
        <v>plays</v>
      </c>
      <c r="S2823" s="12">
        <f>(((J2823/60)/60)/24)+DATE(1970,1,1)+(-6/24)</f>
        <v>41875.672858796301</v>
      </c>
      <c r="T2823" s="12">
        <f>(((I2823/60)/60)/24)+DATE(1970,1,1)+(-6/24)</f>
        <v>41905.672858796301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((E2824/D2824))</f>
        <v>1</v>
      </c>
      <c r="P2824" s="7">
        <f>(E2824/L2824)</f>
        <v>63.829787234042556</v>
      </c>
      <c r="Q2824" s="7" t="str">
        <f>LEFT($N2824,FIND("/",N2824)-1)</f>
        <v>theater</v>
      </c>
      <c r="R2824" s="7" t="str">
        <f>RIGHT($N2824,FIND("/",$N2824)-3)</f>
        <v>plays</v>
      </c>
      <c r="S2824" s="12">
        <f>(((J2824/60)/60)/24)+DATE(1970,1,1)+(-6/24)</f>
        <v>42060.433935185181</v>
      </c>
      <c r="T2824" s="12">
        <f>(((I2824/60)/60)/24)+DATE(1970,1,1)+(-6/24)</f>
        <v>42090.392268518524</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((E2825/D2825))</f>
        <v>1.24</v>
      </c>
      <c r="P2825" s="7">
        <f>(E2825/L2825)</f>
        <v>8.8571428571428577</v>
      </c>
      <c r="Q2825" s="7" t="str">
        <f>LEFT($N2825,FIND("/",N2825)-1)</f>
        <v>theater</v>
      </c>
      <c r="R2825" s="7" t="str">
        <f>RIGHT($N2825,FIND("/",$N2825)-3)</f>
        <v>plays</v>
      </c>
      <c r="S2825" s="12">
        <f>(((J2825/60)/60)/24)+DATE(1970,1,1)+(-6/24)</f>
        <v>42066.761643518519</v>
      </c>
      <c r="T2825" s="12">
        <f>(((I2825/60)/60)/24)+DATE(1970,1,1)+(-6/24)</f>
        <v>42094.707638888889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((E2826/D2826))</f>
        <v>1.1692307692307693</v>
      </c>
      <c r="P2826" s="7">
        <f>(E2826/L2826)</f>
        <v>50.666666666666664</v>
      </c>
      <c r="Q2826" s="7" t="str">
        <f>LEFT($N2826,FIND("/",N2826)-1)</f>
        <v>theater</v>
      </c>
      <c r="R2826" s="7" t="str">
        <f>RIGHT($N2826,FIND("/",$N2826)-3)</f>
        <v>plays</v>
      </c>
      <c r="S2826" s="12">
        <f>(((J2826/60)/60)/24)+DATE(1970,1,1)+(-6/24)</f>
        <v>42136.020787037036</v>
      </c>
      <c r="T2826" s="12">
        <f>(((I2826/60)/60)/24)+DATE(1970,1,1)+(-6/24)</f>
        <v>42167.821527777778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((E2827/D2827))</f>
        <v>1.0333333333333334</v>
      </c>
      <c r="P2827" s="7">
        <f>(E2827/L2827)</f>
        <v>60.784313725490193</v>
      </c>
      <c r="Q2827" s="7" t="str">
        <f>LEFT($N2827,FIND("/",N2827)-1)</f>
        <v>theater</v>
      </c>
      <c r="R2827" s="7" t="str">
        <f>RIGHT($N2827,FIND("/",$N2827)-3)</f>
        <v>plays</v>
      </c>
      <c r="S2827" s="12">
        <f>(((J2827/60)/60)/24)+DATE(1970,1,1)+(-6/24)</f>
        <v>42312.542662037042</v>
      </c>
      <c r="T2827" s="12">
        <f>(((I2827/60)/60)/24)+DATE(1970,1,1)+(-6/24)</f>
        <v>42342.542662037042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((E2828/D2828))</f>
        <v>1.0774999999999999</v>
      </c>
      <c r="P2828" s="7">
        <f>(E2828/L2828)</f>
        <v>113.42105263157895</v>
      </c>
      <c r="Q2828" s="7" t="str">
        <f>LEFT($N2828,FIND("/",N2828)-1)</f>
        <v>theater</v>
      </c>
      <c r="R2828" s="7" t="str">
        <f>RIGHT($N2828,FIND("/",$N2828)-3)</f>
        <v>plays</v>
      </c>
      <c r="S2828" s="12">
        <f>(((J2828/60)/60)/24)+DATE(1970,1,1)+(-6/24)</f>
        <v>42170.784861111111</v>
      </c>
      <c r="T2828" s="12">
        <f>(((I2828/60)/60)/24)+DATE(1970,1,1)+(-6/24)</f>
        <v>42195.041666666672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((E2829/D2829))</f>
        <v>1.2024999999999999</v>
      </c>
      <c r="P2829" s="7">
        <f>(E2829/L2829)</f>
        <v>104.56521739130434</v>
      </c>
      <c r="Q2829" s="7" t="str">
        <f>LEFT($N2829,FIND("/",N2829)-1)</f>
        <v>theater</v>
      </c>
      <c r="R2829" s="7" t="str">
        <f>RIGHT($N2829,FIND("/",$N2829)-3)</f>
        <v>plays</v>
      </c>
      <c r="S2829" s="12">
        <f>(((J2829/60)/60)/24)+DATE(1970,1,1)+(-6/24)</f>
        <v>42494.433634259258</v>
      </c>
      <c r="T2829" s="12">
        <f>(((I2829/60)/60)/24)+DATE(1970,1,1)+(-6/24)</f>
        <v>42524.4375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((E2830/D2830))</f>
        <v>1.0037894736842106</v>
      </c>
      <c r="P2830" s="7">
        <f>(E2830/L2830)</f>
        <v>98.30927835051547</v>
      </c>
      <c r="Q2830" s="7" t="str">
        <f>LEFT($N2830,FIND("/",N2830)-1)</f>
        <v>theater</v>
      </c>
      <c r="R2830" s="7" t="str">
        <f>RIGHT($N2830,FIND("/",$N2830)-3)</f>
        <v>plays</v>
      </c>
      <c r="S2830" s="12">
        <f>(((J2830/60)/60)/24)+DATE(1970,1,1)+(-6/24)</f>
        <v>42254.014687499999</v>
      </c>
      <c r="T2830" s="12">
        <f>(((I2830/60)/60)/24)+DATE(1970,1,1)+(-6/24)</f>
        <v>42279.708333333328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((E2831/D2831))</f>
        <v>1.0651999999999999</v>
      </c>
      <c r="P2831" s="7">
        <f>(E2831/L2831)</f>
        <v>35.039473684210527</v>
      </c>
      <c r="Q2831" s="7" t="str">
        <f>LEFT($N2831,FIND("/",N2831)-1)</f>
        <v>theater</v>
      </c>
      <c r="R2831" s="7" t="str">
        <f>RIGHT($N2831,FIND("/",$N2831)-3)</f>
        <v>plays</v>
      </c>
      <c r="S2831" s="12">
        <f>(((J2831/60)/60)/24)+DATE(1970,1,1)+(-6/24)</f>
        <v>42495.184236111112</v>
      </c>
      <c r="T2831" s="12">
        <f>(((I2831/60)/60)/24)+DATE(1970,1,1)+(-6/24)</f>
        <v>42523.184236111112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((E2832/D2832))</f>
        <v>1</v>
      </c>
      <c r="P2832" s="7">
        <f>(E2832/L2832)</f>
        <v>272.72727272727275</v>
      </c>
      <c r="Q2832" s="7" t="str">
        <f>LEFT($N2832,FIND("/",N2832)-1)</f>
        <v>theater</v>
      </c>
      <c r="R2832" s="7" t="str">
        <f>RIGHT($N2832,FIND("/",$N2832)-3)</f>
        <v>plays</v>
      </c>
      <c r="S2832" s="12">
        <f>(((J2832/60)/60)/24)+DATE(1970,1,1)+(-6/24)</f>
        <v>41758.589675925927</v>
      </c>
      <c r="T2832" s="12">
        <f>(((I2832/60)/60)/24)+DATE(1970,1,1)+(-6/24)</f>
        <v>41770.915972222225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((E2833/D2833))</f>
        <v>1.1066666666666667</v>
      </c>
      <c r="P2833" s="7">
        <f>(E2833/L2833)</f>
        <v>63.846153846153847</v>
      </c>
      <c r="Q2833" s="7" t="str">
        <f>LEFT($N2833,FIND("/",N2833)-1)</f>
        <v>theater</v>
      </c>
      <c r="R2833" s="7" t="str">
        <f>RIGHT($N2833,FIND("/",$N2833)-3)</f>
        <v>plays</v>
      </c>
      <c r="S2833" s="12">
        <f>(((J2833/60)/60)/24)+DATE(1970,1,1)+(-6/24)</f>
        <v>42171.574884259258</v>
      </c>
      <c r="T2833" s="12">
        <f>(((I2833/60)/60)/24)+DATE(1970,1,1)+(-6/24)</f>
        <v>42201.574884259258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((E2834/D2834))</f>
        <v>1.1471959999999999</v>
      </c>
      <c r="P2834" s="7">
        <f>(E2834/L2834)</f>
        <v>30.189368421052631</v>
      </c>
      <c r="Q2834" s="7" t="str">
        <f>LEFT($N2834,FIND("/",N2834)-1)</f>
        <v>theater</v>
      </c>
      <c r="R2834" s="7" t="str">
        <f>RIGHT($N2834,FIND("/",$N2834)-3)</f>
        <v>plays</v>
      </c>
      <c r="S2834" s="12">
        <f>(((J2834/60)/60)/24)+DATE(1970,1,1)+(-6/24)</f>
        <v>41938.459421296298</v>
      </c>
      <c r="T2834" s="12">
        <f>(((I2834/60)/60)/24)+DATE(1970,1,1)+(-6/24)</f>
        <v>41966.666666666672</v>
      </c>
    </row>
    <row r="2835" spans="1:20" ht="17">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((E2835/D2835))</f>
        <v>1.0825925925925926</v>
      </c>
      <c r="P2835" s="7">
        <f>(E2835/L2835)</f>
        <v>83.51428571428572</v>
      </c>
      <c r="Q2835" s="7" t="str">
        <f>LEFT($N2835,FIND("/",N2835)-1)</f>
        <v>theater</v>
      </c>
      <c r="R2835" s="7" t="str">
        <f>RIGHT($N2835,FIND("/",$N2835)-3)</f>
        <v>plays</v>
      </c>
      <c r="S2835" s="12">
        <f>(((J2835/60)/60)/24)+DATE(1970,1,1)+(-6/24)</f>
        <v>42267.877696759257</v>
      </c>
      <c r="T2835" s="12">
        <f>(((I2835/60)/60)/24)+DATE(1970,1,1)+(-6/24)</f>
        <v>42287.833333333328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((E2836/D2836))</f>
        <v>1.7</v>
      </c>
      <c r="P2836" s="7">
        <f>(E2836/L2836)</f>
        <v>64.761904761904759</v>
      </c>
      <c r="Q2836" s="7" t="str">
        <f>LEFT($N2836,FIND("/",N2836)-1)</f>
        <v>theater</v>
      </c>
      <c r="R2836" s="7" t="str">
        <f>RIGHT($N2836,FIND("/",$N2836)-3)</f>
        <v>plays</v>
      </c>
      <c r="S2836" s="12">
        <f>(((J2836/60)/60)/24)+DATE(1970,1,1)+(-6/24)</f>
        <v>42019.709837962961</v>
      </c>
      <c r="T2836" s="12">
        <f>(((I2836/60)/60)/24)+DATE(1970,1,1)+(-6/24)</f>
        <v>42034.709837962961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((E2837/D2837))</f>
        <v>1.8709899999999999</v>
      </c>
      <c r="P2837" s="7">
        <f>(E2837/L2837)</f>
        <v>20.118172043010752</v>
      </c>
      <c r="Q2837" s="7" t="str">
        <f>LEFT($N2837,FIND("/",N2837)-1)</f>
        <v>theater</v>
      </c>
      <c r="R2837" s="7" t="str">
        <f>RIGHT($N2837,FIND("/",$N2837)-3)</f>
        <v>plays</v>
      </c>
      <c r="S2837" s="12">
        <f>(((J2837/60)/60)/24)+DATE(1970,1,1)+(-6/24)</f>
        <v>42313.453900462962</v>
      </c>
      <c r="T2837" s="12">
        <f>(((I2837/60)/60)/24)+DATE(1970,1,1)+(-6/24)</f>
        <v>42342.75</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((E2838/D2838))</f>
        <v>1.0777777777777777</v>
      </c>
      <c r="P2838" s="7">
        <f>(E2838/L2838)</f>
        <v>44.090909090909093</v>
      </c>
      <c r="Q2838" s="7" t="str">
        <f>LEFT($N2838,FIND("/",N2838)-1)</f>
        <v>theater</v>
      </c>
      <c r="R2838" s="7" t="str">
        <f>RIGHT($N2838,FIND("/",$N2838)-3)</f>
        <v>plays</v>
      </c>
      <c r="S2838" s="12">
        <f>(((J2838/60)/60)/24)+DATE(1970,1,1)+(-6/24)</f>
        <v>42746.011782407411</v>
      </c>
      <c r="T2838" s="12">
        <f>(((I2838/60)/60)/24)+DATE(1970,1,1)+(-6/24)</f>
        <v>42783.957638888889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((E2839/D2839))</f>
        <v>1</v>
      </c>
      <c r="P2839" s="7">
        <f>(E2839/L2839)</f>
        <v>40.476190476190474</v>
      </c>
      <c r="Q2839" s="7" t="str">
        <f>LEFT($N2839,FIND("/",N2839)-1)</f>
        <v>theater</v>
      </c>
      <c r="R2839" s="7" t="str">
        <f>RIGHT($N2839,FIND("/",$N2839)-3)</f>
        <v>plays</v>
      </c>
      <c r="S2839" s="12">
        <f>(((J2839/60)/60)/24)+DATE(1970,1,1)+(-6/24)</f>
        <v>42307.658379629633</v>
      </c>
      <c r="T2839" s="12">
        <f>(((I2839/60)/60)/24)+DATE(1970,1,1)+(-6/24)</f>
        <v>42347.700046296297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((E2840/D2840))</f>
        <v>1.2024999999999999</v>
      </c>
      <c r="P2840" s="7">
        <f>(E2840/L2840)</f>
        <v>44.537037037037038</v>
      </c>
      <c r="Q2840" s="7" t="str">
        <f>LEFT($N2840,FIND("/",N2840)-1)</f>
        <v>theater</v>
      </c>
      <c r="R2840" s="7" t="str">
        <f>RIGHT($N2840,FIND("/",$N2840)-3)</f>
        <v>plays</v>
      </c>
      <c r="S2840" s="12">
        <f>(((J2840/60)/60)/24)+DATE(1970,1,1)+(-6/24)</f>
        <v>41842.357592592591</v>
      </c>
      <c r="T2840" s="12">
        <f>(((I2840/60)/60)/24)+DATE(1970,1,1)+(-6/24)</f>
        <v>41864.666666666664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((E2841/D2841))</f>
        <v>1.1142857142857143</v>
      </c>
      <c r="P2841" s="7">
        <f>(E2841/L2841)</f>
        <v>125.80645161290323</v>
      </c>
      <c r="Q2841" s="7" t="str">
        <f>LEFT($N2841,FIND("/",N2841)-1)</f>
        <v>theater</v>
      </c>
      <c r="R2841" s="7" t="str">
        <f>RIGHT($N2841,FIND("/",$N2841)-3)</f>
        <v>plays</v>
      </c>
      <c r="S2841" s="12">
        <f>(((J2841/60)/60)/24)+DATE(1970,1,1)+(-6/24)</f>
        <v>41852.990208333329</v>
      </c>
      <c r="T2841" s="12">
        <f>(((I2841/60)/60)/24)+DATE(1970,1,1)+(-6/24)</f>
        <v>41875.957638888889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((E2842/D2842))</f>
        <v>1.04</v>
      </c>
      <c r="P2842" s="7">
        <f>(E2842/L2842)</f>
        <v>19.696969696969695</v>
      </c>
      <c r="Q2842" s="7" t="str">
        <f>LEFT($N2842,FIND("/",N2842)-1)</f>
        <v>theater</v>
      </c>
      <c r="R2842" s="7" t="str">
        <f>RIGHT($N2842,FIND("/",$N2842)-3)</f>
        <v>plays</v>
      </c>
      <c r="S2842" s="12">
        <f>(((J2842/60)/60)/24)+DATE(1970,1,1)+(-6/24)</f>
        <v>42059.785636574074</v>
      </c>
      <c r="T2842" s="12">
        <f>(((I2842/60)/60)/24)+DATE(1970,1,1)+(-6/24)</f>
        <v>42081.458333333328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((E2843/D2843))</f>
        <v>0.01</v>
      </c>
      <c r="P2843" s="7">
        <f>(E2843/L2843)</f>
        <v>10</v>
      </c>
      <c r="Q2843" s="7" t="str">
        <f>LEFT($N2843,FIND("/",N2843)-1)</f>
        <v>theater</v>
      </c>
      <c r="R2843" s="7" t="str">
        <f>RIGHT($N2843,FIND("/",$N2843)-3)</f>
        <v>plays</v>
      </c>
      <c r="S2843" s="12">
        <f>(((J2843/60)/60)/24)+DATE(1970,1,1)+(-6/24)</f>
        <v>42291.489548611105</v>
      </c>
      <c r="T2843" s="12">
        <f>(((I2843/60)/60)/24)+DATE(1970,1,1)+(-6/24)</f>
        <v>42351.531215277777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((E2844/D2844))</f>
        <v>0</v>
      </c>
      <c r="P2844" s="7">
        <v>0</v>
      </c>
      <c r="Q2844" s="7" t="str">
        <f>LEFT($N2844,FIND("/",N2844)-1)</f>
        <v>theater</v>
      </c>
      <c r="R2844" s="7" t="str">
        <f>RIGHT($N2844,FIND("/",$N2844)-3)</f>
        <v>plays</v>
      </c>
      <c r="S2844" s="12">
        <f>(((J2844/60)/60)/24)+DATE(1970,1,1)+(-6/24)</f>
        <v>41784.702488425923</v>
      </c>
      <c r="T2844" s="12">
        <f>(((I2844/60)/60)/24)+DATE(1970,1,1)+(-6/24)</f>
        <v>41811.208333333336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((E2845/D2845))</f>
        <v>0</v>
      </c>
      <c r="P2845" s="7">
        <v>0</v>
      </c>
      <c r="Q2845" s="7" t="str">
        <f>LEFT($N2845,FIND("/",N2845)-1)</f>
        <v>theater</v>
      </c>
      <c r="R2845" s="7" t="str">
        <f>RIGHT($N2845,FIND("/",$N2845)-3)</f>
        <v>plays</v>
      </c>
      <c r="S2845" s="12">
        <f>(((J2845/60)/60)/24)+DATE(1970,1,1)+(-6/24)</f>
        <v>42492.487847222219</v>
      </c>
      <c r="T2845" s="12">
        <f>(((I2845/60)/60)/24)+DATE(1970,1,1)+(-6/24)</f>
        <v>42533.916666666672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((E2846/D2846))</f>
        <v>5.4545454545454543E-2</v>
      </c>
      <c r="P2846" s="7">
        <f>(E2846/L2846)</f>
        <v>30</v>
      </c>
      <c r="Q2846" s="7" t="str">
        <f>LEFT($N2846,FIND("/",N2846)-1)</f>
        <v>theater</v>
      </c>
      <c r="R2846" s="7" t="str">
        <f>RIGHT($N2846,FIND("/",$N2846)-3)</f>
        <v>plays</v>
      </c>
      <c r="S2846" s="12">
        <f>(((J2846/60)/60)/24)+DATE(1970,1,1)+(-6/24)</f>
        <v>42709.296064814815</v>
      </c>
      <c r="T2846" s="12">
        <f>(((I2846/60)/60)/24)+DATE(1970,1,1)+(-6/24)</f>
        <v>42739.296064814815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((E2847/D2847))</f>
        <v>0.31546666666666667</v>
      </c>
      <c r="P2847" s="7">
        <f>(E2847/L2847)</f>
        <v>60.666666666666664</v>
      </c>
      <c r="Q2847" s="7" t="str">
        <f>LEFT($N2847,FIND("/",N2847)-1)</f>
        <v>theater</v>
      </c>
      <c r="R2847" s="7" t="str">
        <f>RIGHT($N2847,FIND("/",$N2847)-3)</f>
        <v>plays</v>
      </c>
      <c r="S2847" s="12">
        <f>(((J2847/60)/60)/24)+DATE(1970,1,1)+(-6/24)</f>
        <v>42102.766585648147</v>
      </c>
      <c r="T2847" s="12">
        <f>(((I2847/60)/60)/24)+DATE(1970,1,1)+(-6/24)</f>
        <v>42162.766585648147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((E2848/D2848))</f>
        <v>0</v>
      </c>
      <c r="P2848" s="7">
        <v>0</v>
      </c>
      <c r="Q2848" s="7" t="str">
        <f>LEFT($N2848,FIND("/",N2848)-1)</f>
        <v>theater</v>
      </c>
      <c r="R2848" s="7" t="str">
        <f>RIGHT($N2848,FIND("/",$N2848)-3)</f>
        <v>plays</v>
      </c>
      <c r="S2848" s="12">
        <f>(((J2848/60)/60)/24)+DATE(1970,1,1)+(-6/24)</f>
        <v>42108.442060185189</v>
      </c>
      <c r="T2848" s="12">
        <f>(((I2848/60)/60)/24)+DATE(1970,1,1)+(-6/24)</f>
        <v>42153.442060185189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((E2849/D2849))</f>
        <v>0</v>
      </c>
      <c r="P2849" s="7">
        <v>0</v>
      </c>
      <c r="Q2849" s="7" t="str">
        <f>LEFT($N2849,FIND("/",N2849)-1)</f>
        <v>theater</v>
      </c>
      <c r="R2849" s="7" t="str">
        <f>RIGHT($N2849,FIND("/",$N2849)-3)</f>
        <v>plays</v>
      </c>
      <c r="S2849" s="12">
        <f>(((J2849/60)/60)/24)+DATE(1970,1,1)+(-6/24)</f>
        <v>42453.556307870371</v>
      </c>
      <c r="T2849" s="12">
        <f>(((I2849/60)/60)/24)+DATE(1970,1,1)+(-6/24)</f>
        <v>42513.556307870371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((E2850/D2850))</f>
        <v>2E-3</v>
      </c>
      <c r="P2850" s="7">
        <f>(E2850/L2850)</f>
        <v>23.333333333333332</v>
      </c>
      <c r="Q2850" s="7" t="str">
        <f>LEFT($N2850,FIND("/",N2850)-1)</f>
        <v>theater</v>
      </c>
      <c r="R2850" s="7" t="str">
        <f>RIGHT($N2850,FIND("/",$N2850)-3)</f>
        <v>plays</v>
      </c>
      <c r="S2850" s="12">
        <f>(((J2850/60)/60)/24)+DATE(1970,1,1)+(-6/24)</f>
        <v>42123.398831018523</v>
      </c>
      <c r="T2850" s="12">
        <f>(((I2850/60)/60)/24)+DATE(1970,1,1)+(-6/24)</f>
        <v>42153.398831018523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((E2851/D2851))</f>
        <v>0.01</v>
      </c>
      <c r="P2851" s="7">
        <f>(E2851/L2851)</f>
        <v>5</v>
      </c>
      <c r="Q2851" s="7" t="str">
        <f>LEFT($N2851,FIND("/",N2851)-1)</f>
        <v>theater</v>
      </c>
      <c r="R2851" s="7" t="str">
        <f>RIGHT($N2851,FIND("/",$N2851)-3)</f>
        <v>plays</v>
      </c>
      <c r="S2851" s="12">
        <f>(((J2851/60)/60)/24)+DATE(1970,1,1)+(-6/24)</f>
        <v>42453.178240740745</v>
      </c>
      <c r="T2851" s="12">
        <f>(((I2851/60)/60)/24)+DATE(1970,1,1)+(-6/24)</f>
        <v>42483.178240740745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((E2852/D2852))</f>
        <v>3.8875E-2</v>
      </c>
      <c r="P2852" s="7">
        <f>(E2852/L2852)</f>
        <v>23.923076923076923</v>
      </c>
      <c r="Q2852" s="7" t="str">
        <f>LEFT($N2852,FIND("/",N2852)-1)</f>
        <v>theater</v>
      </c>
      <c r="R2852" s="7" t="str">
        <f>RIGHT($N2852,FIND("/",$N2852)-3)</f>
        <v>plays</v>
      </c>
      <c r="S2852" s="12">
        <f>(((J2852/60)/60)/24)+DATE(1970,1,1)+(-6/24)</f>
        <v>41857.757071759261</v>
      </c>
      <c r="T2852" s="12">
        <f>(((I2852/60)/60)/24)+DATE(1970,1,1)+(-6/24)</f>
        <v>41887.757071759261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((E2853/D2853))</f>
        <v>0</v>
      </c>
      <c r="P2853" s="7">
        <v>0</v>
      </c>
      <c r="Q2853" s="7" t="str">
        <f>LEFT($N2853,FIND("/",N2853)-1)</f>
        <v>theater</v>
      </c>
      <c r="R2853" s="7" t="str">
        <f>RIGHT($N2853,FIND("/",$N2853)-3)</f>
        <v>plays</v>
      </c>
      <c r="S2853" s="12">
        <f>(((J2853/60)/60)/24)+DATE(1970,1,1)+(-6/24)</f>
        <v>42389.752650462964</v>
      </c>
      <c r="T2853" s="12">
        <f>(((I2853/60)/60)/24)+DATE(1970,1,1)+(-6/24)</f>
        <v>42398.720138888893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((E2854/D2854))</f>
        <v>1.9E-2</v>
      </c>
      <c r="P2854" s="7">
        <f>(E2854/L2854)</f>
        <v>15.833333333333334</v>
      </c>
      <c r="Q2854" s="7" t="str">
        <f>LEFT($N2854,FIND("/",N2854)-1)</f>
        <v>theater</v>
      </c>
      <c r="R2854" s="7" t="str">
        <f>RIGHT($N2854,FIND("/",$N2854)-3)</f>
        <v>plays</v>
      </c>
      <c r="S2854" s="12">
        <f>(((J2854/60)/60)/24)+DATE(1970,1,1)+(-6/24)</f>
        <v>41780.795173611114</v>
      </c>
      <c r="T2854" s="12">
        <f>(((I2854/60)/60)/24)+DATE(1970,1,1)+(-6/24)</f>
        <v>41810.795173611114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((E2855/D2855))</f>
        <v>0</v>
      </c>
      <c r="P2855" s="7">
        <v>0</v>
      </c>
      <c r="Q2855" s="7" t="str">
        <f>LEFT($N2855,FIND("/",N2855)-1)</f>
        <v>theater</v>
      </c>
      <c r="R2855" s="7" t="str">
        <f>RIGHT($N2855,FIND("/",$N2855)-3)</f>
        <v>plays</v>
      </c>
      <c r="S2855" s="12">
        <f>(((J2855/60)/60)/24)+DATE(1970,1,1)+(-6/24)</f>
        <v>41835.940937499996</v>
      </c>
      <c r="T2855" s="12">
        <f>(((I2855/60)/60)/24)+DATE(1970,1,1)+(-6/24)</f>
        <v>41895.940937499996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((E2856/D2856))</f>
        <v>0.41699999999999998</v>
      </c>
      <c r="P2856" s="7">
        <f>(E2856/L2856)</f>
        <v>29.785714285714285</v>
      </c>
      <c r="Q2856" s="7" t="str">
        <f>LEFT($N2856,FIND("/",N2856)-1)</f>
        <v>theater</v>
      </c>
      <c r="R2856" s="7" t="str">
        <f>RIGHT($N2856,FIND("/",$N2856)-3)</f>
        <v>plays</v>
      </c>
      <c r="S2856" s="12">
        <f>(((J2856/60)/60)/24)+DATE(1970,1,1)+(-6/24)</f>
        <v>42111.46665509259</v>
      </c>
      <c r="T2856" s="12">
        <f>(((I2856/60)/60)/24)+DATE(1970,1,1)+(-6/24)</f>
        <v>42131.46665509259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((E2857/D2857))</f>
        <v>0.5</v>
      </c>
      <c r="P2857" s="7">
        <f>(E2857/L2857)</f>
        <v>60</v>
      </c>
      <c r="Q2857" s="7" t="str">
        <f>LEFT($N2857,FIND("/",N2857)-1)</f>
        <v>theater</v>
      </c>
      <c r="R2857" s="7" t="str">
        <f>RIGHT($N2857,FIND("/",$N2857)-3)</f>
        <v>plays</v>
      </c>
      <c r="S2857" s="12">
        <f>(((J2857/60)/60)/24)+DATE(1970,1,1)+(-6/24)</f>
        <v>42369.757766203707</v>
      </c>
      <c r="T2857" s="12">
        <f>(((I2857/60)/60)/24)+DATE(1970,1,1)+(-6/24)</f>
        <v>42398.731944444444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((E2858/D2858))</f>
        <v>4.8666666666666664E-2</v>
      </c>
      <c r="P2858" s="7">
        <f>(E2858/L2858)</f>
        <v>24.333333333333332</v>
      </c>
      <c r="Q2858" s="7" t="str">
        <f>LEFT($N2858,FIND("/",N2858)-1)</f>
        <v>theater</v>
      </c>
      <c r="R2858" s="7" t="str">
        <f>RIGHT($N2858,FIND("/",$N2858)-3)</f>
        <v>plays</v>
      </c>
      <c r="S2858" s="12">
        <f>(((J2858/60)/60)/24)+DATE(1970,1,1)+(-6/24)</f>
        <v>42164.787581018521</v>
      </c>
      <c r="T2858" s="12">
        <f>(((I2858/60)/60)/24)+DATE(1970,1,1)+(-6/24)</f>
        <v>42224.648611111115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((E2859/D2859))</f>
        <v>0.19736842105263158</v>
      </c>
      <c r="P2859" s="7">
        <f>(E2859/L2859)</f>
        <v>500</v>
      </c>
      <c r="Q2859" s="7" t="str">
        <f>LEFT($N2859,FIND("/",N2859)-1)</f>
        <v>theater</v>
      </c>
      <c r="R2859" s="7" t="str">
        <f>RIGHT($N2859,FIND("/",$N2859)-3)</f>
        <v>plays</v>
      </c>
      <c r="S2859" s="12">
        <f>(((J2859/60)/60)/24)+DATE(1970,1,1)+(-6/24)</f>
        <v>42726.670081018514</v>
      </c>
      <c r="T2859" s="12">
        <f>(((I2859/60)/60)/24)+DATE(1970,1,1)+(-6/24)</f>
        <v>42786.5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((E2860/D2860))</f>
        <v>0</v>
      </c>
      <c r="P2860" s="7">
        <v>0</v>
      </c>
      <c r="Q2860" s="7" t="str">
        <f>LEFT($N2860,FIND("/",N2860)-1)</f>
        <v>theater</v>
      </c>
      <c r="R2860" s="7" t="str">
        <f>RIGHT($N2860,FIND("/",$N2860)-3)</f>
        <v>plays</v>
      </c>
      <c r="S2860" s="12">
        <f>(((J2860/60)/60)/24)+DATE(1970,1,1)+(-6/24)</f>
        <v>41954.295081018514</v>
      </c>
      <c r="T2860" s="12">
        <f>(((I2860/60)/60)/24)+DATE(1970,1,1)+(-6/24)</f>
        <v>41978.227777777778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((E2861/D2861))</f>
        <v>1.7500000000000002E-2</v>
      </c>
      <c r="P2861" s="7">
        <f>(E2861/L2861)</f>
        <v>35</v>
      </c>
      <c r="Q2861" s="7" t="str">
        <f>LEFT($N2861,FIND("/",N2861)-1)</f>
        <v>theater</v>
      </c>
      <c r="R2861" s="7" t="str">
        <f>RIGHT($N2861,FIND("/",$N2861)-3)</f>
        <v>plays</v>
      </c>
      <c r="S2861" s="12">
        <f>(((J2861/60)/60)/24)+DATE(1970,1,1)+(-6/24)</f>
        <v>42233.112314814818</v>
      </c>
      <c r="T2861" s="12">
        <f>(((I2861/60)/60)/24)+DATE(1970,1,1)+(-6/24)</f>
        <v>42293.112314814818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((E2862/D2862))</f>
        <v>6.6500000000000004E-2</v>
      </c>
      <c r="P2862" s="7">
        <f>(E2862/L2862)</f>
        <v>29.555555555555557</v>
      </c>
      <c r="Q2862" s="7" t="str">
        <f>LEFT($N2862,FIND("/",N2862)-1)</f>
        <v>theater</v>
      </c>
      <c r="R2862" s="7" t="str">
        <f>RIGHT($N2862,FIND("/",$N2862)-3)</f>
        <v>plays</v>
      </c>
      <c r="S2862" s="12">
        <f>(((J2862/60)/60)/24)+DATE(1970,1,1)+(-6/24)</f>
        <v>42480.550648148142</v>
      </c>
      <c r="T2862" s="12">
        <f>(((I2862/60)/60)/24)+DATE(1970,1,1)+(-6/24)</f>
        <v>42540.550648148142</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((E2863/D2863))</f>
        <v>0.32</v>
      </c>
      <c r="P2863" s="7">
        <f>(E2863/L2863)</f>
        <v>26.666666666666668</v>
      </c>
      <c r="Q2863" s="7" t="str">
        <f>LEFT($N2863,FIND("/",N2863)-1)</f>
        <v>theater</v>
      </c>
      <c r="R2863" s="7" t="str">
        <f>RIGHT($N2863,FIND("/",$N2863)-3)</f>
        <v>plays</v>
      </c>
      <c r="S2863" s="12">
        <f>(((J2863/60)/60)/24)+DATE(1970,1,1)+(-6/24)</f>
        <v>42257.340833333335</v>
      </c>
      <c r="T2863" s="12">
        <f>(((I2863/60)/60)/24)+DATE(1970,1,1)+(-6/24)</f>
        <v>42271.340833333335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((E2864/D2864))</f>
        <v>4.3307086614173228E-3</v>
      </c>
      <c r="P2864" s="7">
        <f>(E2864/L2864)</f>
        <v>18.333333333333332</v>
      </c>
      <c r="Q2864" s="7" t="str">
        <f>LEFT($N2864,FIND("/",N2864)-1)</f>
        <v>theater</v>
      </c>
      <c r="R2864" s="7" t="str">
        <f>RIGHT($N2864,FIND("/",$N2864)-3)</f>
        <v>plays</v>
      </c>
      <c r="S2864" s="12">
        <f>(((J2864/60)/60)/24)+DATE(1970,1,1)+(-6/24)</f>
        <v>41784.539687500001</v>
      </c>
      <c r="T2864" s="12">
        <f>(((I2864/60)/60)/24)+DATE(1970,1,1)+(-6/24)</f>
        <v>41814.539687500001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((E2865/D2865))</f>
        <v>4.0000000000000002E-4</v>
      </c>
      <c r="P2865" s="7">
        <f>(E2865/L2865)</f>
        <v>20</v>
      </c>
      <c r="Q2865" s="7" t="str">
        <f>LEFT($N2865,FIND("/",N2865)-1)</f>
        <v>theater</v>
      </c>
      <c r="R2865" s="7" t="str">
        <f>RIGHT($N2865,FIND("/",$N2865)-3)</f>
        <v>plays</v>
      </c>
      <c r="S2865" s="12">
        <f>(((J2865/60)/60)/24)+DATE(1970,1,1)+(-6/24)</f>
        <v>41831.425034722226</v>
      </c>
      <c r="T2865" s="12">
        <f>(((I2865/60)/60)/24)+DATE(1970,1,1)+(-6/24)</f>
        <v>41891.425034722226</v>
      </c>
    </row>
    <row r="2866" spans="1:20" ht="17">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((E2866/D2866))</f>
        <v>1.6E-2</v>
      </c>
      <c r="P2866" s="7">
        <f>(E2866/L2866)</f>
        <v>13.333333333333334</v>
      </c>
      <c r="Q2866" s="7" t="str">
        <f>LEFT($N2866,FIND("/",N2866)-1)</f>
        <v>theater</v>
      </c>
      <c r="R2866" s="7" t="str">
        <f>RIGHT($N2866,FIND("/",$N2866)-3)</f>
        <v>plays</v>
      </c>
      <c r="S2866" s="12">
        <f>(((J2866/60)/60)/24)+DATE(1970,1,1)+(-6/24)</f>
        <v>42172.363506944443</v>
      </c>
      <c r="T2866" s="12">
        <f>(((I2866/60)/60)/24)+DATE(1970,1,1)+(-6/24)</f>
        <v>42202.304166666669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((E2867/D2867))</f>
        <v>0</v>
      </c>
      <c r="P2867" s="7">
        <v>0</v>
      </c>
      <c r="Q2867" s="7" t="str">
        <f>LEFT($N2867,FIND("/",N2867)-1)</f>
        <v>theater</v>
      </c>
      <c r="R2867" s="7" t="str">
        <f>RIGHT($N2867,FIND("/",$N2867)-3)</f>
        <v>plays</v>
      </c>
      <c r="S2867" s="12">
        <f>(((J2867/60)/60)/24)+DATE(1970,1,1)+(-6/24)</f>
        <v>41949.864108796297</v>
      </c>
      <c r="T2867" s="12">
        <f>(((I2867/60)/60)/24)+DATE(1970,1,1)+(-6/24)</f>
        <v>42009.864108796297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((E2868/D2868))</f>
        <v>8.9999999999999993E-3</v>
      </c>
      <c r="P2868" s="7">
        <f>(E2868/L2868)</f>
        <v>22.5</v>
      </c>
      <c r="Q2868" s="7" t="str">
        <f>LEFT($N2868,FIND("/",N2868)-1)</f>
        <v>theater</v>
      </c>
      <c r="R2868" s="7" t="str">
        <f>RIGHT($N2868,FIND("/",$N2868)-3)</f>
        <v>plays</v>
      </c>
      <c r="S2868" s="12">
        <f>(((J2868/60)/60)/24)+DATE(1970,1,1)+(-6/24)</f>
        <v>42627.705104166671</v>
      </c>
      <c r="T2868" s="12">
        <f>(((I2868/60)/60)/24)+DATE(1970,1,1)+(-6/24)</f>
        <v>42657.666666666672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((E2869/D2869))</f>
        <v>0.2016</v>
      </c>
      <c r="P2869" s="7">
        <f>(E2869/L2869)</f>
        <v>50.4</v>
      </c>
      <c r="Q2869" s="7" t="str">
        <f>LEFT($N2869,FIND("/",N2869)-1)</f>
        <v>theater</v>
      </c>
      <c r="R2869" s="7" t="str">
        <f>RIGHT($N2869,FIND("/",$N2869)-3)</f>
        <v>plays</v>
      </c>
      <c r="S2869" s="12">
        <f>(((J2869/60)/60)/24)+DATE(1970,1,1)+(-6/24)</f>
        <v>42530.945277777777</v>
      </c>
      <c r="T2869" s="12">
        <f>(((I2869/60)/60)/24)+DATE(1970,1,1)+(-6/24)</f>
        <v>42554.916666666672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((E2870/D2870))</f>
        <v>0.42011733333333334</v>
      </c>
      <c r="P2870" s="7">
        <f>(E2870/L2870)</f>
        <v>105.02933333333334</v>
      </c>
      <c r="Q2870" s="7" t="str">
        <f>LEFT($N2870,FIND("/",N2870)-1)</f>
        <v>theater</v>
      </c>
      <c r="R2870" s="7" t="str">
        <f>RIGHT($N2870,FIND("/",$N2870)-3)</f>
        <v>plays</v>
      </c>
      <c r="S2870" s="12">
        <f>(((J2870/60)/60)/24)+DATE(1970,1,1)+(-6/24)</f>
        <v>42618.577013888891</v>
      </c>
      <c r="T2870" s="12">
        <f>(((I2870/60)/60)/24)+DATE(1970,1,1)+(-6/24)</f>
        <v>42648.577013888891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((E2871/D2871))</f>
        <v>8.8500000000000002E-3</v>
      </c>
      <c r="P2871" s="7">
        <f>(E2871/L2871)</f>
        <v>35.4</v>
      </c>
      <c r="Q2871" s="7" t="str">
        <f>LEFT($N2871,FIND("/",N2871)-1)</f>
        <v>theater</v>
      </c>
      <c r="R2871" s="7" t="str">
        <f>RIGHT($N2871,FIND("/",$N2871)-3)</f>
        <v>plays</v>
      </c>
      <c r="S2871" s="12">
        <f>(((J2871/60)/60)/24)+DATE(1970,1,1)+(-6/24)</f>
        <v>42540.343530092592</v>
      </c>
      <c r="T2871" s="12">
        <f>(((I2871/60)/60)/24)+DATE(1970,1,1)+(-6/24)</f>
        <v>42570.343530092592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((E2872/D2872))</f>
        <v>0.15</v>
      </c>
      <c r="P2872" s="7">
        <f>(E2872/L2872)</f>
        <v>83.333333333333329</v>
      </c>
      <c r="Q2872" s="7" t="str">
        <f>LEFT($N2872,FIND("/",N2872)-1)</f>
        <v>theater</v>
      </c>
      <c r="R2872" s="7" t="str">
        <f>RIGHT($N2872,FIND("/",$N2872)-3)</f>
        <v>plays</v>
      </c>
      <c r="S2872" s="12">
        <f>(((J2872/60)/60)/24)+DATE(1970,1,1)+(-6/24)</f>
        <v>41745.939409722225</v>
      </c>
      <c r="T2872" s="12">
        <f>(((I2872/60)/60)/24)+DATE(1970,1,1)+(-6/24)</f>
        <v>41775.939409722225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((E2873/D2873))</f>
        <v>4.6699999999999998E-2</v>
      </c>
      <c r="P2873" s="7">
        <f>(E2873/L2873)</f>
        <v>35.92307692307692</v>
      </c>
      <c r="Q2873" s="7" t="str">
        <f>LEFT($N2873,FIND("/",N2873)-1)</f>
        <v>theater</v>
      </c>
      <c r="R2873" s="7" t="str">
        <f>RIGHT($N2873,FIND("/",$N2873)-3)</f>
        <v>plays</v>
      </c>
      <c r="S2873" s="12">
        <f>(((J2873/60)/60)/24)+DATE(1970,1,1)+(-6/24)</f>
        <v>41974.488576388889</v>
      </c>
      <c r="T2873" s="12">
        <f>(((I2873/60)/60)/24)+DATE(1970,1,1)+(-6/24)</f>
        <v>41994.488576388889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((E2874/D2874))</f>
        <v>0</v>
      </c>
      <c r="P2874" s="7">
        <v>0</v>
      </c>
      <c r="Q2874" s="7" t="str">
        <f>LEFT($N2874,FIND("/",N2874)-1)</f>
        <v>theater</v>
      </c>
      <c r="R2874" s="7" t="str">
        <f>RIGHT($N2874,FIND("/",$N2874)-3)</f>
        <v>plays</v>
      </c>
      <c r="S2874" s="12">
        <f>(((J2874/60)/60)/24)+DATE(1970,1,1)+(-6/24)</f>
        <v>42114.86618055556</v>
      </c>
      <c r="T2874" s="12">
        <f>(((I2874/60)/60)/24)+DATE(1970,1,1)+(-6/24)</f>
        <v>42174.86618055556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((E2875/D2875))</f>
        <v>0.38119999999999998</v>
      </c>
      <c r="P2875" s="7">
        <f>(E2875/L2875)</f>
        <v>119.125</v>
      </c>
      <c r="Q2875" s="7" t="str">
        <f>LEFT($N2875,FIND("/",N2875)-1)</f>
        <v>theater</v>
      </c>
      <c r="R2875" s="7" t="str">
        <f>RIGHT($N2875,FIND("/",$N2875)-3)</f>
        <v>plays</v>
      </c>
      <c r="S2875" s="12">
        <f>(((J2875/60)/60)/24)+DATE(1970,1,1)+(-6/24)</f>
        <v>42002.567488425921</v>
      </c>
      <c r="T2875" s="12">
        <f>(((I2875/60)/60)/24)+DATE(1970,1,1)+(-6/24)</f>
        <v>42032.567488425921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((E2876/D2876))</f>
        <v>5.4199999999999998E-2</v>
      </c>
      <c r="P2876" s="7">
        <f>(E2876/L2876)</f>
        <v>90.333333333333329</v>
      </c>
      <c r="Q2876" s="7" t="str">
        <f>LEFT($N2876,FIND("/",N2876)-1)</f>
        <v>theater</v>
      </c>
      <c r="R2876" s="7" t="str">
        <f>RIGHT($N2876,FIND("/",$N2876)-3)</f>
        <v>plays</v>
      </c>
      <c r="S2876" s="12">
        <f>(((J2876/60)/60)/24)+DATE(1970,1,1)+(-6/24)</f>
        <v>42722.59474537037</v>
      </c>
      <c r="T2876" s="12">
        <f>(((I2876/60)/60)/24)+DATE(1970,1,1)+(-6/24)</f>
        <v>42752.59474537037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((E2877/D2877))</f>
        <v>3.5E-4</v>
      </c>
      <c r="P2877" s="7">
        <f>(E2877/L2877)</f>
        <v>2.3333333333333335</v>
      </c>
      <c r="Q2877" s="7" t="str">
        <f>LEFT($N2877,FIND("/",N2877)-1)</f>
        <v>theater</v>
      </c>
      <c r="R2877" s="7" t="str">
        <f>RIGHT($N2877,FIND("/",$N2877)-3)</f>
        <v>plays</v>
      </c>
      <c r="S2877" s="12">
        <f>(((J2877/60)/60)/24)+DATE(1970,1,1)+(-6/24)</f>
        <v>42464.878391203703</v>
      </c>
      <c r="T2877" s="12">
        <f>(((I2877/60)/60)/24)+DATE(1970,1,1)+(-6/24)</f>
        <v>42494.878391203703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((E2878/D2878))</f>
        <v>0</v>
      </c>
      <c r="P2878" s="7">
        <v>0</v>
      </c>
      <c r="Q2878" s="7" t="str">
        <f>LEFT($N2878,FIND("/",N2878)-1)</f>
        <v>theater</v>
      </c>
      <c r="R2878" s="7" t="str">
        <f>RIGHT($N2878,FIND("/",$N2878)-3)</f>
        <v>plays</v>
      </c>
      <c r="S2878" s="12">
        <f>(((J2878/60)/60)/24)+DATE(1970,1,1)+(-6/24)</f>
        <v>42171.493969907402</v>
      </c>
      <c r="T2878" s="12">
        <f>(((I2878/60)/60)/24)+DATE(1970,1,1)+(-6/24)</f>
        <v>42201.493969907402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((E2879/D2879))</f>
        <v>0.10833333333333334</v>
      </c>
      <c r="P2879" s="7">
        <f>(E2879/L2879)</f>
        <v>108.33333333333333</v>
      </c>
      <c r="Q2879" s="7" t="str">
        <f>LEFT($N2879,FIND("/",N2879)-1)</f>
        <v>theater</v>
      </c>
      <c r="R2879" s="7" t="str">
        <f>RIGHT($N2879,FIND("/",$N2879)-3)</f>
        <v>plays</v>
      </c>
      <c r="S2879" s="12">
        <f>(((J2879/60)/60)/24)+DATE(1970,1,1)+(-6/24)</f>
        <v>42672.705138888887</v>
      </c>
      <c r="T2879" s="12">
        <f>(((I2879/60)/60)/24)+DATE(1970,1,1)+(-6/24)</f>
        <v>42704.458333333328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((E2880/D2880))</f>
        <v>2.1000000000000001E-2</v>
      </c>
      <c r="P2880" s="7">
        <f>(E2880/L2880)</f>
        <v>15.75</v>
      </c>
      <c r="Q2880" s="7" t="str">
        <f>LEFT($N2880,FIND("/",N2880)-1)</f>
        <v>theater</v>
      </c>
      <c r="R2880" s="7" t="str">
        <f>RIGHT($N2880,FIND("/",$N2880)-3)</f>
        <v>plays</v>
      </c>
      <c r="S2880" s="12">
        <f>(((J2880/60)/60)/24)+DATE(1970,1,1)+(-6/24)</f>
        <v>42128.365682870368</v>
      </c>
      <c r="T2880" s="12">
        <f>(((I2880/60)/60)/24)+DATE(1970,1,1)+(-6/24)</f>
        <v>42188.365682870368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((E2881/D2881))</f>
        <v>2.5892857142857141E-3</v>
      </c>
      <c r="P2881" s="7">
        <f>(E2881/L2881)</f>
        <v>29</v>
      </c>
      <c r="Q2881" s="7" t="str">
        <f>LEFT($N2881,FIND("/",N2881)-1)</f>
        <v>theater</v>
      </c>
      <c r="R2881" s="7" t="str">
        <f>RIGHT($N2881,FIND("/",$N2881)-3)</f>
        <v>plays</v>
      </c>
      <c r="S2881" s="12">
        <f>(((J2881/60)/60)/24)+DATE(1970,1,1)+(-6/24)</f>
        <v>42359.475243055553</v>
      </c>
      <c r="T2881" s="12">
        <f>(((I2881/60)/60)/24)+DATE(1970,1,1)+(-6/24)</f>
        <v>42389.475243055553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((E2882/D2882))</f>
        <v>0.23333333333333334</v>
      </c>
      <c r="P2882" s="7">
        <f>(E2882/L2882)</f>
        <v>96.551724137931032</v>
      </c>
      <c r="Q2882" s="7" t="str">
        <f>LEFT($N2882,FIND("/",N2882)-1)</f>
        <v>theater</v>
      </c>
      <c r="R2882" s="7" t="str">
        <f>RIGHT($N2882,FIND("/",$N2882)-3)</f>
        <v>plays</v>
      </c>
      <c r="S2882" s="12">
        <f>(((J2882/60)/60)/24)+DATE(1970,1,1)+(-6/24)</f>
        <v>42192.655694444446</v>
      </c>
      <c r="T2882" s="12">
        <f>(((I2882/60)/60)/24)+DATE(1970,1,1)+(-6/24)</f>
        <v>42236.461805555555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((E2883/D2883))</f>
        <v>0</v>
      </c>
      <c r="P2883" s="7">
        <v>0</v>
      </c>
      <c r="Q2883" s="7" t="str">
        <f>LEFT($N2883,FIND("/",N2883)-1)</f>
        <v>theater</v>
      </c>
      <c r="R2883" s="7" t="str">
        <f>RIGHT($N2883,FIND("/",$N2883)-3)</f>
        <v>plays</v>
      </c>
      <c r="S2883" s="12">
        <f>(((J2883/60)/60)/24)+DATE(1970,1,1)+(-6/24)</f>
        <v>41916.347638888888</v>
      </c>
      <c r="T2883" s="12">
        <f>(((I2883/60)/60)/24)+DATE(1970,1,1)+(-6/24)</f>
        <v>41976.389305555553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((E2884/D2884))</f>
        <v>0.33600000000000002</v>
      </c>
      <c r="P2884" s="7">
        <f>(E2884/L2884)</f>
        <v>63</v>
      </c>
      <c r="Q2884" s="7" t="str">
        <f>LEFT($N2884,FIND("/",N2884)-1)</f>
        <v>theater</v>
      </c>
      <c r="R2884" s="7" t="str">
        <f>RIGHT($N2884,FIND("/",$N2884)-3)</f>
        <v>plays</v>
      </c>
      <c r="S2884" s="12">
        <f>(((J2884/60)/60)/24)+DATE(1970,1,1)+(-6/24)</f>
        <v>42461.346273148149</v>
      </c>
      <c r="T2884" s="12">
        <f>(((I2884/60)/60)/24)+DATE(1970,1,1)+(-6/24)</f>
        <v>42491.346273148149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((E2885/D2885))</f>
        <v>0.1908</v>
      </c>
      <c r="P2885" s="7">
        <f>(E2885/L2885)</f>
        <v>381.6</v>
      </c>
      <c r="Q2885" s="7" t="str">
        <f>LEFT($N2885,FIND("/",N2885)-1)</f>
        <v>theater</v>
      </c>
      <c r="R2885" s="7" t="str">
        <f>RIGHT($N2885,FIND("/",$N2885)-3)</f>
        <v>plays</v>
      </c>
      <c r="S2885" s="12">
        <f>(((J2885/60)/60)/24)+DATE(1970,1,1)+(-6/24)</f>
        <v>42370.65320601852</v>
      </c>
      <c r="T2885" s="12">
        <f>(((I2885/60)/60)/24)+DATE(1970,1,1)+(-6/24)</f>
        <v>42405.957638888889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((E2886/D2886))</f>
        <v>4.1111111111111114E-3</v>
      </c>
      <c r="P2886" s="7">
        <f>(E2886/L2886)</f>
        <v>46.25</v>
      </c>
      <c r="Q2886" s="7" t="str">
        <f>LEFT($N2886,FIND("/",N2886)-1)</f>
        <v>theater</v>
      </c>
      <c r="R2886" s="7" t="str">
        <f>RIGHT($N2886,FIND("/",$N2886)-3)</f>
        <v>plays</v>
      </c>
      <c r="S2886" s="12">
        <f>(((J2886/60)/60)/24)+DATE(1970,1,1)+(-6/24)</f>
        <v>41948.477256944447</v>
      </c>
      <c r="T2886" s="12">
        <f>(((I2886/60)/60)/24)+DATE(1970,1,1)+(-6/24)</f>
        <v>41978.477256944447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((E2887/D2887))</f>
        <v>0.32500000000000001</v>
      </c>
      <c r="P2887" s="7">
        <f>(E2887/L2887)</f>
        <v>26</v>
      </c>
      <c r="Q2887" s="7" t="str">
        <f>LEFT($N2887,FIND("/",N2887)-1)</f>
        <v>theater</v>
      </c>
      <c r="R2887" s="7" t="str">
        <f>RIGHT($N2887,FIND("/",$N2887)-3)</f>
        <v>plays</v>
      </c>
      <c r="S2887" s="12">
        <f>(((J2887/60)/60)/24)+DATE(1970,1,1)+(-6/24)</f>
        <v>42046.82640046296</v>
      </c>
      <c r="T2887" s="12">
        <f>(((I2887/60)/60)/24)+DATE(1970,1,1)+(-6/24)</f>
        <v>42076.784733796296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((E2888/D2888))</f>
        <v>0.05</v>
      </c>
      <c r="P2888" s="7">
        <f>(E2888/L2888)</f>
        <v>10</v>
      </c>
      <c r="Q2888" s="7" t="str">
        <f>LEFT($N2888,FIND("/",N2888)-1)</f>
        <v>theater</v>
      </c>
      <c r="R2888" s="7" t="str">
        <f>RIGHT($N2888,FIND("/",$N2888)-3)</f>
        <v>plays</v>
      </c>
      <c r="S2888" s="12">
        <f>(((J2888/60)/60)/24)+DATE(1970,1,1)+(-6/24)</f>
        <v>42261.382916666669</v>
      </c>
      <c r="T2888" s="12">
        <f>(((I2888/60)/60)/24)+DATE(1970,1,1)+(-6/24)</f>
        <v>42265.915972222225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((E2889/D2889))</f>
        <v>1.6666666666666668E-3</v>
      </c>
      <c r="P2889" s="7">
        <f>(E2889/L2889)</f>
        <v>5</v>
      </c>
      <c r="Q2889" s="7" t="str">
        <f>LEFT($N2889,FIND("/",N2889)-1)</f>
        <v>theater</v>
      </c>
      <c r="R2889" s="7" t="str">
        <f>RIGHT($N2889,FIND("/",$N2889)-3)</f>
        <v>plays</v>
      </c>
      <c r="S2889" s="12">
        <f>(((J2889/60)/60)/24)+DATE(1970,1,1)+(-6/24)</f>
        <v>41985.177361111113</v>
      </c>
      <c r="T2889" s="12">
        <f>(((I2889/60)/60)/24)+DATE(1970,1,1)+(-6/24)</f>
        <v>42015.177361111113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((E2890/D2890))</f>
        <v>0</v>
      </c>
      <c r="P2890" s="7">
        <v>0</v>
      </c>
      <c r="Q2890" s="7" t="str">
        <f>LEFT($N2890,FIND("/",N2890)-1)</f>
        <v>theater</v>
      </c>
      <c r="R2890" s="7" t="str">
        <f>RIGHT($N2890,FIND("/",$N2890)-3)</f>
        <v>plays</v>
      </c>
      <c r="S2890" s="12">
        <f>(((J2890/60)/60)/24)+DATE(1970,1,1)+(-6/24)</f>
        <v>41922.285185185188</v>
      </c>
      <c r="T2890" s="12">
        <f>(((I2890/60)/60)/24)+DATE(1970,1,1)+(-6/24)</f>
        <v>41929.957638888889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((E2891/D2891))</f>
        <v>0.38066666666666665</v>
      </c>
      <c r="P2891" s="7">
        <f>(E2891/L2891)</f>
        <v>81.571428571428569</v>
      </c>
      <c r="Q2891" s="7" t="str">
        <f>LEFT($N2891,FIND("/",N2891)-1)</f>
        <v>theater</v>
      </c>
      <c r="R2891" s="7" t="str">
        <f>RIGHT($N2891,FIND("/",$N2891)-3)</f>
        <v>plays</v>
      </c>
      <c r="S2891" s="12">
        <f>(((J2891/60)/60)/24)+DATE(1970,1,1)+(-6/24)</f>
        <v>41850.613252314812</v>
      </c>
      <c r="T2891" s="12">
        <f>(((I2891/60)/60)/24)+DATE(1970,1,1)+(-6/24)</f>
        <v>41880.613252314812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((E2892/D2892))</f>
        <v>1.0500000000000001E-2</v>
      </c>
      <c r="P2892" s="7">
        <f>(E2892/L2892)</f>
        <v>7</v>
      </c>
      <c r="Q2892" s="7" t="str">
        <f>LEFT($N2892,FIND("/",N2892)-1)</f>
        <v>theater</v>
      </c>
      <c r="R2892" s="7" t="str">
        <f>RIGHT($N2892,FIND("/",$N2892)-3)</f>
        <v>plays</v>
      </c>
      <c r="S2892" s="12">
        <f>(((J2892/60)/60)/24)+DATE(1970,1,1)+(-6/24)</f>
        <v>41831.492962962962</v>
      </c>
      <c r="T2892" s="12">
        <f>(((I2892/60)/60)/24)+DATE(1970,1,1)+(-6/24)</f>
        <v>41859.875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((E2893/D2893))</f>
        <v>2.7300000000000001E-2</v>
      </c>
      <c r="P2893" s="7">
        <f>(E2893/L2893)</f>
        <v>27.3</v>
      </c>
      <c r="Q2893" s="7" t="str">
        <f>LEFT($N2893,FIND("/",N2893)-1)</f>
        <v>theater</v>
      </c>
      <c r="R2893" s="7" t="str">
        <f>RIGHT($N2893,FIND("/",$N2893)-3)</f>
        <v>plays</v>
      </c>
      <c r="S2893" s="12">
        <f>(((J2893/60)/60)/24)+DATE(1970,1,1)+(-6/24)</f>
        <v>42415.633425925931</v>
      </c>
      <c r="T2893" s="12">
        <f>(((I2893/60)/60)/24)+DATE(1970,1,1)+(-6/24)</f>
        <v>42475.59175925926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((E2894/D2894))</f>
        <v>9.0909090909090912E-2</v>
      </c>
      <c r="P2894" s="7">
        <f>(E2894/L2894)</f>
        <v>29.411764705882351</v>
      </c>
      <c r="Q2894" s="7" t="str">
        <f>LEFT($N2894,FIND("/",N2894)-1)</f>
        <v>theater</v>
      </c>
      <c r="R2894" s="7" t="str">
        <f>RIGHT($N2894,FIND("/",$N2894)-3)</f>
        <v>plays</v>
      </c>
      <c r="S2894" s="12">
        <f>(((J2894/60)/60)/24)+DATE(1970,1,1)+(-6/24)</f>
        <v>41869.464166666665</v>
      </c>
      <c r="T2894" s="12">
        <f>(((I2894/60)/60)/24)+DATE(1970,1,1)+(-6/24)</f>
        <v>41876.625</v>
      </c>
    </row>
    <row r="2895" spans="1:20" ht="17">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((E2895/D2895))</f>
        <v>5.0000000000000001E-3</v>
      </c>
      <c r="P2895" s="7">
        <f>(E2895/L2895)</f>
        <v>12.5</v>
      </c>
      <c r="Q2895" s="7" t="str">
        <f>LEFT($N2895,FIND("/",N2895)-1)</f>
        <v>theater</v>
      </c>
      <c r="R2895" s="7" t="str">
        <f>RIGHT($N2895,FIND("/",$N2895)-3)</f>
        <v>plays</v>
      </c>
      <c r="S2895" s="12">
        <f>(((J2895/60)/60)/24)+DATE(1970,1,1)+(-6/24)</f>
        <v>41953.523090277777</v>
      </c>
      <c r="T2895" s="12">
        <f>(((I2895/60)/60)/24)+DATE(1970,1,1)+(-6/24)</f>
        <v>42012.833333333328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((E2896/D2896))</f>
        <v>0</v>
      </c>
      <c r="P2896" s="7">
        <v>0</v>
      </c>
      <c r="Q2896" s="7" t="str">
        <f>LEFT($N2896,FIND("/",N2896)-1)</f>
        <v>theater</v>
      </c>
      <c r="R2896" s="7" t="str">
        <f>RIGHT($N2896,FIND("/",$N2896)-3)</f>
        <v>plays</v>
      </c>
      <c r="S2896" s="12">
        <f>(((J2896/60)/60)/24)+DATE(1970,1,1)+(-6/24)</f>
        <v>42037.736284722225</v>
      </c>
      <c r="T2896" s="12">
        <f>(((I2896/60)/60)/24)+DATE(1970,1,1)+(-6/24)</f>
        <v>42097.694618055553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((E2897/D2897))</f>
        <v>4.5999999999999999E-2</v>
      </c>
      <c r="P2897" s="7">
        <f>(E2897/L2897)</f>
        <v>5.75</v>
      </c>
      <c r="Q2897" s="7" t="str">
        <f>LEFT($N2897,FIND("/",N2897)-1)</f>
        <v>theater</v>
      </c>
      <c r="R2897" s="7" t="str">
        <f>RIGHT($N2897,FIND("/",$N2897)-3)</f>
        <v>plays</v>
      </c>
      <c r="S2897" s="12">
        <f>(((J2897/60)/60)/24)+DATE(1970,1,1)+(-6/24)</f>
        <v>41811.305462962962</v>
      </c>
      <c r="T2897" s="12">
        <f>(((I2897/60)/60)/24)+DATE(1970,1,1)+(-6/24)</f>
        <v>41812.625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((E2898/D2898))</f>
        <v>0.20833333333333334</v>
      </c>
      <c r="P2898" s="7">
        <f>(E2898/L2898)</f>
        <v>52.083333333333336</v>
      </c>
      <c r="Q2898" s="7" t="str">
        <f>LEFT($N2898,FIND("/",N2898)-1)</f>
        <v>theater</v>
      </c>
      <c r="R2898" s="7" t="str">
        <f>RIGHT($N2898,FIND("/",$N2898)-3)</f>
        <v>plays</v>
      </c>
      <c r="S2898" s="12">
        <f>(((J2898/60)/60)/24)+DATE(1970,1,1)+(-6/24)</f>
        <v>42701.658807870372</v>
      </c>
      <c r="T2898" s="12">
        <f>(((I2898/60)/60)/24)+DATE(1970,1,1)+(-6/24)</f>
        <v>42716</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((E2899/D2899))</f>
        <v>4.583333333333333E-2</v>
      </c>
      <c r="P2899" s="7">
        <f>(E2899/L2899)</f>
        <v>183.33333333333334</v>
      </c>
      <c r="Q2899" s="7" t="str">
        <f>LEFT($N2899,FIND("/",N2899)-1)</f>
        <v>theater</v>
      </c>
      <c r="R2899" s="7" t="str">
        <f>RIGHT($N2899,FIND("/",$N2899)-3)</f>
        <v>plays</v>
      </c>
      <c r="S2899" s="12">
        <f>(((J2899/60)/60)/24)+DATE(1970,1,1)+(-6/24)</f>
        <v>42258.396504629629</v>
      </c>
      <c r="T2899" s="12">
        <f>(((I2899/60)/60)/24)+DATE(1970,1,1)+(-6/24)</f>
        <v>42288.395196759258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((E2900/D2900))</f>
        <v>4.2133333333333335E-2</v>
      </c>
      <c r="P2900" s="7">
        <f>(E2900/L2900)</f>
        <v>26.333333333333332</v>
      </c>
      <c r="Q2900" s="7" t="str">
        <f>LEFT($N2900,FIND("/",N2900)-1)</f>
        <v>theater</v>
      </c>
      <c r="R2900" s="7" t="str">
        <f>RIGHT($N2900,FIND("/",$N2900)-3)</f>
        <v>plays</v>
      </c>
      <c r="S2900" s="12">
        <f>(((J2900/60)/60)/24)+DATE(1970,1,1)+(-6/24)</f>
        <v>42278.414965277778</v>
      </c>
      <c r="T2900" s="12">
        <f>(((I2900/60)/60)/24)+DATE(1970,1,1)+(-6/24)</f>
        <v>42308.414965277778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((E2901/D2901))</f>
        <v>0</v>
      </c>
      <c r="P2901" s="7">
        <v>0</v>
      </c>
      <c r="Q2901" s="7" t="str">
        <f>LEFT($N2901,FIND("/",N2901)-1)</f>
        <v>theater</v>
      </c>
      <c r="R2901" s="7" t="str">
        <f>RIGHT($N2901,FIND("/",$N2901)-3)</f>
        <v>plays</v>
      </c>
      <c r="S2901" s="12">
        <f>(((J2901/60)/60)/24)+DATE(1970,1,1)+(-6/24)</f>
        <v>42514.828217592592</v>
      </c>
      <c r="T2901" s="12">
        <f>(((I2901/60)/60)/24)+DATE(1970,1,1)+(-6/24)</f>
        <v>42574.828217592592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((E2902/D2902))</f>
        <v>0.61909090909090914</v>
      </c>
      <c r="P2902" s="7">
        <f>(E2902/L2902)</f>
        <v>486.42857142857144</v>
      </c>
      <c r="Q2902" s="7" t="str">
        <f>LEFT($N2902,FIND("/",N2902)-1)</f>
        <v>theater</v>
      </c>
      <c r="R2902" s="7" t="str">
        <f>RIGHT($N2902,FIND("/",$N2902)-3)</f>
        <v>plays</v>
      </c>
      <c r="S2902" s="12">
        <f>(((J2902/60)/60)/24)+DATE(1970,1,1)+(-6/24)</f>
        <v>41829.984166666669</v>
      </c>
      <c r="T2902" s="12">
        <f>(((I2902/60)/60)/24)+DATE(1970,1,1)+(-6/24)</f>
        <v>41859.984166666669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((E2903/D2903))</f>
        <v>8.0000000000000002E-3</v>
      </c>
      <c r="P2903" s="7">
        <f>(E2903/L2903)</f>
        <v>3</v>
      </c>
      <c r="Q2903" s="7" t="str">
        <f>LEFT($N2903,FIND("/",N2903)-1)</f>
        <v>theater</v>
      </c>
      <c r="R2903" s="7" t="str">
        <f>RIGHT($N2903,FIND("/",$N2903)-3)</f>
        <v>plays</v>
      </c>
      <c r="S2903" s="12">
        <f>(((J2903/60)/60)/24)+DATE(1970,1,1)+(-6/24)</f>
        <v>41982.654386574075</v>
      </c>
      <c r="T2903" s="12">
        <f>(((I2903/60)/60)/24)+DATE(1970,1,1)+(-6/24)</f>
        <v>42042.654386574075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((E2904/D2904))</f>
        <v>1.6666666666666666E-4</v>
      </c>
      <c r="P2904" s="7">
        <f>(E2904/L2904)</f>
        <v>25</v>
      </c>
      <c r="Q2904" s="7" t="str">
        <f>LEFT($N2904,FIND("/",N2904)-1)</f>
        <v>theater</v>
      </c>
      <c r="R2904" s="7" t="str">
        <f>RIGHT($N2904,FIND("/",$N2904)-3)</f>
        <v>plays</v>
      </c>
      <c r="S2904" s="12">
        <f>(((J2904/60)/60)/24)+DATE(1970,1,1)+(-6/24)</f>
        <v>42210.189768518518</v>
      </c>
      <c r="T2904" s="12">
        <f>(((I2904/60)/60)/24)+DATE(1970,1,1)+(-6/24)</f>
        <v>42240.189768518518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((E2905/D2905))</f>
        <v>7.7999999999999996E-3</v>
      </c>
      <c r="P2905" s="7">
        <f>(E2905/L2905)</f>
        <v>9.75</v>
      </c>
      <c r="Q2905" s="7" t="str">
        <f>LEFT($N2905,FIND("/",N2905)-1)</f>
        <v>theater</v>
      </c>
      <c r="R2905" s="7" t="str">
        <f>RIGHT($N2905,FIND("/",$N2905)-3)</f>
        <v>plays</v>
      </c>
      <c r="S2905" s="12">
        <f>(((J2905/60)/60)/24)+DATE(1970,1,1)+(-6/24)</f>
        <v>42195.916874999995</v>
      </c>
      <c r="T2905" s="12">
        <f>(((I2905/60)/60)/24)+DATE(1970,1,1)+(-6/24)</f>
        <v>42255.916874999995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((E2906/D2906))</f>
        <v>0.05</v>
      </c>
      <c r="P2906" s="7">
        <f>(E2906/L2906)</f>
        <v>18.75</v>
      </c>
      <c r="Q2906" s="7" t="str">
        <f>LEFT($N2906,FIND("/",N2906)-1)</f>
        <v>theater</v>
      </c>
      <c r="R2906" s="7" t="str">
        <f>RIGHT($N2906,FIND("/",$N2906)-3)</f>
        <v>plays</v>
      </c>
      <c r="S2906" s="12">
        <f>(((J2906/60)/60)/24)+DATE(1970,1,1)+(-6/24)</f>
        <v>41940.717951388891</v>
      </c>
      <c r="T2906" s="12">
        <f>(((I2906/60)/60)/24)+DATE(1970,1,1)+(-6/24)</f>
        <v>41952.25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((E2907/D2907))</f>
        <v>0.17771428571428571</v>
      </c>
      <c r="P2907" s="7">
        <f>(E2907/L2907)</f>
        <v>36.588235294117645</v>
      </c>
      <c r="Q2907" s="7" t="str">
        <f>LEFT($N2907,FIND("/",N2907)-1)</f>
        <v>theater</v>
      </c>
      <c r="R2907" s="7" t="str">
        <f>RIGHT($N2907,FIND("/",$N2907)-3)</f>
        <v>plays</v>
      </c>
      <c r="S2907" s="12">
        <f>(((J2907/60)/60)/24)+DATE(1970,1,1)+(-6/24)</f>
        <v>42605.806863425925</v>
      </c>
      <c r="T2907" s="12">
        <f>(((I2907/60)/60)/24)+DATE(1970,1,1)+(-6/24)</f>
        <v>42619.806863425925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((E2908/D2908))</f>
        <v>9.4166666666666662E-2</v>
      </c>
      <c r="P2908" s="7">
        <f>(E2908/L2908)</f>
        <v>80.714285714285708</v>
      </c>
      <c r="Q2908" s="7" t="str">
        <f>LEFT($N2908,FIND("/",N2908)-1)</f>
        <v>theater</v>
      </c>
      <c r="R2908" s="7" t="str">
        <f>RIGHT($N2908,FIND("/",$N2908)-3)</f>
        <v>plays</v>
      </c>
      <c r="S2908" s="12">
        <f>(((J2908/60)/60)/24)+DATE(1970,1,1)+(-6/24)</f>
        <v>42199.398912037039</v>
      </c>
      <c r="T2908" s="12">
        <f>(((I2908/60)/60)/24)+DATE(1970,1,1)+(-6/24)</f>
        <v>42216.791666666672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((E2909/D2909))</f>
        <v>8.0000000000000004E-4</v>
      </c>
      <c r="P2909" s="7">
        <f>(E2909/L2909)</f>
        <v>1</v>
      </c>
      <c r="Q2909" s="7" t="str">
        <f>LEFT($N2909,FIND("/",N2909)-1)</f>
        <v>theater</v>
      </c>
      <c r="R2909" s="7" t="str">
        <f>RIGHT($N2909,FIND("/",$N2909)-3)</f>
        <v>plays</v>
      </c>
      <c r="S2909" s="12">
        <f>(((J2909/60)/60)/24)+DATE(1970,1,1)+(-6/24)</f>
        <v>42444.627743055549</v>
      </c>
      <c r="T2909" s="12">
        <f>(((I2909/60)/60)/24)+DATE(1970,1,1)+(-6/24)</f>
        <v>42504.627743055549</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((E2910/D2910))</f>
        <v>2.75E-2</v>
      </c>
      <c r="P2910" s="7">
        <f>(E2910/L2910)</f>
        <v>52.8</v>
      </c>
      <c r="Q2910" s="7" t="str">
        <f>LEFT($N2910,FIND("/",N2910)-1)</f>
        <v>theater</v>
      </c>
      <c r="R2910" s="7" t="str">
        <f>RIGHT($N2910,FIND("/",$N2910)-3)</f>
        <v>plays</v>
      </c>
      <c r="S2910" s="12">
        <f>(((J2910/60)/60)/24)+DATE(1970,1,1)+(-6/24)</f>
        <v>42499.481701388882</v>
      </c>
      <c r="T2910" s="12">
        <f>(((I2910/60)/60)/24)+DATE(1970,1,1)+(-6/24)</f>
        <v>42529.481701388882</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((E2911/D2911))</f>
        <v>1.1111111111111112E-4</v>
      </c>
      <c r="P2911" s="7">
        <f>(E2911/L2911)</f>
        <v>20</v>
      </c>
      <c r="Q2911" s="7" t="str">
        <f>LEFT($N2911,FIND("/",N2911)-1)</f>
        <v>theater</v>
      </c>
      <c r="R2911" s="7" t="str">
        <f>RIGHT($N2911,FIND("/",$N2911)-3)</f>
        <v>plays</v>
      </c>
      <c r="S2911" s="12">
        <f>(((J2911/60)/60)/24)+DATE(1970,1,1)+(-6/24)</f>
        <v>41929.016215277778</v>
      </c>
      <c r="T2911" s="12">
        <f>(((I2911/60)/60)/24)+DATE(1970,1,1)+(-6/24)</f>
        <v>41968.573611111111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((E2912/D2912))</f>
        <v>3.3333333333333335E-5</v>
      </c>
      <c r="P2912" s="7">
        <f>(E2912/L2912)</f>
        <v>1</v>
      </c>
      <c r="Q2912" s="7" t="str">
        <f>LEFT($N2912,FIND("/",N2912)-1)</f>
        <v>theater</v>
      </c>
      <c r="R2912" s="7" t="str">
        <f>RIGHT($N2912,FIND("/",$N2912)-3)</f>
        <v>plays</v>
      </c>
      <c r="S2912" s="12">
        <f>(((J2912/60)/60)/24)+DATE(1970,1,1)+(-6/24)</f>
        <v>42107.591284722221</v>
      </c>
      <c r="T2912" s="12">
        <f>(((I2912/60)/60)/24)+DATE(1970,1,1)+(-6/24)</f>
        <v>42167.591284722221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((E2913/D2913))</f>
        <v>0.36499999999999999</v>
      </c>
      <c r="P2913" s="7">
        <f>(E2913/L2913)</f>
        <v>46.928571428571431</v>
      </c>
      <c r="Q2913" s="7" t="str">
        <f>LEFT($N2913,FIND("/",N2913)-1)</f>
        <v>theater</v>
      </c>
      <c r="R2913" s="7" t="str">
        <f>RIGHT($N2913,FIND("/",$N2913)-3)</f>
        <v>plays</v>
      </c>
      <c r="S2913" s="12">
        <f>(((J2913/60)/60)/24)+DATE(1970,1,1)+(-6/24)</f>
        <v>42142.518819444449</v>
      </c>
      <c r="T2913" s="12">
        <f>(((I2913/60)/60)/24)+DATE(1970,1,1)+(-6/24)</f>
        <v>42182.518819444449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((E2914/D2914))</f>
        <v>0.14058171745152354</v>
      </c>
      <c r="P2914" s="7">
        <f>(E2914/L2914)</f>
        <v>78.07692307692308</v>
      </c>
      <c r="Q2914" s="7" t="str">
        <f>LEFT($N2914,FIND("/",N2914)-1)</f>
        <v>theater</v>
      </c>
      <c r="R2914" s="7" t="str">
        <f>RIGHT($N2914,FIND("/",$N2914)-3)</f>
        <v>plays</v>
      </c>
      <c r="S2914" s="12">
        <f>(((J2914/60)/60)/24)+DATE(1970,1,1)+(-6/24)</f>
        <v>42353.881643518514</v>
      </c>
      <c r="T2914" s="12">
        <f>(((I2914/60)/60)/24)+DATE(1970,1,1)+(-6/24)</f>
        <v>42383.881643518514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((E2915/D2915))</f>
        <v>2.0000000000000001E-4</v>
      </c>
      <c r="P2915" s="7">
        <f>(E2915/L2915)</f>
        <v>1</v>
      </c>
      <c r="Q2915" s="7" t="str">
        <f>LEFT($N2915,FIND("/",N2915)-1)</f>
        <v>theater</v>
      </c>
      <c r="R2915" s="7" t="str">
        <f>RIGHT($N2915,FIND("/",$N2915)-3)</f>
        <v>plays</v>
      </c>
      <c r="S2915" s="12">
        <f>(((J2915/60)/60)/24)+DATE(1970,1,1)+(-6/24)</f>
        <v>41828.672905092593</v>
      </c>
      <c r="T2915" s="12">
        <f>(((I2915/60)/60)/24)+DATE(1970,1,1)+(-6/24)</f>
        <v>41888.672905092593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((E2916/D2916))</f>
        <v>4.0000000000000003E-5</v>
      </c>
      <c r="P2916" s="7">
        <f>(E2916/L2916)</f>
        <v>1</v>
      </c>
      <c r="Q2916" s="7" t="str">
        <f>LEFT($N2916,FIND("/",N2916)-1)</f>
        <v>theater</v>
      </c>
      <c r="R2916" s="7" t="str">
        <f>RIGHT($N2916,FIND("/",$N2916)-3)</f>
        <v>plays</v>
      </c>
      <c r="S2916" s="12">
        <f>(((J2916/60)/60)/24)+DATE(1970,1,1)+(-6/24)</f>
        <v>42017.657337962963</v>
      </c>
      <c r="T2916" s="12">
        <f>(((I2916/60)/60)/24)+DATE(1970,1,1)+(-6/24)</f>
        <v>42077.615671296298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((E2917/D2917))</f>
        <v>0.61099999999999999</v>
      </c>
      <c r="P2917" s="7">
        <f>(E2917/L2917)</f>
        <v>203.66666666666666</v>
      </c>
      <c r="Q2917" s="7" t="str">
        <f>LEFT($N2917,FIND("/",N2917)-1)</f>
        <v>theater</v>
      </c>
      <c r="R2917" s="7" t="str">
        <f>RIGHT($N2917,FIND("/",$N2917)-3)</f>
        <v>plays</v>
      </c>
      <c r="S2917" s="12">
        <f>(((J2917/60)/60)/24)+DATE(1970,1,1)+(-6/24)</f>
        <v>42415.148032407407</v>
      </c>
      <c r="T2917" s="12">
        <f>(((I2917/60)/60)/24)+DATE(1970,1,1)+(-6/24)</f>
        <v>42445.106365740736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((E2918/D2918))</f>
        <v>7.8378378378378383E-2</v>
      </c>
      <c r="P2918" s="7">
        <f>(E2918/L2918)</f>
        <v>20.714285714285715</v>
      </c>
      <c r="Q2918" s="7" t="str">
        <f>LEFT($N2918,FIND("/",N2918)-1)</f>
        <v>theater</v>
      </c>
      <c r="R2918" s="7" t="str">
        <f>RIGHT($N2918,FIND("/",$N2918)-3)</f>
        <v>plays</v>
      </c>
      <c r="S2918" s="12">
        <f>(((J2918/60)/60)/24)+DATE(1970,1,1)+(-6/24)</f>
        <v>41755.226724537039</v>
      </c>
      <c r="T2918" s="12">
        <f>(((I2918/60)/60)/24)+DATE(1970,1,1)+(-6/24)</f>
        <v>41778.226724537039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((E2919/D2919))</f>
        <v>0.2185</v>
      </c>
      <c r="P2919" s="7">
        <f>(E2919/L2919)</f>
        <v>48.555555555555557</v>
      </c>
      <c r="Q2919" s="7" t="str">
        <f>LEFT($N2919,FIND("/",N2919)-1)</f>
        <v>theater</v>
      </c>
      <c r="R2919" s="7" t="str">
        <f>RIGHT($N2919,FIND("/",$N2919)-3)</f>
        <v>plays</v>
      </c>
      <c r="S2919" s="12">
        <f>(((J2919/60)/60)/24)+DATE(1970,1,1)+(-6/24)</f>
        <v>42244.984340277777</v>
      </c>
      <c r="T2919" s="12">
        <f>(((I2919/60)/60)/24)+DATE(1970,1,1)+(-6/24)</f>
        <v>42262.984340277777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((E2920/D2920))</f>
        <v>0.27239999999999998</v>
      </c>
      <c r="P2920" s="7">
        <f>(E2920/L2920)</f>
        <v>68.099999999999994</v>
      </c>
      <c r="Q2920" s="7" t="str">
        <f>LEFT($N2920,FIND("/",N2920)-1)</f>
        <v>theater</v>
      </c>
      <c r="R2920" s="7" t="str">
        <f>RIGHT($N2920,FIND("/",$N2920)-3)</f>
        <v>plays</v>
      </c>
      <c r="S2920" s="12">
        <f>(((J2920/60)/60)/24)+DATE(1970,1,1)+(-6/24)</f>
        <v>42278.379710648151</v>
      </c>
      <c r="T2920" s="12">
        <f>(((I2920/60)/60)/24)+DATE(1970,1,1)+(-6/24)</f>
        <v>42306.379710648151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((E2921/D2921))</f>
        <v>8.5000000000000006E-2</v>
      </c>
      <c r="P2921" s="7">
        <f>(E2921/L2921)</f>
        <v>8.5</v>
      </c>
      <c r="Q2921" s="7" t="str">
        <f>LEFT($N2921,FIND("/",N2921)-1)</f>
        <v>theater</v>
      </c>
      <c r="R2921" s="7" t="str">
        <f>RIGHT($N2921,FIND("/",$N2921)-3)</f>
        <v>plays</v>
      </c>
      <c r="S2921" s="12">
        <f>(((J2921/60)/60)/24)+DATE(1970,1,1)+(-6/24)</f>
        <v>41826.36954861111</v>
      </c>
      <c r="T2921" s="12">
        <f>(((I2921/60)/60)/24)+DATE(1970,1,1)+(-6/24)</f>
        <v>41856.36954861111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((E2922/D2922))</f>
        <v>0.26840000000000003</v>
      </c>
      <c r="P2922" s="7">
        <f>(E2922/L2922)</f>
        <v>51.615384615384613</v>
      </c>
      <c r="Q2922" s="7" t="str">
        <f>LEFT($N2922,FIND("/",N2922)-1)</f>
        <v>theater</v>
      </c>
      <c r="R2922" s="7" t="str">
        <f>RIGHT($N2922,FIND("/",$N2922)-3)</f>
        <v>plays</v>
      </c>
      <c r="S2922" s="12">
        <f>(((J2922/60)/60)/24)+DATE(1970,1,1)+(-6/24)</f>
        <v>42058.542476851857</v>
      </c>
      <c r="T2922" s="12">
        <f>(((I2922/60)/60)/24)+DATE(1970,1,1)+(-6/24)</f>
        <v>42088.500810185185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((E2923/D2923))</f>
        <v>1.29</v>
      </c>
      <c r="P2923" s="7">
        <f>(E2923/L2923)</f>
        <v>43</v>
      </c>
      <c r="Q2923" s="7" t="str">
        <f>LEFT($N2923,FIND("/",N2923)-1)</f>
        <v>theater</v>
      </c>
      <c r="R2923" s="7" t="str">
        <f>RIGHT($N2923,FIND("/",$N2923)-1)</f>
        <v>musical</v>
      </c>
      <c r="S2923" s="12">
        <f>(((J2923/60)/60)/24)+DATE(1970,1,1)+(-6/24)</f>
        <v>41877.636620370373</v>
      </c>
      <c r="T2923" s="12">
        <f>(((I2923/60)/60)/24)+DATE(1970,1,1)+(-6/24)</f>
        <v>41907.636620370373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((E2924/D2924))</f>
        <v>1</v>
      </c>
      <c r="P2924" s="7">
        <f>(E2924/L2924)</f>
        <v>83.333333333333329</v>
      </c>
      <c r="Q2924" s="7" t="str">
        <f>LEFT($N2924,FIND("/",N2924)-1)</f>
        <v>theater</v>
      </c>
      <c r="R2924" s="7" t="str">
        <f>RIGHT($N2924,FIND("/",$N2924)-1)</f>
        <v>musical</v>
      </c>
      <c r="S2924" s="12">
        <f>(((J2924/60)/60)/24)+DATE(1970,1,1)+(-6/24)</f>
        <v>42097.624155092592</v>
      </c>
      <c r="T2924" s="12">
        <f>(((I2924/60)/60)/24)+DATE(1970,1,1)+(-6/24)</f>
        <v>42142.624155092592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((E2925/D2925))</f>
        <v>1</v>
      </c>
      <c r="P2925" s="7">
        <f>(E2925/L2925)</f>
        <v>30</v>
      </c>
      <c r="Q2925" s="7" t="str">
        <f>LEFT($N2925,FIND("/",N2925)-1)</f>
        <v>theater</v>
      </c>
      <c r="R2925" s="7" t="str">
        <f>RIGHT($N2925,FIND("/",$N2925)-1)</f>
        <v>musical</v>
      </c>
      <c r="S2925" s="12">
        <f>(((J2925/60)/60)/24)+DATE(1970,1,1)+(-6/24)</f>
        <v>42012.90253472222</v>
      </c>
      <c r="T2925" s="12">
        <f>(((I2925/60)/60)/24)+DATE(1970,1,1)+(-6/24)</f>
        <v>42027.875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((E2926/D2926))</f>
        <v>1.032</v>
      </c>
      <c r="P2926" s="7">
        <f>(E2926/L2926)</f>
        <v>175.51020408163265</v>
      </c>
      <c r="Q2926" s="7" t="str">
        <f>LEFT($N2926,FIND("/",N2926)-1)</f>
        <v>theater</v>
      </c>
      <c r="R2926" s="7" t="str">
        <f>RIGHT($N2926,FIND("/",$N2926)-1)</f>
        <v>musical</v>
      </c>
      <c r="S2926" s="12">
        <f>(((J2926/60)/60)/24)+DATE(1970,1,1)+(-6/24)</f>
        <v>42103.306828703702</v>
      </c>
      <c r="T2926" s="12">
        <f>(((I2926/60)/60)/24)+DATE(1970,1,1)+(-6/24)</f>
        <v>42132.915972222225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((E2927/D2927))</f>
        <v>1.0244597777777777</v>
      </c>
      <c r="P2927" s="7">
        <f>(E2927/L2927)</f>
        <v>231.66175879396985</v>
      </c>
      <c r="Q2927" s="7" t="str">
        <f>LEFT($N2927,FIND("/",N2927)-1)</f>
        <v>theater</v>
      </c>
      <c r="R2927" s="7" t="str">
        <f>RIGHT($N2927,FIND("/",$N2927)-1)</f>
        <v>musical</v>
      </c>
      <c r="S2927" s="12">
        <f>(((J2927/60)/60)/24)+DATE(1970,1,1)+(-6/24)</f>
        <v>41863.334120370368</v>
      </c>
      <c r="T2927" s="12">
        <f>(((I2927/60)/60)/24)+DATE(1970,1,1)+(-6/24)</f>
        <v>41893.334120370368</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((E2928/D2928))</f>
        <v>1.25</v>
      </c>
      <c r="P2928" s="7">
        <f>(E2928/L2928)</f>
        <v>75</v>
      </c>
      <c r="Q2928" s="7" t="str">
        <f>LEFT($N2928,FIND("/",N2928)-1)</f>
        <v>theater</v>
      </c>
      <c r="R2928" s="7" t="str">
        <f>RIGHT($N2928,FIND("/",$N2928)-1)</f>
        <v>musical</v>
      </c>
      <c r="S2928" s="12">
        <f>(((J2928/60)/60)/24)+DATE(1970,1,1)+(-6/24)</f>
        <v>42044.515960648147</v>
      </c>
      <c r="T2928" s="12">
        <f>(((I2928/60)/60)/24)+DATE(1970,1,1)+(-6/24)</f>
        <v>42058.515960648147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((E2929/D2929))</f>
        <v>1.3083333333333333</v>
      </c>
      <c r="P2929" s="7">
        <f>(E2929/L2929)</f>
        <v>112.14285714285714</v>
      </c>
      <c r="Q2929" s="7" t="str">
        <f>LEFT($N2929,FIND("/",N2929)-1)</f>
        <v>theater</v>
      </c>
      <c r="R2929" s="7" t="str">
        <f>RIGHT($N2929,FIND("/",$N2929)-1)</f>
        <v>musical</v>
      </c>
      <c r="S2929" s="12">
        <f>(((J2929/60)/60)/24)+DATE(1970,1,1)+(-6/24)</f>
        <v>41806.419317129628</v>
      </c>
      <c r="T2929" s="12">
        <f>(((I2929/60)/60)/24)+DATE(1970,1,1)+(-6/24)</f>
        <v>41834.958333333336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((E2930/D2930))</f>
        <v>1</v>
      </c>
      <c r="P2930" s="7">
        <f>(E2930/L2930)</f>
        <v>41.666666666666664</v>
      </c>
      <c r="Q2930" s="7" t="str">
        <f>LEFT($N2930,FIND("/",N2930)-1)</f>
        <v>theater</v>
      </c>
      <c r="R2930" s="7" t="str">
        <f>RIGHT($N2930,FIND("/",$N2930)-1)</f>
        <v>musical</v>
      </c>
      <c r="S2930" s="12">
        <f>(((J2930/60)/60)/24)+DATE(1970,1,1)+(-6/24)</f>
        <v>42403.748217592598</v>
      </c>
      <c r="T2930" s="12">
        <f>(((I2930/60)/60)/24)+DATE(1970,1,1)+(-6/24)</f>
        <v>42433.748217592598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((E2931/D2931))</f>
        <v>1.02069375</v>
      </c>
      <c r="P2931" s="7">
        <f>(E2931/L2931)</f>
        <v>255.17343750000001</v>
      </c>
      <c r="Q2931" s="7" t="str">
        <f>LEFT($N2931,FIND("/",N2931)-1)</f>
        <v>theater</v>
      </c>
      <c r="R2931" s="7" t="str">
        <f>RIGHT($N2931,FIND("/",$N2931)-1)</f>
        <v>musical</v>
      </c>
      <c r="S2931" s="12">
        <f>(((J2931/60)/60)/24)+DATE(1970,1,1)+(-6/24)</f>
        <v>41754.314328703702</v>
      </c>
      <c r="T2931" s="12">
        <f>(((I2931/60)/60)/24)+DATE(1970,1,1)+(-6/24)</f>
        <v>41784.314328703702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((E2932/D2932))</f>
        <v>1.0092000000000001</v>
      </c>
      <c r="P2932" s="7">
        <f>(E2932/L2932)</f>
        <v>162.7741935483871</v>
      </c>
      <c r="Q2932" s="7" t="str">
        <f>LEFT($N2932,FIND("/",N2932)-1)</f>
        <v>theater</v>
      </c>
      <c r="R2932" s="7" t="str">
        <f>RIGHT($N2932,FIND("/",$N2932)-1)</f>
        <v>musical</v>
      </c>
      <c r="S2932" s="12">
        <f>(((J2932/60)/60)/24)+DATE(1970,1,1)+(-6/24)</f>
        <v>42101.334074074075</v>
      </c>
      <c r="T2932" s="12">
        <f>(((I2932/60)/60)/24)+DATE(1970,1,1)+(-6/24)</f>
        <v>42131.334074074075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((E2933/D2933))</f>
        <v>1.06</v>
      </c>
      <c r="P2933" s="7">
        <f>(E2933/L2933)</f>
        <v>88.333333333333329</v>
      </c>
      <c r="Q2933" s="7" t="str">
        <f>LEFT($N2933,FIND("/",N2933)-1)</f>
        <v>theater</v>
      </c>
      <c r="R2933" s="7" t="str">
        <f>RIGHT($N2933,FIND("/",$N2933)-1)</f>
        <v>musical</v>
      </c>
      <c r="S2933" s="12">
        <f>(((J2933/60)/60)/24)+DATE(1970,1,1)+(-6/24)</f>
        <v>41872.041238425925</v>
      </c>
      <c r="T2933" s="12">
        <f>(((I2933/60)/60)/24)+DATE(1970,1,1)+(-6/24)</f>
        <v>41897.005555555559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((E2934/D2934))</f>
        <v>1.0509677419354839</v>
      </c>
      <c r="P2934" s="7">
        <f>(E2934/L2934)</f>
        <v>85.736842105263165</v>
      </c>
      <c r="Q2934" s="7" t="str">
        <f>LEFT($N2934,FIND("/",N2934)-1)</f>
        <v>theater</v>
      </c>
      <c r="R2934" s="7" t="str">
        <f>RIGHT($N2934,FIND("/",$N2934)-1)</f>
        <v>musical</v>
      </c>
      <c r="S2934" s="12">
        <f>(((J2934/60)/60)/24)+DATE(1970,1,1)+(-6/24)</f>
        <v>42024.914780092593</v>
      </c>
      <c r="T2934" s="12">
        <f>(((I2934/60)/60)/24)+DATE(1970,1,1)+(-6/24)</f>
        <v>42056.208333333328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((E2935/D2935))</f>
        <v>1.0276000000000001</v>
      </c>
      <c r="P2935" s="7">
        <f>(E2935/L2935)</f>
        <v>47.574074074074076</v>
      </c>
      <c r="Q2935" s="7" t="str">
        <f>LEFT($N2935,FIND("/",N2935)-1)</f>
        <v>theater</v>
      </c>
      <c r="R2935" s="7" t="str">
        <f>RIGHT($N2935,FIND("/",$N2935)-1)</f>
        <v>musical</v>
      </c>
      <c r="S2935" s="12">
        <f>(((J2935/60)/60)/24)+DATE(1970,1,1)+(-6/24)</f>
        <v>42495.706631944442</v>
      </c>
      <c r="T2935" s="12">
        <f>(((I2935/60)/60)/24)+DATE(1970,1,1)+(-6/24)</f>
        <v>42525.706631944442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((E2936/D2936))</f>
        <v>1.08</v>
      </c>
      <c r="P2936" s="7">
        <f>(E2936/L2936)</f>
        <v>72.972972972972968</v>
      </c>
      <c r="Q2936" s="7" t="str">
        <f>LEFT($N2936,FIND("/",N2936)-1)</f>
        <v>theater</v>
      </c>
      <c r="R2936" s="7" t="str">
        <f>RIGHT($N2936,FIND("/",$N2936)-1)</f>
        <v>musical</v>
      </c>
      <c r="S2936" s="12">
        <f>(((J2936/60)/60)/24)+DATE(1970,1,1)+(-6/24)</f>
        <v>41775.386157407411</v>
      </c>
      <c r="T2936" s="12">
        <f>(((I2936/60)/60)/24)+DATE(1970,1,1)+(-6/24)</f>
        <v>41805.386157407411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((E2937/D2937))</f>
        <v>1.0088571428571429</v>
      </c>
      <c r="P2937" s="7">
        <f>(E2937/L2937)</f>
        <v>90.538461538461533</v>
      </c>
      <c r="Q2937" s="7" t="str">
        <f>LEFT($N2937,FIND("/",N2937)-1)</f>
        <v>theater</v>
      </c>
      <c r="R2937" s="7" t="str">
        <f>RIGHT($N2937,FIND("/",$N2937)-1)</f>
        <v>musical</v>
      </c>
      <c r="S2937" s="12">
        <f>(((J2937/60)/60)/24)+DATE(1970,1,1)+(-6/24)</f>
        <v>42553.333425925928</v>
      </c>
      <c r="T2937" s="12">
        <f>(((I2937/60)/60)/24)+DATE(1970,1,1)+(-6/24)</f>
        <v>42611.458333333328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((E2938/D2938))</f>
        <v>1.28</v>
      </c>
      <c r="P2938" s="7">
        <f>(E2938/L2938)</f>
        <v>37.647058823529413</v>
      </c>
      <c r="Q2938" s="7" t="str">
        <f>LEFT($N2938,FIND("/",N2938)-1)</f>
        <v>theater</v>
      </c>
      <c r="R2938" s="7" t="str">
        <f>RIGHT($N2938,FIND("/",$N2938)-1)</f>
        <v>musical</v>
      </c>
      <c r="S2938" s="12">
        <f>(((J2938/60)/60)/24)+DATE(1970,1,1)+(-6/24)</f>
        <v>41912.400729166664</v>
      </c>
      <c r="T2938" s="12">
        <f>(((I2938/60)/60)/24)+DATE(1970,1,1)+(-6/24)</f>
        <v>41924.957638888889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((E2939/D2939))</f>
        <v>1.3333333333333333</v>
      </c>
      <c r="P2939" s="7">
        <f>(E2939/L2939)</f>
        <v>36.363636363636367</v>
      </c>
      <c r="Q2939" s="7" t="str">
        <f>LEFT($N2939,FIND("/",N2939)-1)</f>
        <v>theater</v>
      </c>
      <c r="R2939" s="7" t="str">
        <f>RIGHT($N2939,FIND("/",$N2939)-1)</f>
        <v>musical</v>
      </c>
      <c r="S2939" s="12">
        <f>(((J2939/60)/60)/24)+DATE(1970,1,1)+(-6/24)</f>
        <v>41803.207326388889</v>
      </c>
      <c r="T2939" s="12">
        <f>(((I2939/60)/60)/24)+DATE(1970,1,1)+(-6/24)</f>
        <v>41833.207326388889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((E2940/D2940))</f>
        <v>1.0137499999999999</v>
      </c>
      <c r="P2940" s="7">
        <f>(E2940/L2940)</f>
        <v>126.71875</v>
      </c>
      <c r="Q2940" s="7" t="str">
        <f>LEFT($N2940,FIND("/",N2940)-1)</f>
        <v>theater</v>
      </c>
      <c r="R2940" s="7" t="str">
        <f>RIGHT($N2940,FIND("/",$N2940)-1)</f>
        <v>musical</v>
      </c>
      <c r="S2940" s="12">
        <f>(((J2940/60)/60)/24)+DATE(1970,1,1)+(-6/24)</f>
        <v>42004.453865740739</v>
      </c>
      <c r="T2940" s="12">
        <f>(((I2940/60)/60)/24)+DATE(1970,1,1)+(-6/24)</f>
        <v>42034.453865740739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((E2941/D2941))</f>
        <v>1.0287500000000001</v>
      </c>
      <c r="P2941" s="7">
        <f>(E2941/L2941)</f>
        <v>329.2</v>
      </c>
      <c r="Q2941" s="7" t="str">
        <f>LEFT($N2941,FIND("/",N2941)-1)</f>
        <v>theater</v>
      </c>
      <c r="R2941" s="7" t="str">
        <f>RIGHT($N2941,FIND("/",$N2941)-1)</f>
        <v>musical</v>
      </c>
      <c r="S2941" s="12">
        <f>(((J2941/60)/60)/24)+DATE(1970,1,1)+(-6/24)</f>
        <v>41845.559166666666</v>
      </c>
      <c r="T2941" s="12">
        <f>(((I2941/60)/60)/24)+DATE(1970,1,1)+(-6/24)</f>
        <v>41878.791666666664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((E2942/D2942))</f>
        <v>1.0724</v>
      </c>
      <c r="P2942" s="7">
        <f>(E2942/L2942)</f>
        <v>81.242424242424249</v>
      </c>
      <c r="Q2942" s="7" t="str">
        <f>LEFT($N2942,FIND("/",N2942)-1)</f>
        <v>theater</v>
      </c>
      <c r="R2942" s="7" t="str">
        <f>RIGHT($N2942,FIND("/",$N2942)-1)</f>
        <v>musical</v>
      </c>
      <c r="S2942" s="12">
        <f>(((J2942/60)/60)/24)+DATE(1970,1,1)+(-6/24)</f>
        <v>41982.523356481484</v>
      </c>
      <c r="T2942" s="12">
        <f>(((I2942/60)/60)/24)+DATE(1970,1,1)+(-6/24)</f>
        <v>42022.523356481484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((E2943/D2943))</f>
        <v>4.0000000000000003E-5</v>
      </c>
      <c r="P2943" s="7">
        <f>(E2943/L2943)</f>
        <v>1</v>
      </c>
      <c r="Q2943" s="7" t="str">
        <f>LEFT($N2943,FIND("/",N2943)-1)</f>
        <v>theater</v>
      </c>
      <c r="R2943" s="7" t="str">
        <f>RIGHT($N2943,FIND("/",$N2943)-2)</f>
        <v>spaces</v>
      </c>
      <c r="S2943" s="12">
        <f>(((J2943/60)/60)/24)+DATE(1970,1,1)+(-6/24)</f>
        <v>42034.710127314815</v>
      </c>
      <c r="T2943" s="12">
        <f>(((I2943/60)/60)/24)+DATE(1970,1,1)+(-6/24)</f>
        <v>42064.710127314815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((E2944/D2944))</f>
        <v>0.20424999999999999</v>
      </c>
      <c r="P2944" s="7">
        <f>(E2944/L2944)</f>
        <v>202.22772277227722</v>
      </c>
      <c r="Q2944" s="7" t="str">
        <f>LEFT($N2944,FIND("/",N2944)-1)</f>
        <v>theater</v>
      </c>
      <c r="R2944" s="7" t="str">
        <f>RIGHT($N2944,FIND("/",$N2944)-2)</f>
        <v>spaces</v>
      </c>
      <c r="S2944" s="12">
        <f>(((J2944/60)/60)/24)+DATE(1970,1,1)+(-6/24)</f>
        <v>42334.553923611107</v>
      </c>
      <c r="T2944" s="12">
        <f>(((I2944/60)/60)/24)+DATE(1970,1,1)+(-6/24)</f>
        <v>42354.595833333333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((E2945/D2945))</f>
        <v>0</v>
      </c>
      <c r="P2945" s="7">
        <v>0</v>
      </c>
      <c r="Q2945" s="7" t="str">
        <f>LEFT($N2945,FIND("/",N2945)-1)</f>
        <v>theater</v>
      </c>
      <c r="R2945" s="7" t="str">
        <f>RIGHT($N2945,FIND("/",$N2945)-2)</f>
        <v>spaces</v>
      </c>
      <c r="S2945" s="12">
        <f>(((J2945/60)/60)/24)+DATE(1970,1,1)+(-6/24)</f>
        <v>42076.879398148143</v>
      </c>
      <c r="T2945" s="12">
        <f>(((I2945/60)/60)/24)+DATE(1970,1,1)+(-6/24)</f>
        <v>42106.879398148143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((E2946/D2946))</f>
        <v>0.01</v>
      </c>
      <c r="P2946" s="7">
        <f>(E2946/L2946)</f>
        <v>100</v>
      </c>
      <c r="Q2946" s="7" t="str">
        <f>LEFT($N2946,FIND("/",N2946)-1)</f>
        <v>theater</v>
      </c>
      <c r="R2946" s="7" t="str">
        <f>RIGHT($N2946,FIND("/",$N2946)-2)</f>
        <v>spaces</v>
      </c>
      <c r="S2946" s="12">
        <f>(((J2946/60)/60)/24)+DATE(1970,1,1)+(-6/24)</f>
        <v>42132.6643287037</v>
      </c>
      <c r="T2946" s="12">
        <f>(((I2946/60)/60)/24)+DATE(1970,1,1)+(-6/24)</f>
        <v>42162.6643287037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((E2947/D2947))</f>
        <v>0</v>
      </c>
      <c r="P2947" s="7">
        <v>0</v>
      </c>
      <c r="Q2947" s="7" t="str">
        <f>LEFT($N2947,FIND("/",N2947)-1)</f>
        <v>theater</v>
      </c>
      <c r="R2947" s="7" t="str">
        <f>RIGHT($N2947,FIND("/",$N2947)-2)</f>
        <v>spaces</v>
      </c>
      <c r="S2947" s="12">
        <f>(((J2947/60)/60)/24)+DATE(1970,1,1)+(-6/24)</f>
        <v>42117.889583333337</v>
      </c>
      <c r="T2947" s="12">
        <f>(((I2947/60)/60)/24)+DATE(1970,1,1)+(-6/24)</f>
        <v>42147.889583333337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((E2948/D2948))</f>
        <v>1E-3</v>
      </c>
      <c r="P2948" s="7">
        <f>(E2948/L2948)</f>
        <v>1</v>
      </c>
      <c r="Q2948" s="7" t="str">
        <f>LEFT($N2948,FIND("/",N2948)-1)</f>
        <v>theater</v>
      </c>
      <c r="R2948" s="7" t="str">
        <f>RIGHT($N2948,FIND("/",$N2948)-2)</f>
        <v>spaces</v>
      </c>
      <c r="S2948" s="12">
        <f>(((J2948/60)/60)/24)+DATE(1970,1,1)+(-6/24)</f>
        <v>42567.281157407408</v>
      </c>
      <c r="T2948" s="12">
        <f>(((I2948/60)/60)/24)+DATE(1970,1,1)+(-6/24)</f>
        <v>42597.281157407408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((E2949/D2949))</f>
        <v>4.2880000000000001E-2</v>
      </c>
      <c r="P2949" s="7">
        <f>(E2949/L2949)</f>
        <v>82.461538461538467</v>
      </c>
      <c r="Q2949" s="7" t="str">
        <f>LEFT($N2949,FIND("/",N2949)-1)</f>
        <v>theater</v>
      </c>
      <c r="R2949" s="7" t="str">
        <f>RIGHT($N2949,FIND("/",$N2949)-2)</f>
        <v>spaces</v>
      </c>
      <c r="S2949" s="12">
        <f>(((J2949/60)/60)/24)+DATE(1970,1,1)+(-6/24)</f>
        <v>42649.312118055561</v>
      </c>
      <c r="T2949" s="12">
        <f>(((I2949/60)/60)/24)+DATE(1970,1,1)+(-6/24)</f>
        <v>42698.465972222228</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((E2950/D2950))</f>
        <v>4.8000000000000001E-5</v>
      </c>
      <c r="P2950" s="7">
        <f>(E2950/L2950)</f>
        <v>2.6666666666666665</v>
      </c>
      <c r="Q2950" s="7" t="str">
        <f>LEFT($N2950,FIND("/",N2950)-1)</f>
        <v>theater</v>
      </c>
      <c r="R2950" s="7" t="str">
        <f>RIGHT($N2950,FIND("/",$N2950)-2)</f>
        <v>spaces</v>
      </c>
      <c r="S2950" s="12">
        <f>(((J2950/60)/60)/24)+DATE(1970,1,1)+(-6/24)</f>
        <v>42097.399224537032</v>
      </c>
      <c r="T2950" s="12">
        <f>(((I2950/60)/60)/24)+DATE(1970,1,1)+(-6/24)</f>
        <v>42157.399224537032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((E2951/D2951))</f>
        <v>2.5000000000000001E-2</v>
      </c>
      <c r="P2951" s="7">
        <f>(E2951/L2951)</f>
        <v>12.5</v>
      </c>
      <c r="Q2951" s="7" t="str">
        <f>LEFT($N2951,FIND("/",N2951)-1)</f>
        <v>theater</v>
      </c>
      <c r="R2951" s="7" t="str">
        <f>RIGHT($N2951,FIND("/",$N2951)-2)</f>
        <v>spaces</v>
      </c>
      <c r="S2951" s="12">
        <f>(((J2951/60)/60)/24)+DATE(1970,1,1)+(-6/24)</f>
        <v>42297.573113425926</v>
      </c>
      <c r="T2951" s="12">
        <f>(((I2951/60)/60)/24)+DATE(1970,1,1)+(-6/24)</f>
        <v>42327.614780092597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((E2952/D2952))</f>
        <v>0</v>
      </c>
      <c r="P2952" s="7">
        <v>0</v>
      </c>
      <c r="Q2952" s="7" t="str">
        <f>LEFT($N2952,FIND("/",N2952)-1)</f>
        <v>theater</v>
      </c>
      <c r="R2952" s="7" t="str">
        <f>RIGHT($N2952,FIND("/",$N2952)-2)</f>
        <v>spaces</v>
      </c>
      <c r="S2952" s="12">
        <f>(((J2952/60)/60)/24)+DATE(1970,1,1)+(-6/24)</f>
        <v>42362.11518518519</v>
      </c>
      <c r="T2952" s="12">
        <f>(((I2952/60)/60)/24)+DATE(1970,1,1)+(-6/24)</f>
        <v>42392.11518518519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((E2953/D2953))</f>
        <v>2.1919999999999999E-2</v>
      </c>
      <c r="P2953" s="7">
        <f>(E2953/L2953)</f>
        <v>18.896551724137932</v>
      </c>
      <c r="Q2953" s="7" t="str">
        <f>LEFT($N2953,FIND("/",N2953)-1)</f>
        <v>theater</v>
      </c>
      <c r="R2953" s="7" t="str">
        <f>RIGHT($N2953,FIND("/",$N2953)-2)</f>
        <v>spaces</v>
      </c>
      <c r="S2953" s="12">
        <f>(((J2953/60)/60)/24)+DATE(1970,1,1)+(-6/24)</f>
        <v>41872.552928240737</v>
      </c>
      <c r="T2953" s="12">
        <f>(((I2953/60)/60)/24)+DATE(1970,1,1)+(-6/24)</f>
        <v>41917.552928240737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((E2954/D2954))</f>
        <v>8.0250000000000002E-2</v>
      </c>
      <c r="P2954" s="7">
        <f>(E2954/L2954)</f>
        <v>200.625</v>
      </c>
      <c r="Q2954" s="7" t="str">
        <f>LEFT($N2954,FIND("/",N2954)-1)</f>
        <v>theater</v>
      </c>
      <c r="R2954" s="7" t="str">
        <f>RIGHT($N2954,FIND("/",$N2954)-2)</f>
        <v>spaces</v>
      </c>
      <c r="S2954" s="12">
        <f>(((J2954/60)/60)/24)+DATE(1970,1,1)+(-6/24)</f>
        <v>42628.440266203703</v>
      </c>
      <c r="T2954" s="12">
        <f>(((I2954/60)/60)/24)+DATE(1970,1,1)+(-6/24)</f>
        <v>42659.916666666672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((E2955/D2955))</f>
        <v>1.5125E-3</v>
      </c>
      <c r="P2955" s="7">
        <f>(E2955/L2955)</f>
        <v>201.66666666666666</v>
      </c>
      <c r="Q2955" s="7" t="str">
        <f>LEFT($N2955,FIND("/",N2955)-1)</f>
        <v>theater</v>
      </c>
      <c r="R2955" s="7" t="str">
        <f>RIGHT($N2955,FIND("/",$N2955)-2)</f>
        <v>spaces</v>
      </c>
      <c r="S2955" s="12">
        <f>(((J2955/60)/60)/24)+DATE(1970,1,1)+(-6/24)</f>
        <v>42255.541909722218</v>
      </c>
      <c r="T2955" s="12">
        <f>(((I2955/60)/60)/24)+DATE(1970,1,1)+(-6/24)</f>
        <v>42285.541909722218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((E2956/D2956))</f>
        <v>0</v>
      </c>
      <c r="P2956" s="7">
        <v>0</v>
      </c>
      <c r="Q2956" s="7" t="str">
        <f>LEFT($N2956,FIND("/",N2956)-1)</f>
        <v>theater</v>
      </c>
      <c r="R2956" s="7" t="str">
        <f>RIGHT($N2956,FIND("/",$N2956)-2)</f>
        <v>spaces</v>
      </c>
      <c r="S2956" s="12">
        <f>(((J2956/60)/60)/24)+DATE(1970,1,1)+(-6/24)</f>
        <v>42790.333368055552</v>
      </c>
      <c r="T2956" s="12">
        <f>(((I2956/60)/60)/24)+DATE(1970,1,1)+(-6/24)</f>
        <v>42810.291701388895</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((E2957/D2957))</f>
        <v>0.59583333333333333</v>
      </c>
      <c r="P2957" s="7">
        <f>(E2957/L2957)</f>
        <v>65</v>
      </c>
      <c r="Q2957" s="7" t="str">
        <f>LEFT($N2957,FIND("/",N2957)-1)</f>
        <v>theater</v>
      </c>
      <c r="R2957" s="7" t="str">
        <f>RIGHT($N2957,FIND("/",$N2957)-2)</f>
        <v>spaces</v>
      </c>
      <c r="S2957" s="12">
        <f>(((J2957/60)/60)/24)+DATE(1970,1,1)+(-6/24)</f>
        <v>42141.491307870368</v>
      </c>
      <c r="T2957" s="12">
        <f>(((I2957/60)/60)/24)+DATE(1970,1,1)+(-6/24)</f>
        <v>42171.491307870368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((E2958/D2958))</f>
        <v>0.16734177215189874</v>
      </c>
      <c r="P2958" s="7">
        <f>(E2958/L2958)</f>
        <v>66.099999999999994</v>
      </c>
      <c r="Q2958" s="7" t="str">
        <f>LEFT($N2958,FIND("/",N2958)-1)</f>
        <v>theater</v>
      </c>
      <c r="R2958" s="7" t="str">
        <f>RIGHT($N2958,FIND("/",$N2958)-2)</f>
        <v>spaces</v>
      </c>
      <c r="S2958" s="12">
        <f>(((J2958/60)/60)/24)+DATE(1970,1,1)+(-6/24)</f>
        <v>42464.708912037036</v>
      </c>
      <c r="T2958" s="12">
        <f>(((I2958/60)/60)/24)+DATE(1970,1,1)+(-6/24)</f>
        <v>42494.708912037036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((E2959/D2959))</f>
        <v>1.8666666666666668E-2</v>
      </c>
      <c r="P2959" s="7">
        <f>(E2959/L2959)</f>
        <v>93.333333333333329</v>
      </c>
      <c r="Q2959" s="7" t="str">
        <f>LEFT($N2959,FIND("/",N2959)-1)</f>
        <v>theater</v>
      </c>
      <c r="R2959" s="7" t="str">
        <f>RIGHT($N2959,FIND("/",$N2959)-2)</f>
        <v>spaces</v>
      </c>
      <c r="S2959" s="12">
        <f>(((J2959/60)/60)/24)+DATE(1970,1,1)+(-6/24)</f>
        <v>42030.761249999996</v>
      </c>
      <c r="T2959" s="12">
        <f>(((I2959/60)/60)/24)+DATE(1970,1,1)+(-6/24)</f>
        <v>42090.719583333332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((E2960/D2960))</f>
        <v>0</v>
      </c>
      <c r="P2960" s="7">
        <v>0</v>
      </c>
      <c r="Q2960" s="7" t="str">
        <f>LEFT($N2960,FIND("/",N2960)-1)</f>
        <v>theater</v>
      </c>
      <c r="R2960" s="7" t="str">
        <f>RIGHT($N2960,FIND("/",$N2960)-2)</f>
        <v>spaces</v>
      </c>
      <c r="S2960" s="12">
        <f>(((J2960/60)/60)/24)+DATE(1970,1,1)+(-6/24)</f>
        <v>42438.529131944444</v>
      </c>
      <c r="T2960" s="12">
        <f>(((I2960/60)/60)/24)+DATE(1970,1,1)+(-6/24)</f>
        <v>42498.48746527778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((E2961/D2961))</f>
        <v>0</v>
      </c>
      <c r="P2961" s="7">
        <v>0</v>
      </c>
      <c r="Q2961" s="7" t="str">
        <f>LEFT($N2961,FIND("/",N2961)-1)</f>
        <v>theater</v>
      </c>
      <c r="R2961" s="7" t="str">
        <f>RIGHT($N2961,FIND("/",$N2961)-2)</f>
        <v>spaces</v>
      </c>
      <c r="S2961" s="12">
        <f>(((J2961/60)/60)/24)+DATE(1970,1,1)+(-6/24)</f>
        <v>42497.758391203708</v>
      </c>
      <c r="T2961" s="12">
        <f>(((I2961/60)/60)/24)+DATE(1970,1,1)+(-6/24)</f>
        <v>42527.758391203708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((E2962/D2962))</f>
        <v>0</v>
      </c>
      <c r="P2962" s="7">
        <v>0</v>
      </c>
      <c r="Q2962" s="7" t="str">
        <f>LEFT($N2962,FIND("/",N2962)-1)</f>
        <v>theater</v>
      </c>
      <c r="R2962" s="7" t="str">
        <f>RIGHT($N2962,FIND("/",$N2962)-2)</f>
        <v>spaces</v>
      </c>
      <c r="S2962" s="12">
        <f>(((J2962/60)/60)/24)+DATE(1970,1,1)+(-6/24)</f>
        <v>41863.507210648146</v>
      </c>
      <c r="T2962" s="12">
        <f>(((I2962/60)/60)/24)+DATE(1970,1,1)+(-6/24)</f>
        <v>41893.507210648146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((E2963/D2963))</f>
        <v>1.0962000000000001</v>
      </c>
      <c r="P2963" s="7">
        <f>(E2963/L2963)</f>
        <v>50.75</v>
      </c>
      <c r="Q2963" s="7" t="str">
        <f>LEFT($N2963,FIND("/",N2963)-1)</f>
        <v>theater</v>
      </c>
      <c r="R2963" s="7" t="str">
        <f>RIGHT($N2963,FIND("/",$N2963)-3)</f>
        <v>plays</v>
      </c>
      <c r="S2963" s="12">
        <f>(((J2963/60)/60)/24)+DATE(1970,1,1)+(-6/24)</f>
        <v>42060.962488425925</v>
      </c>
      <c r="T2963" s="12">
        <f>(((I2963/60)/60)/24)+DATE(1970,1,1)+(-6/24)</f>
        <v>42088.916666666672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((E2964/D2964))</f>
        <v>1.218</v>
      </c>
      <c r="P2964" s="7">
        <f>(E2964/L2964)</f>
        <v>60.9</v>
      </c>
      <c r="Q2964" s="7" t="str">
        <f>LEFT($N2964,FIND("/",N2964)-1)</f>
        <v>theater</v>
      </c>
      <c r="R2964" s="7" t="str">
        <f>RIGHT($N2964,FIND("/",$N2964)-3)</f>
        <v>plays</v>
      </c>
      <c r="S2964" s="12">
        <f>(((J2964/60)/60)/24)+DATE(1970,1,1)+(-6/24)</f>
        <v>42035.99428240741</v>
      </c>
      <c r="T2964" s="12">
        <f>(((I2964/60)/60)/24)+DATE(1970,1,1)+(-6/24)</f>
        <v>42064.040972222225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((E2965/D2965))</f>
        <v>1.0685</v>
      </c>
      <c r="P2965" s="7">
        <f>(E2965/L2965)</f>
        <v>109.03061224489795</v>
      </c>
      <c r="Q2965" s="7" t="str">
        <f>LEFT($N2965,FIND("/",N2965)-1)</f>
        <v>theater</v>
      </c>
      <c r="R2965" s="7" t="str">
        <f>RIGHT($N2965,FIND("/",$N2965)-3)</f>
        <v>plays</v>
      </c>
      <c r="S2965" s="12">
        <f>(((J2965/60)/60)/24)+DATE(1970,1,1)+(-6/24)</f>
        <v>42157.220185185186</v>
      </c>
      <c r="T2965" s="12">
        <f>(((I2965/60)/60)/24)+DATE(1970,1,1)+(-6/24)</f>
        <v>42187.220185185186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((E2966/D2966))</f>
        <v>1.0071379999999999</v>
      </c>
      <c r="P2966" s="7">
        <f>(E2966/L2966)</f>
        <v>25.692295918367346</v>
      </c>
      <c r="Q2966" s="7" t="str">
        <f>LEFT($N2966,FIND("/",N2966)-1)</f>
        <v>theater</v>
      </c>
      <c r="R2966" s="7" t="str">
        <f>RIGHT($N2966,FIND("/",$N2966)-3)</f>
        <v>plays</v>
      </c>
      <c r="S2966" s="12">
        <f>(((J2966/60)/60)/24)+DATE(1970,1,1)+(-6/24)</f>
        <v>41827.659942129627</v>
      </c>
      <c r="T2966" s="12">
        <f>(((I2966/60)/60)/24)+DATE(1970,1,1)+(-6/24)</f>
        <v>41857.647222222222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((E2967/D2967))</f>
        <v>1.0900000000000001</v>
      </c>
      <c r="P2967" s="7">
        <f>(E2967/L2967)</f>
        <v>41.92307692307692</v>
      </c>
      <c r="Q2967" s="7" t="str">
        <f>LEFT($N2967,FIND("/",N2967)-1)</f>
        <v>theater</v>
      </c>
      <c r="R2967" s="7" t="str">
        <f>RIGHT($N2967,FIND("/",$N2967)-3)</f>
        <v>plays</v>
      </c>
      <c r="S2967" s="12">
        <f>(((J2967/60)/60)/24)+DATE(1970,1,1)+(-6/24)</f>
        <v>42162.479548611111</v>
      </c>
      <c r="T2967" s="12">
        <f>(((I2967/60)/60)/24)+DATE(1970,1,1)+(-6/24)</f>
        <v>42192.479548611111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((E2968/D2968))</f>
        <v>1.1363000000000001</v>
      </c>
      <c r="P2968" s="7">
        <f>(E2968/L2968)</f>
        <v>88.7734375</v>
      </c>
      <c r="Q2968" s="7" t="str">
        <f>LEFT($N2968,FIND("/",N2968)-1)</f>
        <v>theater</v>
      </c>
      <c r="R2968" s="7" t="str">
        <f>RIGHT($N2968,FIND("/",$N2968)-3)</f>
        <v>plays</v>
      </c>
      <c r="S2968" s="12">
        <f>(((J2968/60)/60)/24)+DATE(1970,1,1)+(-6/24)</f>
        <v>42233.488564814819</v>
      </c>
      <c r="T2968" s="12">
        <f>(((I2968/60)/60)/24)+DATE(1970,1,1)+(-6/24)</f>
        <v>42263.488564814819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((E2969/D2969))</f>
        <v>1.1392</v>
      </c>
      <c r="P2969" s="7">
        <f>(E2969/L2969)</f>
        <v>80.225352112676063</v>
      </c>
      <c r="Q2969" s="7" t="str">
        <f>LEFT($N2969,FIND("/",N2969)-1)</f>
        <v>theater</v>
      </c>
      <c r="R2969" s="7" t="str">
        <f>RIGHT($N2969,FIND("/",$N2969)-3)</f>
        <v>plays</v>
      </c>
      <c r="S2969" s="12">
        <f>(((J2969/60)/60)/24)+DATE(1970,1,1)+(-6/24)</f>
        <v>42041.947824074072</v>
      </c>
      <c r="T2969" s="12">
        <f>(((I2969/60)/60)/24)+DATE(1970,1,1)+(-6/24)</f>
        <v>42071.906157407408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((E2970/D2970))</f>
        <v>1.06</v>
      </c>
      <c r="P2970" s="7">
        <f>(E2970/L2970)</f>
        <v>78.936170212765958</v>
      </c>
      <c r="Q2970" s="7" t="str">
        <f>LEFT($N2970,FIND("/",N2970)-1)</f>
        <v>theater</v>
      </c>
      <c r="R2970" s="7" t="str">
        <f>RIGHT($N2970,FIND("/",$N2970)-3)</f>
        <v>plays</v>
      </c>
      <c r="S2970" s="12">
        <f>(((J2970/60)/60)/24)+DATE(1970,1,1)+(-6/24)</f>
        <v>42585.273842592593</v>
      </c>
      <c r="T2970" s="12">
        <f>(((I2970/60)/60)/24)+DATE(1970,1,1)+(-6/24)</f>
        <v>42598.915972222225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((E2971/D2971))</f>
        <v>1.625</v>
      </c>
      <c r="P2971" s="7">
        <f>(E2971/L2971)</f>
        <v>95.588235294117652</v>
      </c>
      <c r="Q2971" s="7" t="str">
        <f>LEFT($N2971,FIND("/",N2971)-1)</f>
        <v>theater</v>
      </c>
      <c r="R2971" s="7" t="str">
        <f>RIGHT($N2971,FIND("/",$N2971)-3)</f>
        <v>plays</v>
      </c>
      <c r="S2971" s="12">
        <f>(((J2971/60)/60)/24)+DATE(1970,1,1)+(-6/24)</f>
        <v>42097.536493055552</v>
      </c>
      <c r="T2971" s="12">
        <f>(((I2971/60)/60)/24)+DATE(1970,1,1)+(-6/24)</f>
        <v>42127.702083333337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((E2972/D2972))</f>
        <v>1.06</v>
      </c>
      <c r="P2972" s="7">
        <f>(E2972/L2972)</f>
        <v>69.890109890109883</v>
      </c>
      <c r="Q2972" s="7" t="str">
        <f>LEFT($N2972,FIND("/",N2972)-1)</f>
        <v>theater</v>
      </c>
      <c r="R2972" s="7" t="str">
        <f>RIGHT($N2972,FIND("/",$N2972)-3)</f>
        <v>plays</v>
      </c>
      <c r="S2972" s="12">
        <f>(((J2972/60)/60)/24)+DATE(1970,1,1)+(-6/24)</f>
        <v>41808.419571759259</v>
      </c>
      <c r="T2972" s="12">
        <f>(((I2972/60)/60)/24)+DATE(1970,1,1)+(-6/24)</f>
        <v>41838.419571759259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((E2973/D2973))</f>
        <v>1.0015624999999999</v>
      </c>
      <c r="P2973" s="7">
        <f>(E2973/L2973)</f>
        <v>74.534883720930239</v>
      </c>
      <c r="Q2973" s="7" t="str">
        <f>LEFT($N2973,FIND("/",N2973)-1)</f>
        <v>theater</v>
      </c>
      <c r="R2973" s="7" t="str">
        <f>RIGHT($N2973,FIND("/",$N2973)-3)</f>
        <v>plays</v>
      </c>
      <c r="S2973" s="12">
        <f>(((J2973/60)/60)/24)+DATE(1970,1,1)+(-6/24)</f>
        <v>41852.408310185187</v>
      </c>
      <c r="T2973" s="12">
        <f>(((I2973/60)/60)/24)+DATE(1970,1,1)+(-6/24)</f>
        <v>41882.408310185187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((E2974/D2974))</f>
        <v>1.0535000000000001</v>
      </c>
      <c r="P2974" s="7">
        <f>(E2974/L2974)</f>
        <v>123.94117647058823</v>
      </c>
      <c r="Q2974" s="7" t="str">
        <f>LEFT($N2974,FIND("/",N2974)-1)</f>
        <v>theater</v>
      </c>
      <c r="R2974" s="7" t="str">
        <f>RIGHT($N2974,FIND("/",$N2974)-3)</f>
        <v>plays</v>
      </c>
      <c r="S2974" s="12">
        <f>(((J2974/60)/60)/24)+DATE(1970,1,1)+(-6/24)</f>
        <v>42693.860185185185</v>
      </c>
      <c r="T2974" s="12">
        <f>(((I2974/60)/60)/24)+DATE(1970,1,1)+(-6/24)</f>
        <v>42708.791666666672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((E2975/D2975))</f>
        <v>1.748</v>
      </c>
      <c r="P2975" s="7">
        <f>(E2975/L2975)</f>
        <v>264.84848484848487</v>
      </c>
      <c r="Q2975" s="7" t="str">
        <f>LEFT($N2975,FIND("/",N2975)-1)</f>
        <v>theater</v>
      </c>
      <c r="R2975" s="7" t="str">
        <f>RIGHT($N2975,FIND("/",$N2975)-3)</f>
        <v>plays</v>
      </c>
      <c r="S2975" s="12">
        <f>(((J2975/60)/60)/24)+DATE(1970,1,1)+(-6/24)</f>
        <v>42341.568379629629</v>
      </c>
      <c r="T2975" s="12">
        <f>(((I2975/60)/60)/24)+DATE(1970,1,1)+(-6/24)</f>
        <v>42369.916666666672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((E2976/D2976))</f>
        <v>1.02</v>
      </c>
      <c r="P2976" s="7">
        <f>(E2976/L2976)</f>
        <v>58.620689655172413</v>
      </c>
      <c r="Q2976" s="7" t="str">
        <f>LEFT($N2976,FIND("/",N2976)-1)</f>
        <v>theater</v>
      </c>
      <c r="R2976" s="7" t="str">
        <f>RIGHT($N2976,FIND("/",$N2976)-3)</f>
        <v>plays</v>
      </c>
      <c r="S2976" s="12">
        <f>(((J2976/60)/60)/24)+DATE(1970,1,1)+(-6/24)</f>
        <v>41879.811006944445</v>
      </c>
      <c r="T2976" s="12">
        <f>(((I2976/60)/60)/24)+DATE(1970,1,1)+(-6/24)</f>
        <v>41907.815972222219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((E2977/D2977))</f>
        <v>1.00125</v>
      </c>
      <c r="P2977" s="7">
        <f>(E2977/L2977)</f>
        <v>70.884955752212392</v>
      </c>
      <c r="Q2977" s="7" t="str">
        <f>LEFT($N2977,FIND("/",N2977)-1)</f>
        <v>theater</v>
      </c>
      <c r="R2977" s="7" t="str">
        <f>RIGHT($N2977,FIND("/",$N2977)-3)</f>
        <v>plays</v>
      </c>
      <c r="S2977" s="12">
        <f>(((J2977/60)/60)/24)+DATE(1970,1,1)+(-6/24)</f>
        <v>41941.433865740742</v>
      </c>
      <c r="T2977" s="12">
        <f>(((I2977/60)/60)/24)+DATE(1970,1,1)+(-6/24)</f>
        <v>41969.875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((E2978/D2978))</f>
        <v>1.7142857142857142</v>
      </c>
      <c r="P2978" s="7">
        <f>(E2978/L2978)</f>
        <v>8.5714285714285712</v>
      </c>
      <c r="Q2978" s="7" t="str">
        <f>LEFT($N2978,FIND("/",N2978)-1)</f>
        <v>theater</v>
      </c>
      <c r="R2978" s="7" t="str">
        <f>RIGHT($N2978,FIND("/",$N2978)-3)</f>
        <v>plays</v>
      </c>
      <c r="S2978" s="12">
        <f>(((J2978/60)/60)/24)+DATE(1970,1,1)+(-6/24)</f>
        <v>42425.480671296296</v>
      </c>
      <c r="T2978" s="12">
        <f>(((I2978/60)/60)/24)+DATE(1970,1,1)+(-6/24)</f>
        <v>42442.25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((E2979/D2979))</f>
        <v>1.1356666666666666</v>
      </c>
      <c r="P2979" s="7">
        <f>(E2979/L2979)</f>
        <v>113.56666666666666</v>
      </c>
      <c r="Q2979" s="7" t="str">
        <f>LEFT($N2979,FIND("/",N2979)-1)</f>
        <v>theater</v>
      </c>
      <c r="R2979" s="7" t="str">
        <f>RIGHT($N2979,FIND("/",$N2979)-3)</f>
        <v>plays</v>
      </c>
      <c r="S2979" s="12">
        <f>(((J2979/60)/60)/24)+DATE(1970,1,1)+(-6/24)</f>
        <v>42026.63118055556</v>
      </c>
      <c r="T2979" s="12">
        <f>(((I2979/60)/60)/24)+DATE(1970,1,1)+(-6/24)</f>
        <v>42085.843055555553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((E2980/D2980))</f>
        <v>1.2946666666666666</v>
      </c>
      <c r="P2980" s="7">
        <f>(E2980/L2980)</f>
        <v>60.6875</v>
      </c>
      <c r="Q2980" s="7" t="str">
        <f>LEFT($N2980,FIND("/",N2980)-1)</f>
        <v>theater</v>
      </c>
      <c r="R2980" s="7" t="str">
        <f>RIGHT($N2980,FIND("/",$N2980)-3)</f>
        <v>plays</v>
      </c>
      <c r="S2980" s="12">
        <f>(((J2980/60)/60)/24)+DATE(1970,1,1)+(-6/24)</f>
        <v>41922.390590277777</v>
      </c>
      <c r="T2980" s="12">
        <f>(((I2980/60)/60)/24)+DATE(1970,1,1)+(-6/24)</f>
        <v>41931.999305555553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((E2981/D2981))</f>
        <v>1.014</v>
      </c>
      <c r="P2981" s="7">
        <f>(E2981/L2981)</f>
        <v>110.21739130434783</v>
      </c>
      <c r="Q2981" s="7" t="str">
        <f>LEFT($N2981,FIND("/",N2981)-1)</f>
        <v>theater</v>
      </c>
      <c r="R2981" s="7" t="str">
        <f>RIGHT($N2981,FIND("/",$N2981)-3)</f>
        <v>plays</v>
      </c>
      <c r="S2981" s="12">
        <f>(((J2981/60)/60)/24)+DATE(1970,1,1)+(-6/24)</f>
        <v>41993.574340277773</v>
      </c>
      <c r="T2981" s="12">
        <f>(((I2981/60)/60)/24)+DATE(1970,1,1)+(-6/24)</f>
        <v>42010</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((E2982/D2982))</f>
        <v>1.0916666666666666</v>
      </c>
      <c r="P2982" s="7">
        <f>(E2982/L2982)</f>
        <v>136.45833333333334</v>
      </c>
      <c r="Q2982" s="7" t="str">
        <f>LEFT($N2982,FIND("/",N2982)-1)</f>
        <v>theater</v>
      </c>
      <c r="R2982" s="7" t="str">
        <f>RIGHT($N2982,FIND("/",$N2982)-3)</f>
        <v>plays</v>
      </c>
      <c r="S2982" s="12">
        <f>(((J2982/60)/60)/24)+DATE(1970,1,1)+(-6/24)</f>
        <v>42219.665856481486</v>
      </c>
      <c r="T2982" s="12">
        <f>(((I2982/60)/60)/24)+DATE(1970,1,1)+(-6/24)</f>
        <v>42239.833333333328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((E2983/D2983))</f>
        <v>1.28925</v>
      </c>
      <c r="P2983" s="7">
        <f>(E2983/L2983)</f>
        <v>53.164948453608247</v>
      </c>
      <c r="Q2983" s="7" t="str">
        <f>LEFT($N2983,FIND("/",N2983)-1)</f>
        <v>theater</v>
      </c>
      <c r="R2983" s="7" t="str">
        <f>RIGHT($N2983,FIND("/",$N2983)-2)</f>
        <v>spaces</v>
      </c>
      <c r="S2983" s="12">
        <f>(((J2983/60)/60)/24)+DATE(1970,1,1)+(-6/24)</f>
        <v>42225.309675925921</v>
      </c>
      <c r="T2983" s="12">
        <f>(((I2983/60)/60)/24)+DATE(1970,1,1)+(-6/24)</f>
        <v>42270.309675925921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((E2984/D2984))</f>
        <v>1.0206</v>
      </c>
      <c r="P2984" s="7">
        <f>(E2984/L2984)</f>
        <v>86.491525423728817</v>
      </c>
      <c r="Q2984" s="7" t="str">
        <f>LEFT($N2984,FIND("/",N2984)-1)</f>
        <v>theater</v>
      </c>
      <c r="R2984" s="7" t="str">
        <f>RIGHT($N2984,FIND("/",$N2984)-2)</f>
        <v>spaces</v>
      </c>
      <c r="S2984" s="12">
        <f>(((J2984/60)/60)/24)+DATE(1970,1,1)+(-6/24)</f>
        <v>42381.436840277776</v>
      </c>
      <c r="T2984" s="12">
        <f>(((I2984/60)/60)/24)+DATE(1970,1,1)+(-6/24)</f>
        <v>42411.436840277776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((E2985/D2985))</f>
        <v>1.465395775862069</v>
      </c>
      <c r="P2985" s="7">
        <f>(E2985/L2985)</f>
        <v>155.23827397260274</v>
      </c>
      <c r="Q2985" s="7" t="str">
        <f>LEFT($N2985,FIND("/",N2985)-1)</f>
        <v>theater</v>
      </c>
      <c r="R2985" s="7" t="str">
        <f>RIGHT($N2985,FIND("/",$N2985)-2)</f>
        <v>spaces</v>
      </c>
      <c r="S2985" s="12">
        <f>(((J2985/60)/60)/24)+DATE(1970,1,1)+(-6/24)</f>
        <v>41894.382361111115</v>
      </c>
      <c r="T2985" s="12">
        <f>(((I2985/60)/60)/24)+DATE(1970,1,1)+(-6/24)</f>
        <v>41954.424027777779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((E2986/D2986))</f>
        <v>1.00352</v>
      </c>
      <c r="P2986" s="7">
        <f>(E2986/L2986)</f>
        <v>115.08256880733946</v>
      </c>
      <c r="Q2986" s="7" t="str">
        <f>LEFT($N2986,FIND("/",N2986)-1)</f>
        <v>theater</v>
      </c>
      <c r="R2986" s="7" t="str">
        <f>RIGHT($N2986,FIND("/",$N2986)-2)</f>
        <v>spaces</v>
      </c>
      <c r="S2986" s="12">
        <f>(((J2986/60)/60)/24)+DATE(1970,1,1)+(-6/24)</f>
        <v>42576.028715277775</v>
      </c>
      <c r="T2986" s="12">
        <f>(((I2986/60)/60)/24)+DATE(1970,1,1)+(-6/24)</f>
        <v>42606.028715277775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((E2987/D2987))</f>
        <v>1.2164999999999999</v>
      </c>
      <c r="P2987" s="7">
        <f>(E2987/L2987)</f>
        <v>109.5945945945946</v>
      </c>
      <c r="Q2987" s="7" t="str">
        <f>LEFT($N2987,FIND("/",N2987)-1)</f>
        <v>theater</v>
      </c>
      <c r="R2987" s="7" t="str">
        <f>RIGHT($N2987,FIND("/",$N2987)-2)</f>
        <v>spaces</v>
      </c>
      <c r="S2987" s="12">
        <f>(((J2987/60)/60)/24)+DATE(1970,1,1)+(-6/24)</f>
        <v>42654.723703703698</v>
      </c>
      <c r="T2987" s="12">
        <f>(((I2987/60)/60)/24)+DATE(1970,1,1)+(-6/24)</f>
        <v>42673.916666666672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((E2988/D2988))</f>
        <v>1.0549999999999999</v>
      </c>
      <c r="P2988" s="7">
        <f>(E2988/L2988)</f>
        <v>45.214285714285715</v>
      </c>
      <c r="Q2988" s="7" t="str">
        <f>LEFT($N2988,FIND("/",N2988)-1)</f>
        <v>theater</v>
      </c>
      <c r="R2988" s="7" t="str">
        <f>RIGHT($N2988,FIND("/",$N2988)-2)</f>
        <v>spaces</v>
      </c>
      <c r="S2988" s="12">
        <f>(((J2988/60)/60)/24)+DATE(1970,1,1)+(-6/24)</f>
        <v>42431.250069444446</v>
      </c>
      <c r="T2988" s="12">
        <f>(((I2988/60)/60)/24)+DATE(1970,1,1)+(-6/24)</f>
        <v>42491.208402777775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((E2989/D2989))</f>
        <v>1.1040080000000001</v>
      </c>
      <c r="P2989" s="7">
        <f>(E2989/L2989)</f>
        <v>104.15169811320754</v>
      </c>
      <c r="Q2989" s="7" t="str">
        <f>LEFT($N2989,FIND("/",N2989)-1)</f>
        <v>theater</v>
      </c>
      <c r="R2989" s="7" t="str">
        <f>RIGHT($N2989,FIND("/",$N2989)-2)</f>
        <v>spaces</v>
      </c>
      <c r="S2989" s="12">
        <f>(((J2989/60)/60)/24)+DATE(1970,1,1)+(-6/24)</f>
        <v>42627.057303240741</v>
      </c>
      <c r="T2989" s="12">
        <f>(((I2989/60)/60)/24)+DATE(1970,1,1)+(-6/24)</f>
        <v>42655.75</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((E2990/D2990))</f>
        <v>1</v>
      </c>
      <c r="P2990" s="7">
        <f>(E2990/L2990)</f>
        <v>35.714285714285715</v>
      </c>
      <c r="Q2990" s="7" t="str">
        <f>LEFT($N2990,FIND("/",N2990)-1)</f>
        <v>theater</v>
      </c>
      <c r="R2990" s="7" t="str">
        <f>RIGHT($N2990,FIND("/",$N2990)-2)</f>
        <v>spaces</v>
      </c>
      <c r="S2990" s="12">
        <f>(((J2990/60)/60)/24)+DATE(1970,1,1)+(-6/24)</f>
        <v>42511.112048611118</v>
      </c>
      <c r="T2990" s="12">
        <f>(((I2990/60)/60)/24)+DATE(1970,1,1)+(-6/24)</f>
        <v>42541.112048611118</v>
      </c>
    </row>
    <row r="2991" spans="1:20" ht="17">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((E2991/D2991))</f>
        <v>1.76535</v>
      </c>
      <c r="P2991" s="7">
        <f>(E2991/L2991)</f>
        <v>96.997252747252745</v>
      </c>
      <c r="Q2991" s="7" t="str">
        <f>LEFT($N2991,FIND("/",N2991)-1)</f>
        <v>theater</v>
      </c>
      <c r="R2991" s="7" t="str">
        <f>RIGHT($N2991,FIND("/",$N2991)-2)</f>
        <v>spaces</v>
      </c>
      <c r="S2991" s="12">
        <f>(((J2991/60)/60)/24)+DATE(1970,1,1)+(-6/24)</f>
        <v>42336.77039351852</v>
      </c>
      <c r="T2991" s="12">
        <f>(((I2991/60)/60)/24)+DATE(1970,1,1)+(-6/24)</f>
        <v>42358.957638888889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((E2992/D2992))</f>
        <v>1</v>
      </c>
      <c r="P2992" s="7">
        <f>(E2992/L2992)</f>
        <v>370.37037037037038</v>
      </c>
      <c r="Q2992" s="7" t="str">
        <f>LEFT($N2992,FIND("/",N2992)-1)</f>
        <v>theater</v>
      </c>
      <c r="R2992" s="7" t="str">
        <f>RIGHT($N2992,FIND("/",$N2992)-2)</f>
        <v>spaces</v>
      </c>
      <c r="S2992" s="12">
        <f>(((J2992/60)/60)/24)+DATE(1970,1,1)+(-6/24)</f>
        <v>42341.32430555555</v>
      </c>
      <c r="T2992" s="12">
        <f>(((I2992/60)/60)/24)+DATE(1970,1,1)+(-6/24)</f>
        <v>42376.32430555555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((E2993/D2993))</f>
        <v>1.0329411764705883</v>
      </c>
      <c r="P2993" s="7">
        <f>(E2993/L2993)</f>
        <v>94.408602150537632</v>
      </c>
      <c r="Q2993" s="7" t="str">
        <f>LEFT($N2993,FIND("/",N2993)-1)</f>
        <v>theater</v>
      </c>
      <c r="R2993" s="7" t="str">
        <f>RIGHT($N2993,FIND("/",$N2993)-2)</f>
        <v>spaces</v>
      </c>
      <c r="S2993" s="12">
        <f>(((J2993/60)/60)/24)+DATE(1970,1,1)+(-6/24)</f>
        <v>42740.587152777778</v>
      </c>
      <c r="T2993" s="12">
        <f>(((I2993/60)/60)/24)+DATE(1970,1,1)+(-6/24)</f>
        <v>42762.587152777778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((E2994/D2994))</f>
        <v>1.0449999999999999</v>
      </c>
      <c r="P2994" s="7">
        <f>(E2994/L2994)</f>
        <v>48.984375</v>
      </c>
      <c r="Q2994" s="7" t="str">
        <f>LEFT($N2994,FIND("/",N2994)-1)</f>
        <v>theater</v>
      </c>
      <c r="R2994" s="7" t="str">
        <f>RIGHT($N2994,FIND("/",$N2994)-2)</f>
        <v>spaces</v>
      </c>
      <c r="S2994" s="12">
        <f>(((J2994/60)/60)/24)+DATE(1970,1,1)+(-6/24)</f>
        <v>42622.517476851848</v>
      </c>
      <c r="T2994" s="12">
        <f>(((I2994/60)/60)/24)+DATE(1970,1,1)+(-6/24)</f>
        <v>42652.517476851848</v>
      </c>
    </row>
    <row r="2995" spans="1:20" ht="17">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((E2995/D2995))</f>
        <v>1.0029999999999999</v>
      </c>
      <c r="P2995" s="7">
        <f>(E2995/L2995)</f>
        <v>45.590909090909093</v>
      </c>
      <c r="Q2995" s="7" t="str">
        <f>LEFT($N2995,FIND("/",N2995)-1)</f>
        <v>theater</v>
      </c>
      <c r="R2995" s="7" t="str">
        <f>RIGHT($N2995,FIND("/",$N2995)-2)</f>
        <v>spaces</v>
      </c>
      <c r="S2995" s="12">
        <f>(((J2995/60)/60)/24)+DATE(1970,1,1)+(-6/24)</f>
        <v>42390.588738425926</v>
      </c>
      <c r="T2995" s="12">
        <f>(((I2995/60)/60)/24)+DATE(1970,1,1)+(-6/24)</f>
        <v>42420.588738425926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((E2996/D2996))</f>
        <v>4.577466666666667</v>
      </c>
      <c r="P2996" s="7">
        <f>(E2996/L2996)</f>
        <v>23.275254237288134</v>
      </c>
      <c r="Q2996" s="7" t="str">
        <f>LEFT($N2996,FIND("/",N2996)-1)</f>
        <v>theater</v>
      </c>
      <c r="R2996" s="7" t="str">
        <f>RIGHT($N2996,FIND("/",$N2996)-2)</f>
        <v>spaces</v>
      </c>
      <c r="S2996" s="12">
        <f>(((J2996/60)/60)/24)+DATE(1970,1,1)+(-6/24)</f>
        <v>41885.228842592594</v>
      </c>
      <c r="T2996" s="12">
        <f>(((I2996/60)/60)/24)+DATE(1970,1,1)+(-6/24)</f>
        <v>41915.228842592594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((E2997/D2997))</f>
        <v>1.0496000000000001</v>
      </c>
      <c r="P2997" s="7">
        <f>(E2997/L2997)</f>
        <v>63.2289156626506</v>
      </c>
      <c r="Q2997" s="7" t="str">
        <f>LEFT($N2997,FIND("/",N2997)-1)</f>
        <v>theater</v>
      </c>
      <c r="R2997" s="7" t="str">
        <f>RIGHT($N2997,FIND("/",$N2997)-2)</f>
        <v>spaces</v>
      </c>
      <c r="S2997" s="12">
        <f>(((J2997/60)/60)/24)+DATE(1970,1,1)+(-6/24)</f>
        <v>42724.415173611109</v>
      </c>
      <c r="T2997" s="12">
        <f>(((I2997/60)/60)/24)+DATE(1970,1,1)+(-6/24)</f>
        <v>42754.415173611109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((E2998/D2998))</f>
        <v>1.7194285714285715</v>
      </c>
      <c r="P2998" s="7">
        <f>(E2998/L2998)</f>
        <v>153.5204081632653</v>
      </c>
      <c r="Q2998" s="7" t="str">
        <f>LEFT($N2998,FIND("/",N2998)-1)</f>
        <v>theater</v>
      </c>
      <c r="R2998" s="7" t="str">
        <f>RIGHT($N2998,FIND("/",$N2998)-2)</f>
        <v>spaces</v>
      </c>
      <c r="S2998" s="12">
        <f>(((J2998/60)/60)/24)+DATE(1970,1,1)+(-6/24)</f>
        <v>42090.662500000006</v>
      </c>
      <c r="T2998" s="12">
        <f>(((I2998/60)/60)/24)+DATE(1970,1,1)+(-6/24)</f>
        <v>42150.662500000006</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((E2999/D2999))</f>
        <v>1.0373000000000001</v>
      </c>
      <c r="P2999" s="7">
        <f>(E2999/L2999)</f>
        <v>90.2</v>
      </c>
      <c r="Q2999" s="7" t="str">
        <f>LEFT($N2999,FIND("/",N2999)-1)</f>
        <v>theater</v>
      </c>
      <c r="R2999" s="7" t="str">
        <f>RIGHT($N2999,FIND("/",$N2999)-2)</f>
        <v>spaces</v>
      </c>
      <c r="S2999" s="12">
        <f>(((J2999/60)/60)/24)+DATE(1970,1,1)+(-6/24)</f>
        <v>42775.483715277776</v>
      </c>
      <c r="T2999" s="12">
        <f>(((I2999/60)/60)/24)+DATE(1970,1,1)+(-6/24)</f>
        <v>42792.957638888889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((E3000/D3000))</f>
        <v>1.0302899999999999</v>
      </c>
      <c r="P3000" s="7">
        <f>(E3000/L3000)</f>
        <v>118.97113163972287</v>
      </c>
      <c r="Q3000" s="7" t="str">
        <f>LEFT($N3000,FIND("/",N3000)-1)</f>
        <v>theater</v>
      </c>
      <c r="R3000" s="7" t="str">
        <f>RIGHT($N3000,FIND("/",$N3000)-2)</f>
        <v>spaces</v>
      </c>
      <c r="S3000" s="12">
        <f>(((J3000/60)/60)/24)+DATE(1970,1,1)+(-6/24)</f>
        <v>41777.943622685183</v>
      </c>
      <c r="T3000" s="12">
        <f>(((I3000/60)/60)/24)+DATE(1970,1,1)+(-6/24)</f>
        <v>41805.934027777781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((E3001/D3001))</f>
        <v>1.1888888888888889</v>
      </c>
      <c r="P3001" s="7">
        <f>(E3001/L3001)</f>
        <v>80.25</v>
      </c>
      <c r="Q3001" s="7" t="str">
        <f>LEFT($N3001,FIND("/",N3001)-1)</f>
        <v>theater</v>
      </c>
      <c r="R3001" s="7" t="str">
        <f>RIGHT($N3001,FIND("/",$N3001)-2)</f>
        <v>spaces</v>
      </c>
      <c r="S3001" s="12">
        <f>(((J3001/60)/60)/24)+DATE(1970,1,1)+(-6/24)</f>
        <v>42780.490277777775</v>
      </c>
      <c r="T3001" s="12">
        <f>(((I3001/60)/60)/24)+DATE(1970,1,1)+(-6/24)</f>
        <v>42794.833333333328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((E3002/D3002))</f>
        <v>1</v>
      </c>
      <c r="P3002" s="7">
        <f>(E3002/L3002)</f>
        <v>62.5</v>
      </c>
      <c r="Q3002" s="7" t="str">
        <f>LEFT($N3002,FIND("/",N3002)-1)</f>
        <v>theater</v>
      </c>
      <c r="R3002" s="7" t="str">
        <f>RIGHT($N3002,FIND("/",$N3002)-2)</f>
        <v>spaces</v>
      </c>
      <c r="S3002" s="12">
        <f>(((J3002/60)/60)/24)+DATE(1970,1,1)+(-6/24)</f>
        <v>42752.577199074076</v>
      </c>
      <c r="T3002" s="12">
        <f>(((I3002/60)/60)/24)+DATE(1970,1,1)+(-6/24)</f>
        <v>42766.5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((E3003/D3003))</f>
        <v>3.1869988910451896</v>
      </c>
      <c r="P3003" s="7">
        <f>(E3003/L3003)</f>
        <v>131.37719999999999</v>
      </c>
      <c r="Q3003" s="7" t="str">
        <f>LEFT($N3003,FIND("/",N3003)-1)</f>
        <v>theater</v>
      </c>
      <c r="R3003" s="7" t="str">
        <f>RIGHT($N3003,FIND("/",$N3003)-2)</f>
        <v>spaces</v>
      </c>
      <c r="S3003" s="12">
        <f>(((J3003/60)/60)/24)+DATE(1970,1,1)+(-6/24)</f>
        <v>42534.645625000005</v>
      </c>
      <c r="T3003" s="12">
        <f>(((I3003/60)/60)/24)+DATE(1970,1,1)+(-6/24)</f>
        <v>42564.645625000005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((E3004/D3004))</f>
        <v>1.0850614285714286</v>
      </c>
      <c r="P3004" s="7">
        <f>(E3004/L3004)</f>
        <v>73.032980769230775</v>
      </c>
      <c r="Q3004" s="7" t="str">
        <f>LEFT($N3004,FIND("/",N3004)-1)</f>
        <v>theater</v>
      </c>
      <c r="R3004" s="7" t="str">
        <f>RIGHT($N3004,FIND("/",$N3004)-2)</f>
        <v>spaces</v>
      </c>
      <c r="S3004" s="12">
        <f>(((J3004/60)/60)/24)+DATE(1970,1,1)+(-6/24)</f>
        <v>41239.58625</v>
      </c>
      <c r="T3004" s="12">
        <f>(((I3004/60)/60)/24)+DATE(1970,1,1)+(-6/24)</f>
        <v>41269.58625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((E3005/D3005))</f>
        <v>1.0116666666666667</v>
      </c>
      <c r="P3005" s="7">
        <f>(E3005/L3005)</f>
        <v>178.52941176470588</v>
      </c>
      <c r="Q3005" s="7" t="str">
        <f>LEFT($N3005,FIND("/",N3005)-1)</f>
        <v>theater</v>
      </c>
      <c r="R3005" s="7" t="str">
        <f>RIGHT($N3005,FIND("/",$N3005)-2)</f>
        <v>spaces</v>
      </c>
      <c r="S3005" s="12">
        <f>(((J3005/60)/60)/24)+DATE(1970,1,1)+(-6/24)</f>
        <v>42398.599259259259</v>
      </c>
      <c r="T3005" s="12">
        <f>(((I3005/60)/60)/24)+DATE(1970,1,1)+(-6/24)</f>
        <v>42429.999305555553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((E3006/D3006))</f>
        <v>1.12815</v>
      </c>
      <c r="P3006" s="7">
        <f>(E3006/L3006)</f>
        <v>162.90974729241879</v>
      </c>
      <c r="Q3006" s="7" t="str">
        <f>LEFT($N3006,FIND("/",N3006)-1)</f>
        <v>theater</v>
      </c>
      <c r="R3006" s="7" t="str">
        <f>RIGHT($N3006,FIND("/",$N3006)-2)</f>
        <v>spaces</v>
      </c>
      <c r="S3006" s="12">
        <f>(((J3006/60)/60)/24)+DATE(1970,1,1)+(-6/24)</f>
        <v>41928.631064814814</v>
      </c>
      <c r="T3006" s="12">
        <f>(((I3006/60)/60)/24)+DATE(1970,1,1)+(-6/24)</f>
        <v>41958.672731481478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((E3007/D3007))</f>
        <v>1.2049622641509434</v>
      </c>
      <c r="P3007" s="7">
        <f>(E3007/L3007)</f>
        <v>108.24237288135593</v>
      </c>
      <c r="Q3007" s="7" t="str">
        <f>LEFT($N3007,FIND("/",N3007)-1)</f>
        <v>theater</v>
      </c>
      <c r="R3007" s="7" t="str">
        <f>RIGHT($N3007,FIND("/",$N3007)-2)</f>
        <v>spaces</v>
      </c>
      <c r="S3007" s="12">
        <f>(((J3007/60)/60)/24)+DATE(1970,1,1)+(-6/24)</f>
        <v>41888.424826388888</v>
      </c>
      <c r="T3007" s="12">
        <f>(((I3007/60)/60)/24)+DATE(1970,1,1)+(-6/24)</f>
        <v>41918.424826388888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((E3008/D3008))</f>
        <v>1.0774999999999999</v>
      </c>
      <c r="P3008" s="7">
        <f>(E3008/L3008)</f>
        <v>88.865979381443296</v>
      </c>
      <c r="Q3008" s="7" t="str">
        <f>LEFT($N3008,FIND("/",N3008)-1)</f>
        <v>theater</v>
      </c>
      <c r="R3008" s="7" t="str">
        <f>RIGHT($N3008,FIND("/",$N3008)-2)</f>
        <v>spaces</v>
      </c>
      <c r="S3008" s="12">
        <f>(((J3008/60)/60)/24)+DATE(1970,1,1)+(-6/24)</f>
        <v>41957.506840277783</v>
      </c>
      <c r="T3008" s="12">
        <f>(((I3008/60)/60)/24)+DATE(1970,1,1)+(-6/24)</f>
        <v>41987.506840277783</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((E3009/D3009))</f>
        <v>1.8</v>
      </c>
      <c r="P3009" s="7">
        <f>(E3009/L3009)</f>
        <v>54</v>
      </c>
      <c r="Q3009" s="7" t="str">
        <f>LEFT($N3009,FIND("/",N3009)-1)</f>
        <v>theater</v>
      </c>
      <c r="R3009" s="7" t="str">
        <f>RIGHT($N3009,FIND("/",$N3009)-2)</f>
        <v>spaces</v>
      </c>
      <c r="S3009" s="12">
        <f>(((J3009/60)/60)/24)+DATE(1970,1,1)+(-6/24)</f>
        <v>42097.966238425928</v>
      </c>
      <c r="T3009" s="12">
        <f>(((I3009/60)/60)/24)+DATE(1970,1,1)+(-6/24)</f>
        <v>42118.966238425928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((E3010/D3010))</f>
        <v>1.0116666666666667</v>
      </c>
      <c r="P3010" s="7">
        <f>(E3010/L3010)</f>
        <v>116.73076923076923</v>
      </c>
      <c r="Q3010" s="7" t="str">
        <f>LEFT($N3010,FIND("/",N3010)-1)</f>
        <v>theater</v>
      </c>
      <c r="R3010" s="7" t="str">
        <f>RIGHT($N3010,FIND("/",$N3010)-2)</f>
        <v>spaces</v>
      </c>
      <c r="S3010" s="12">
        <f>(((J3010/60)/60)/24)+DATE(1970,1,1)+(-6/24)</f>
        <v>42359.962025462963</v>
      </c>
      <c r="T3010" s="12">
        <f>(((I3010/60)/60)/24)+DATE(1970,1,1)+(-6/24)</f>
        <v>42389.962025462963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((E3011/D3011))</f>
        <v>1.19756</v>
      </c>
      <c r="P3011" s="7">
        <f>(E3011/L3011)</f>
        <v>233.8984375</v>
      </c>
      <c r="Q3011" s="7" t="str">
        <f>LEFT($N3011,FIND("/",N3011)-1)</f>
        <v>theater</v>
      </c>
      <c r="R3011" s="7" t="str">
        <f>RIGHT($N3011,FIND("/",$N3011)-2)</f>
        <v>spaces</v>
      </c>
      <c r="S3011" s="12">
        <f>(((J3011/60)/60)/24)+DATE(1970,1,1)+(-6/24)</f>
        <v>41939.319907407407</v>
      </c>
      <c r="T3011" s="12">
        <f>(((I3011/60)/60)/24)+DATE(1970,1,1)+(-6/24)</f>
        <v>41969.361574074079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((E3012/D3012))</f>
        <v>1.58</v>
      </c>
      <c r="P3012" s="7">
        <f>(E3012/L3012)</f>
        <v>158</v>
      </c>
      <c r="Q3012" s="7" t="str">
        <f>LEFT($N3012,FIND("/",N3012)-1)</f>
        <v>theater</v>
      </c>
      <c r="R3012" s="7" t="str">
        <f>RIGHT($N3012,FIND("/",$N3012)-2)</f>
        <v>spaces</v>
      </c>
      <c r="S3012" s="12">
        <f>(((J3012/60)/60)/24)+DATE(1970,1,1)+(-6/24)</f>
        <v>41996.582395833335</v>
      </c>
      <c r="T3012" s="12">
        <f>(((I3012/60)/60)/24)+DATE(1970,1,1)+(-6/24)</f>
        <v>42056.582395833335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((E3013/D3013))</f>
        <v>1.2366666666666666</v>
      </c>
      <c r="P3013" s="7">
        <f>(E3013/L3013)</f>
        <v>14.84</v>
      </c>
      <c r="Q3013" s="7" t="str">
        <f>LEFT($N3013,FIND("/",N3013)-1)</f>
        <v>theater</v>
      </c>
      <c r="R3013" s="7" t="str">
        <f>RIGHT($N3013,FIND("/",$N3013)-2)</f>
        <v>spaces</v>
      </c>
      <c r="S3013" s="12">
        <f>(((J3013/60)/60)/24)+DATE(1970,1,1)+(-6/24)</f>
        <v>42334.218935185185</v>
      </c>
      <c r="T3013" s="12">
        <f>(((I3013/60)/60)/24)+DATE(1970,1,1)+(-6/24)</f>
        <v>42361.707638888889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((E3014/D3014))</f>
        <v>1.1712499999999999</v>
      </c>
      <c r="P3014" s="7">
        <f>(E3014/L3014)</f>
        <v>85.181818181818187</v>
      </c>
      <c r="Q3014" s="7" t="str">
        <f>LEFT($N3014,FIND("/",N3014)-1)</f>
        <v>theater</v>
      </c>
      <c r="R3014" s="7" t="str">
        <f>RIGHT($N3014,FIND("/",$N3014)-2)</f>
        <v>spaces</v>
      </c>
      <c r="S3014" s="12">
        <f>(((J3014/60)/60)/24)+DATE(1970,1,1)+(-6/24)</f>
        <v>42024.452893518523</v>
      </c>
      <c r="T3014" s="12">
        <f>(((I3014/60)/60)/24)+DATE(1970,1,1)+(-6/24)</f>
        <v>42045.452893518523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((E3015/D3015))</f>
        <v>1.5696000000000001</v>
      </c>
      <c r="P3015" s="7">
        <f>(E3015/L3015)</f>
        <v>146.69158878504672</v>
      </c>
      <c r="Q3015" s="7" t="str">
        <f>LEFT($N3015,FIND("/",N3015)-1)</f>
        <v>theater</v>
      </c>
      <c r="R3015" s="7" t="str">
        <f>RIGHT($N3015,FIND("/",$N3015)-2)</f>
        <v>spaces</v>
      </c>
      <c r="S3015" s="12">
        <f>(((J3015/60)/60)/24)+DATE(1970,1,1)+(-6/24)</f>
        <v>42146.586215277777</v>
      </c>
      <c r="T3015" s="12">
        <f>(((I3015/60)/60)/24)+DATE(1970,1,1)+(-6/24)</f>
        <v>42176.586215277777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((E3016/D3016))</f>
        <v>1.13104</v>
      </c>
      <c r="P3016" s="7">
        <f>(E3016/L3016)</f>
        <v>50.764811490125673</v>
      </c>
      <c r="Q3016" s="7" t="str">
        <f>LEFT($N3016,FIND("/",N3016)-1)</f>
        <v>theater</v>
      </c>
      <c r="R3016" s="7" t="str">
        <f>RIGHT($N3016,FIND("/",$N3016)-2)</f>
        <v>spaces</v>
      </c>
      <c r="S3016" s="12">
        <f>(((J3016/60)/60)/24)+DATE(1970,1,1)+(-6/24)</f>
        <v>41919.873611111114</v>
      </c>
      <c r="T3016" s="12">
        <f>(((I3016/60)/60)/24)+DATE(1970,1,1)+(-6/24)</f>
        <v>41947.958333333336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((E3017/D3017))</f>
        <v>1.0317647058823529</v>
      </c>
      <c r="P3017" s="7">
        <f>(E3017/L3017)</f>
        <v>87.7</v>
      </c>
      <c r="Q3017" s="7" t="str">
        <f>LEFT($N3017,FIND("/",N3017)-1)</f>
        <v>theater</v>
      </c>
      <c r="R3017" s="7" t="str">
        <f>RIGHT($N3017,FIND("/",$N3017)-2)</f>
        <v>spaces</v>
      </c>
      <c r="S3017" s="12">
        <f>(((J3017/60)/60)/24)+DATE(1970,1,1)+(-6/24)</f>
        <v>41785.47729166667</v>
      </c>
      <c r="T3017" s="12">
        <f>(((I3017/60)/60)/24)+DATE(1970,1,1)+(-6/24)</f>
        <v>41800.916666666664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((E3018/D3018))</f>
        <v>1.0261176470588236</v>
      </c>
      <c r="P3018" s="7">
        <f>(E3018/L3018)</f>
        <v>242.27777777777777</v>
      </c>
      <c r="Q3018" s="7" t="str">
        <f>LEFT($N3018,FIND("/",N3018)-1)</f>
        <v>theater</v>
      </c>
      <c r="R3018" s="7" t="str">
        <f>RIGHT($N3018,FIND("/",$N3018)-2)</f>
        <v>spaces</v>
      </c>
      <c r="S3018" s="12">
        <f>(((J3018/60)/60)/24)+DATE(1970,1,1)+(-6/24)</f>
        <v>41778.298055555555</v>
      </c>
      <c r="T3018" s="12">
        <f>(((I3018/60)/60)/24)+DATE(1970,1,1)+(-6/24)</f>
        <v>41838.298055555555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((E3019/D3019))</f>
        <v>1.0584090909090909</v>
      </c>
      <c r="P3019" s="7">
        <f>(E3019/L3019)</f>
        <v>146.44654088050314</v>
      </c>
      <c r="Q3019" s="7" t="str">
        <f>LEFT($N3019,FIND("/",N3019)-1)</f>
        <v>theater</v>
      </c>
      <c r="R3019" s="7" t="str">
        <f>RIGHT($N3019,FIND("/",$N3019)-2)</f>
        <v>spaces</v>
      </c>
      <c r="S3019" s="12">
        <f>(((J3019/60)/60)/24)+DATE(1970,1,1)+(-6/24)</f>
        <v>41841.600034722222</v>
      </c>
      <c r="T3019" s="12">
        <f>(((I3019/60)/60)/24)+DATE(1970,1,1)+(-6/24)</f>
        <v>41871.600034722222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((E3020/D3020))</f>
        <v>1.0071428571428571</v>
      </c>
      <c r="P3020" s="7">
        <f>(E3020/L3020)</f>
        <v>103.17073170731707</v>
      </c>
      <c r="Q3020" s="7" t="str">
        <f>LEFT($N3020,FIND("/",N3020)-1)</f>
        <v>theater</v>
      </c>
      <c r="R3020" s="7" t="str">
        <f>RIGHT($N3020,FIND("/",$N3020)-2)</f>
        <v>spaces</v>
      </c>
      <c r="S3020" s="12">
        <f>(((J3020/60)/60)/24)+DATE(1970,1,1)+(-6/24)</f>
        <v>42163.04833333334</v>
      </c>
      <c r="T3020" s="12">
        <f>(((I3020/60)/60)/24)+DATE(1970,1,1)+(-6/24)</f>
        <v>42205.666666666672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((E3021/D3021))</f>
        <v>1.2123333333333333</v>
      </c>
      <c r="P3021" s="7">
        <f>(E3021/L3021)</f>
        <v>80.464601769911511</v>
      </c>
      <c r="Q3021" s="7" t="str">
        <f>LEFT($N3021,FIND("/",N3021)-1)</f>
        <v>theater</v>
      </c>
      <c r="R3021" s="7" t="str">
        <f>RIGHT($N3021,FIND("/",$N3021)-2)</f>
        <v>spaces</v>
      </c>
      <c r="S3021" s="12">
        <f>(((J3021/60)/60)/24)+DATE(1970,1,1)+(-6/24)</f>
        <v>41758.583564814813</v>
      </c>
      <c r="T3021" s="12">
        <f>(((I3021/60)/60)/24)+DATE(1970,1,1)+(-6/24)</f>
        <v>41785.875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((E3022/D3022))</f>
        <v>1.0057142857142858</v>
      </c>
      <c r="P3022" s="7">
        <f>(E3022/L3022)</f>
        <v>234.66666666666666</v>
      </c>
      <c r="Q3022" s="7" t="str">
        <f>LEFT($N3022,FIND("/",N3022)-1)</f>
        <v>theater</v>
      </c>
      <c r="R3022" s="7" t="str">
        <f>RIGHT($N3022,FIND("/",$N3022)-2)</f>
        <v>spaces</v>
      </c>
      <c r="S3022" s="12">
        <f>(((J3022/60)/60)/24)+DATE(1970,1,1)+(-6/24)</f>
        <v>42170.596446759257</v>
      </c>
      <c r="T3022" s="12">
        <f>(((I3022/60)/60)/24)+DATE(1970,1,1)+(-6/24)</f>
        <v>42230.596446759257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((E3023/D3023))</f>
        <v>1.1602222222222223</v>
      </c>
      <c r="P3023" s="7">
        <f>(E3023/L3023)</f>
        <v>50.689320388349515</v>
      </c>
      <c r="Q3023" s="7" t="str">
        <f>LEFT($N3023,FIND("/",N3023)-1)</f>
        <v>theater</v>
      </c>
      <c r="R3023" s="7" t="str">
        <f>RIGHT($N3023,FIND("/",$N3023)-2)</f>
        <v>spaces</v>
      </c>
      <c r="S3023" s="12">
        <f>(((J3023/60)/60)/24)+DATE(1970,1,1)+(-6/24)</f>
        <v>42660.368854166663</v>
      </c>
      <c r="T3023" s="12">
        <f>(((I3023/60)/60)/24)+DATE(1970,1,1)+(-6/24)</f>
        <v>42695.999305555553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((E3024/D3024))</f>
        <v>1.0087999999999999</v>
      </c>
      <c r="P3024" s="7">
        <f>(E3024/L3024)</f>
        <v>162.70967741935485</v>
      </c>
      <c r="Q3024" s="7" t="str">
        <f>LEFT($N3024,FIND("/",N3024)-1)</f>
        <v>theater</v>
      </c>
      <c r="R3024" s="7" t="str">
        <f>RIGHT($N3024,FIND("/",$N3024)-2)</f>
        <v>spaces</v>
      </c>
      <c r="S3024" s="12">
        <f>(((J3024/60)/60)/24)+DATE(1970,1,1)+(-6/24)</f>
        <v>42564.70380787037</v>
      </c>
      <c r="T3024" s="12">
        <f>(((I3024/60)/60)/24)+DATE(1970,1,1)+(-6/24)</f>
        <v>42609.70380787037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((E3025/D3025))</f>
        <v>1.03</v>
      </c>
      <c r="P3025" s="7">
        <f>(E3025/L3025)</f>
        <v>120.16666666666667</v>
      </c>
      <c r="Q3025" s="7" t="str">
        <f>LEFT($N3025,FIND("/",N3025)-1)</f>
        <v>theater</v>
      </c>
      <c r="R3025" s="7" t="str">
        <f>RIGHT($N3025,FIND("/",$N3025)-2)</f>
        <v>spaces</v>
      </c>
      <c r="S3025" s="12">
        <f>(((J3025/60)/60)/24)+DATE(1970,1,1)+(-6/24)</f>
        <v>42121.425763888896</v>
      </c>
      <c r="T3025" s="12">
        <f>(((I3025/60)/60)/24)+DATE(1970,1,1)+(-6/24)</f>
        <v>42166.425763888896</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((E3026/D3026))</f>
        <v>2.4641999999999999</v>
      </c>
      <c r="P3026" s="7">
        <f>(E3026/L3026)</f>
        <v>67.697802197802204</v>
      </c>
      <c r="Q3026" s="7" t="str">
        <f>LEFT($N3026,FIND("/",N3026)-1)</f>
        <v>theater</v>
      </c>
      <c r="R3026" s="7" t="str">
        <f>RIGHT($N3026,FIND("/",$N3026)-2)</f>
        <v>spaces</v>
      </c>
      <c r="S3026" s="12">
        <f>(((J3026/60)/60)/24)+DATE(1970,1,1)+(-6/24)</f>
        <v>41158.743923611109</v>
      </c>
      <c r="T3026" s="12">
        <f>(((I3026/60)/60)/24)+DATE(1970,1,1)+(-6/24)</f>
        <v>41188.743923611109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((E3027/D3027))</f>
        <v>3.0219999999999998</v>
      </c>
      <c r="P3027" s="7">
        <f>(E3027/L3027)</f>
        <v>52.103448275862071</v>
      </c>
      <c r="Q3027" s="7" t="str">
        <f>LEFT($N3027,FIND("/",N3027)-1)</f>
        <v>theater</v>
      </c>
      <c r="R3027" s="7" t="str">
        <f>RIGHT($N3027,FIND("/",$N3027)-2)</f>
        <v>spaces</v>
      </c>
      <c r="S3027" s="12">
        <f>(((J3027/60)/60)/24)+DATE(1970,1,1)+(-6/24)</f>
        <v>41761.259409722225</v>
      </c>
      <c r="T3027" s="12">
        <f>(((I3027/60)/60)/24)+DATE(1970,1,1)+(-6/24)</f>
        <v>41789.416666666664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((E3028/D3028))</f>
        <v>1.4333333333333333</v>
      </c>
      <c r="P3028" s="7">
        <f>(E3028/L3028)</f>
        <v>51.6</v>
      </c>
      <c r="Q3028" s="7" t="str">
        <f>LEFT($N3028,FIND("/",N3028)-1)</f>
        <v>theater</v>
      </c>
      <c r="R3028" s="7" t="str">
        <f>RIGHT($N3028,FIND("/",$N3028)-2)</f>
        <v>spaces</v>
      </c>
      <c r="S3028" s="12">
        <f>(((J3028/60)/60)/24)+DATE(1970,1,1)+(-6/24)</f>
        <v>42783.209398148145</v>
      </c>
      <c r="T3028" s="12">
        <f>(((I3028/60)/60)/24)+DATE(1970,1,1)+(-6/24)</f>
        <v>42797.209398148145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((E3029/D3029))</f>
        <v>1.3144</v>
      </c>
      <c r="P3029" s="7">
        <f>(E3029/L3029)</f>
        <v>164.3</v>
      </c>
      <c r="Q3029" s="7" t="str">
        <f>LEFT($N3029,FIND("/",N3029)-1)</f>
        <v>theater</v>
      </c>
      <c r="R3029" s="7" t="str">
        <f>RIGHT($N3029,FIND("/",$N3029)-2)</f>
        <v>spaces</v>
      </c>
      <c r="S3029" s="12">
        <f>(((J3029/60)/60)/24)+DATE(1970,1,1)+(-6/24)</f>
        <v>42053.454293981486</v>
      </c>
      <c r="T3029" s="12">
        <f>(((I3029/60)/60)/24)+DATE(1970,1,1)+(-6/24)</f>
        <v>42083.412627314814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((E3030/D3030))</f>
        <v>1.6801999999999999</v>
      </c>
      <c r="P3030" s="7">
        <f>(E3030/L3030)</f>
        <v>84.858585858585855</v>
      </c>
      <c r="Q3030" s="7" t="str">
        <f>LEFT($N3030,FIND("/",N3030)-1)</f>
        <v>theater</v>
      </c>
      <c r="R3030" s="7" t="str">
        <f>RIGHT($N3030,FIND("/",$N3030)-2)</f>
        <v>spaces</v>
      </c>
      <c r="S3030" s="12">
        <f>(((J3030/60)/60)/24)+DATE(1970,1,1)+(-6/24)</f>
        <v>42567.014178240745</v>
      </c>
      <c r="T3030" s="12">
        <f>(((I3030/60)/60)/24)+DATE(1970,1,1)+(-6/24)</f>
        <v>42597.014178240745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((E3031/D3031))</f>
        <v>1.0967666666666667</v>
      </c>
      <c r="P3031" s="7">
        <f>(E3031/L3031)</f>
        <v>94.548850574712645</v>
      </c>
      <c r="Q3031" s="7" t="str">
        <f>LEFT($N3031,FIND("/",N3031)-1)</f>
        <v>theater</v>
      </c>
      <c r="R3031" s="7" t="str">
        <f>RIGHT($N3031,FIND("/",$N3031)-2)</f>
        <v>spaces</v>
      </c>
      <c r="S3031" s="12">
        <f>(((J3031/60)/60)/24)+DATE(1970,1,1)+(-6/24)</f>
        <v>41932.458877314813</v>
      </c>
      <c r="T3031" s="12">
        <f>(((I3031/60)/60)/24)+DATE(1970,1,1)+(-6/24)</f>
        <v>41960.940972222219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((E3032/D3032))</f>
        <v>1.0668571428571429</v>
      </c>
      <c r="P3032" s="7">
        <f>(E3032/L3032)</f>
        <v>45.536585365853661</v>
      </c>
      <c r="Q3032" s="7" t="str">
        <f>LEFT($N3032,FIND("/",N3032)-1)</f>
        <v>theater</v>
      </c>
      <c r="R3032" s="7" t="str">
        <f>RIGHT($N3032,FIND("/",$N3032)-2)</f>
        <v>spaces</v>
      </c>
      <c r="S3032" s="12">
        <f>(((J3032/60)/60)/24)+DATE(1970,1,1)+(-6/24)</f>
        <v>42233.497349537036</v>
      </c>
      <c r="T3032" s="12">
        <f>(((I3032/60)/60)/24)+DATE(1970,1,1)+(-6/24)</f>
        <v>42263.497349537036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((E3033/D3033))</f>
        <v>1</v>
      </c>
      <c r="P3033" s="7">
        <f>(E3033/L3033)</f>
        <v>51.724137931034484</v>
      </c>
      <c r="Q3033" s="7" t="str">
        <f>LEFT($N3033,FIND("/",N3033)-1)</f>
        <v>theater</v>
      </c>
      <c r="R3033" s="7" t="str">
        <f>RIGHT($N3033,FIND("/",$N3033)-2)</f>
        <v>spaces</v>
      </c>
      <c r="S3033" s="12">
        <f>(((J3033/60)/60)/24)+DATE(1970,1,1)+(-6/24)</f>
        <v>42597.632488425923</v>
      </c>
      <c r="T3033" s="12">
        <f>(((I3033/60)/60)/24)+DATE(1970,1,1)+(-6/24)</f>
        <v>42657.632488425923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((E3034/D3034))</f>
        <v>1.272</v>
      </c>
      <c r="P3034" s="7">
        <f>(E3034/L3034)</f>
        <v>50.88</v>
      </c>
      <c r="Q3034" s="7" t="str">
        <f>LEFT($N3034,FIND("/",N3034)-1)</f>
        <v>theater</v>
      </c>
      <c r="R3034" s="7" t="str">
        <f>RIGHT($N3034,FIND("/",$N3034)-2)</f>
        <v>spaces</v>
      </c>
      <c r="S3034" s="12">
        <f>(((J3034/60)/60)/24)+DATE(1970,1,1)+(-6/24)</f>
        <v>42227.794664351852</v>
      </c>
      <c r="T3034" s="12">
        <f>(((I3034/60)/60)/24)+DATE(1970,1,1)+(-6/24)</f>
        <v>42257.794664351852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((E3035/D3035))</f>
        <v>1.4653333333333334</v>
      </c>
      <c r="P3035" s="7">
        <f>(E3035/L3035)</f>
        <v>191.13043478260869</v>
      </c>
      <c r="Q3035" s="7" t="str">
        <f>LEFT($N3035,FIND("/",N3035)-1)</f>
        <v>theater</v>
      </c>
      <c r="R3035" s="7" t="str">
        <f>RIGHT($N3035,FIND("/",$N3035)-2)</f>
        <v>spaces</v>
      </c>
      <c r="S3035" s="12">
        <f>(((J3035/60)/60)/24)+DATE(1970,1,1)+(-6/24)</f>
        <v>42569.860243055555</v>
      </c>
      <c r="T3035" s="12">
        <f>(((I3035/60)/60)/24)+DATE(1970,1,1)+(-6/24)</f>
        <v>42599.860243055555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((E3036/D3036))</f>
        <v>1.1253599999999999</v>
      </c>
      <c r="P3036" s="7">
        <f>(E3036/L3036)</f>
        <v>89.314285714285717</v>
      </c>
      <c r="Q3036" s="7" t="str">
        <f>LEFT($N3036,FIND("/",N3036)-1)</f>
        <v>theater</v>
      </c>
      <c r="R3036" s="7" t="str">
        <f>RIGHT($N3036,FIND("/",$N3036)-2)</f>
        <v>spaces</v>
      </c>
      <c r="S3036" s="12">
        <f>(((J3036/60)/60)/24)+DATE(1970,1,1)+(-6/24)</f>
        <v>42644.285358796296</v>
      </c>
      <c r="T3036" s="12">
        <f>(((I3036/60)/60)/24)+DATE(1970,1,1)+(-6/24)</f>
        <v>42674.915972222225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((E3037/D3037))</f>
        <v>1.0878684000000001</v>
      </c>
      <c r="P3037" s="7">
        <f>(E3037/L3037)</f>
        <v>88.588631921824103</v>
      </c>
      <c r="Q3037" s="7" t="str">
        <f>LEFT($N3037,FIND("/",N3037)-1)</f>
        <v>theater</v>
      </c>
      <c r="R3037" s="7" t="str">
        <f>RIGHT($N3037,FIND("/",$N3037)-2)</f>
        <v>spaces</v>
      </c>
      <c r="S3037" s="12">
        <f>(((J3037/60)/60)/24)+DATE(1970,1,1)+(-6/24)</f>
        <v>41368.310289351852</v>
      </c>
      <c r="T3037" s="12">
        <f>(((I3037/60)/60)/24)+DATE(1970,1,1)+(-6/24)</f>
        <v>41398.310289351852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((E3038/D3038))</f>
        <v>1.26732</v>
      </c>
      <c r="P3038" s="7">
        <f>(E3038/L3038)</f>
        <v>96.300911854103347</v>
      </c>
      <c r="Q3038" s="7" t="str">
        <f>LEFT($N3038,FIND("/",N3038)-1)</f>
        <v>theater</v>
      </c>
      <c r="R3038" s="7" t="str">
        <f>RIGHT($N3038,FIND("/",$N3038)-2)</f>
        <v>spaces</v>
      </c>
      <c r="S3038" s="12">
        <f>(((J3038/60)/60)/24)+DATE(1970,1,1)+(-6/24)</f>
        <v>41466.535231481481</v>
      </c>
      <c r="T3038" s="12">
        <f>(((I3038/60)/60)/24)+DATE(1970,1,1)+(-6/24)</f>
        <v>41502.249305555553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((E3039/D3039))</f>
        <v>2.1320000000000001</v>
      </c>
      <c r="P3039" s="7">
        <f>(E3039/L3039)</f>
        <v>33.3125</v>
      </c>
      <c r="Q3039" s="7" t="str">
        <f>LEFT($N3039,FIND("/",N3039)-1)</f>
        <v>theater</v>
      </c>
      <c r="R3039" s="7" t="str">
        <f>RIGHT($N3039,FIND("/",$N3039)-2)</f>
        <v>spaces</v>
      </c>
      <c r="S3039" s="12">
        <f>(((J3039/60)/60)/24)+DATE(1970,1,1)+(-6/24)</f>
        <v>40378.643206018518</v>
      </c>
      <c r="T3039" s="12">
        <f>(((I3039/60)/60)/24)+DATE(1970,1,1)+(-6/24)</f>
        <v>40452.957638888889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((E3040/D3040))</f>
        <v>1.0049999999999999</v>
      </c>
      <c r="P3040" s="7">
        <f>(E3040/L3040)</f>
        <v>37.222222222222221</v>
      </c>
      <c r="Q3040" s="7" t="str">
        <f>LEFT($N3040,FIND("/",N3040)-1)</f>
        <v>theater</v>
      </c>
      <c r="R3040" s="7" t="str">
        <f>RIGHT($N3040,FIND("/",$N3040)-2)</f>
        <v>spaces</v>
      </c>
      <c r="S3040" s="12">
        <f>(((J3040/60)/60)/24)+DATE(1970,1,1)+(-6/24)</f>
        <v>42373.002280092594</v>
      </c>
      <c r="T3040" s="12">
        <f>(((I3040/60)/60)/24)+DATE(1970,1,1)+(-6/24)</f>
        <v>42433.002280092594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((E3041/D3041))</f>
        <v>1.0871389999999999</v>
      </c>
      <c r="P3041" s="7">
        <f>(E3041/L3041)</f>
        <v>92.130423728813554</v>
      </c>
      <c r="Q3041" s="7" t="str">
        <f>LEFT($N3041,FIND("/",N3041)-1)</f>
        <v>theater</v>
      </c>
      <c r="R3041" s="7" t="str">
        <f>RIGHT($N3041,FIND("/",$N3041)-2)</f>
        <v>spaces</v>
      </c>
      <c r="S3041" s="12">
        <f>(((J3041/60)/60)/24)+DATE(1970,1,1)+(-6/24)</f>
        <v>41610.544421296298</v>
      </c>
      <c r="T3041" s="12">
        <f>(((I3041/60)/60)/24)+DATE(1970,1,1)+(-6/24)</f>
        <v>41637.082638888889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((E3042/D3042))</f>
        <v>1.075</v>
      </c>
      <c r="P3042" s="7">
        <f>(E3042/L3042)</f>
        <v>76.785714285714292</v>
      </c>
      <c r="Q3042" s="7" t="str">
        <f>LEFT($N3042,FIND("/",N3042)-1)</f>
        <v>theater</v>
      </c>
      <c r="R3042" s="7" t="str">
        <f>RIGHT($N3042,FIND("/",$N3042)-2)</f>
        <v>spaces</v>
      </c>
      <c r="S3042" s="12">
        <f>(((J3042/60)/60)/24)+DATE(1970,1,1)+(-6/24)</f>
        <v>42177.541909722218</v>
      </c>
      <c r="T3042" s="12">
        <f>(((I3042/60)/60)/24)+DATE(1970,1,1)+(-6/24)</f>
        <v>42181.708333333328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((E3043/D3043))</f>
        <v>1.1048192771084338</v>
      </c>
      <c r="P3043" s="7">
        <f>(E3043/L3043)</f>
        <v>96.526315789473685</v>
      </c>
      <c r="Q3043" s="7" t="str">
        <f>LEFT($N3043,FIND("/",N3043)-1)</f>
        <v>theater</v>
      </c>
      <c r="R3043" s="7" t="str">
        <f>RIGHT($N3043,FIND("/",$N3043)-2)</f>
        <v>spaces</v>
      </c>
      <c r="S3043" s="12">
        <f>(((J3043/60)/60)/24)+DATE(1970,1,1)+(-6/24)</f>
        <v>42359.618611111116</v>
      </c>
      <c r="T3043" s="12">
        <f>(((I3043/60)/60)/24)+DATE(1970,1,1)+(-6/24)</f>
        <v>42389.618611111116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((E3044/D3044))</f>
        <v>1.28</v>
      </c>
      <c r="P3044" s="7">
        <f>(E3044/L3044)</f>
        <v>51.891891891891895</v>
      </c>
      <c r="Q3044" s="7" t="str">
        <f>LEFT($N3044,FIND("/",N3044)-1)</f>
        <v>theater</v>
      </c>
      <c r="R3044" s="7" t="str">
        <f>RIGHT($N3044,FIND("/",$N3044)-2)</f>
        <v>spaces</v>
      </c>
      <c r="S3044" s="12">
        <f>(((J3044/60)/60)/24)+DATE(1970,1,1)+(-6/24)</f>
        <v>42253.438043981485</v>
      </c>
      <c r="T3044" s="12">
        <f>(((I3044/60)/60)/24)+DATE(1970,1,1)+(-6/24)</f>
        <v>42283.438043981485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((E3045/D3045))</f>
        <v>1.1000666666666667</v>
      </c>
      <c r="P3045" s="7">
        <f>(E3045/L3045)</f>
        <v>128.9140625</v>
      </c>
      <c r="Q3045" s="7" t="str">
        <f>LEFT($N3045,FIND("/",N3045)-1)</f>
        <v>theater</v>
      </c>
      <c r="R3045" s="7" t="str">
        <f>RIGHT($N3045,FIND("/",$N3045)-2)</f>
        <v>spaces</v>
      </c>
      <c r="S3045" s="12">
        <f>(((J3045/60)/60)/24)+DATE(1970,1,1)+(-6/24)</f>
        <v>42082.820590277777</v>
      </c>
      <c r="T3045" s="12">
        <f>(((I3045/60)/60)/24)+DATE(1970,1,1)+(-6/24)</f>
        <v>42109.868055555555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((E3046/D3046))</f>
        <v>1.0934166666666667</v>
      </c>
      <c r="P3046" s="7">
        <f>(E3046/L3046)</f>
        <v>84.108974358974365</v>
      </c>
      <c r="Q3046" s="7" t="str">
        <f>LEFT($N3046,FIND("/",N3046)-1)</f>
        <v>theater</v>
      </c>
      <c r="R3046" s="7" t="str">
        <f>RIGHT($N3046,FIND("/",$N3046)-2)</f>
        <v>spaces</v>
      </c>
      <c r="S3046" s="12">
        <f>(((J3046/60)/60)/24)+DATE(1970,1,1)+(-6/24)</f>
        <v>42387.4768287037</v>
      </c>
      <c r="T3046" s="12">
        <f>(((I3046/60)/60)/24)+DATE(1970,1,1)+(-6/24)</f>
        <v>42402.4768287037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((E3047/D3047))</f>
        <v>1.3270650000000002</v>
      </c>
      <c r="P3047" s="7">
        <f>(E3047/L3047)</f>
        <v>82.941562500000003</v>
      </c>
      <c r="Q3047" s="7" t="str">
        <f>LEFT($N3047,FIND("/",N3047)-1)</f>
        <v>theater</v>
      </c>
      <c r="R3047" s="7" t="str">
        <f>RIGHT($N3047,FIND("/",$N3047)-2)</f>
        <v>spaces</v>
      </c>
      <c r="S3047" s="12">
        <f>(((J3047/60)/60)/24)+DATE(1970,1,1)+(-6/24)</f>
        <v>41842.905729166669</v>
      </c>
      <c r="T3047" s="12">
        <f>(((I3047/60)/60)/24)+DATE(1970,1,1)+(-6/24)</f>
        <v>41872.905729166669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((E3048/D3048))</f>
        <v>1.9084810126582279</v>
      </c>
      <c r="P3048" s="7">
        <f>(E3048/L3048)</f>
        <v>259.94827586206895</v>
      </c>
      <c r="Q3048" s="7" t="str">
        <f>LEFT($N3048,FIND("/",N3048)-1)</f>
        <v>theater</v>
      </c>
      <c r="R3048" s="7" t="str">
        <f>RIGHT($N3048,FIND("/",$N3048)-2)</f>
        <v>spaces</v>
      </c>
      <c r="S3048" s="12">
        <f>(((J3048/60)/60)/24)+DATE(1970,1,1)+(-6/24)</f>
        <v>41862.553078703706</v>
      </c>
      <c r="T3048" s="12">
        <f>(((I3048/60)/60)/24)+DATE(1970,1,1)+(-6/24)</f>
        <v>41891.952777777777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((E3049/D3049))</f>
        <v>1.49</v>
      </c>
      <c r="P3049" s="7">
        <f>(E3049/L3049)</f>
        <v>37.25</v>
      </c>
      <c r="Q3049" s="7" t="str">
        <f>LEFT($N3049,FIND("/",N3049)-1)</f>
        <v>theater</v>
      </c>
      <c r="R3049" s="7" t="str">
        <f>RIGHT($N3049,FIND("/",$N3049)-2)</f>
        <v>spaces</v>
      </c>
      <c r="S3049" s="12">
        <f>(((J3049/60)/60)/24)+DATE(1970,1,1)+(-6/24)</f>
        <v>42443.739050925928</v>
      </c>
      <c r="T3049" s="12">
        <f>(((I3049/60)/60)/24)+DATE(1970,1,1)+(-6/24)</f>
        <v>42487.302777777775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((E3050/D3050))</f>
        <v>1.6639999999999999</v>
      </c>
      <c r="P3050" s="7">
        <f>(E3050/L3050)</f>
        <v>177.02127659574469</v>
      </c>
      <c r="Q3050" s="7" t="str">
        <f>LEFT($N3050,FIND("/",N3050)-1)</f>
        <v>theater</v>
      </c>
      <c r="R3050" s="7" t="str">
        <f>RIGHT($N3050,FIND("/",$N3050)-2)</f>
        <v>spaces</v>
      </c>
      <c r="S3050" s="12">
        <f>(((J3050/60)/60)/24)+DATE(1970,1,1)+(-6/24)</f>
        <v>41975.651180555549</v>
      </c>
      <c r="T3050" s="12">
        <f>(((I3050/60)/60)/24)+DATE(1970,1,1)+(-6/24)</f>
        <v>42004.640277777777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((E3051/D3051))</f>
        <v>1.0666666666666667</v>
      </c>
      <c r="P3051" s="7">
        <f>(E3051/L3051)</f>
        <v>74.074074074074076</v>
      </c>
      <c r="Q3051" s="7" t="str">
        <f>LEFT($N3051,FIND("/",N3051)-1)</f>
        <v>theater</v>
      </c>
      <c r="R3051" s="7" t="str">
        <f>RIGHT($N3051,FIND("/",$N3051)-2)</f>
        <v>spaces</v>
      </c>
      <c r="S3051" s="12">
        <f>(((J3051/60)/60)/24)+DATE(1970,1,1)+(-6/24)</f>
        <v>42138.764525462961</v>
      </c>
      <c r="T3051" s="12">
        <f>(((I3051/60)/60)/24)+DATE(1970,1,1)+(-6/24)</f>
        <v>42168.764525462961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((E3052/D3052))</f>
        <v>1.06</v>
      </c>
      <c r="P3052" s="7">
        <f>(E3052/L3052)</f>
        <v>70.666666666666671</v>
      </c>
      <c r="Q3052" s="7" t="str">
        <f>LEFT($N3052,FIND("/",N3052)-1)</f>
        <v>theater</v>
      </c>
      <c r="R3052" s="7" t="str">
        <f>RIGHT($N3052,FIND("/",$N3052)-2)</f>
        <v>spaces</v>
      </c>
      <c r="S3052" s="12">
        <f>(((J3052/60)/60)/24)+DATE(1970,1,1)+(-6/24)</f>
        <v>42464.91851851852</v>
      </c>
      <c r="T3052" s="12">
        <f>(((I3052/60)/60)/24)+DATE(1970,1,1)+(-6/24)</f>
        <v>42494.91851851852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((E3053/D3053))</f>
        <v>0.23628571428571429</v>
      </c>
      <c r="P3053" s="7">
        <f>(E3053/L3053)</f>
        <v>23.62857142857143</v>
      </c>
      <c r="Q3053" s="7" t="str">
        <f>LEFT($N3053,FIND("/",N3053)-1)</f>
        <v>theater</v>
      </c>
      <c r="R3053" s="7" t="str">
        <f>RIGHT($N3053,FIND("/",$N3053)-2)</f>
        <v>spaces</v>
      </c>
      <c r="S3053" s="12">
        <f>(((J3053/60)/60)/24)+DATE(1970,1,1)+(-6/24)</f>
        <v>42744.166030092587</v>
      </c>
      <c r="T3053" s="12">
        <f>(((I3053/60)/60)/24)+DATE(1970,1,1)+(-6/24)</f>
        <v>42774.166030092587</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((E3054/D3054))</f>
        <v>1.5E-3</v>
      </c>
      <c r="P3054" s="7">
        <f>(E3054/L3054)</f>
        <v>37.5</v>
      </c>
      <c r="Q3054" s="7" t="str">
        <f>LEFT($N3054,FIND("/",N3054)-1)</f>
        <v>theater</v>
      </c>
      <c r="R3054" s="7" t="str">
        <f>RIGHT($N3054,FIND("/",$N3054)-2)</f>
        <v>spaces</v>
      </c>
      <c r="S3054" s="12">
        <f>(((J3054/60)/60)/24)+DATE(1970,1,1)+(-6/24)</f>
        <v>42122.420069444444</v>
      </c>
      <c r="T3054" s="12">
        <f>(((I3054/60)/60)/24)+DATE(1970,1,1)+(-6/24)</f>
        <v>42152.415972222225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((E3055/D3055))</f>
        <v>4.0000000000000001E-3</v>
      </c>
      <c r="P3055" s="7">
        <f>(E3055/L3055)</f>
        <v>13.333333333333334</v>
      </c>
      <c r="Q3055" s="7" t="str">
        <f>LEFT($N3055,FIND("/",N3055)-1)</f>
        <v>theater</v>
      </c>
      <c r="R3055" s="7" t="str">
        <f>RIGHT($N3055,FIND("/",$N3055)-2)</f>
        <v>spaces</v>
      </c>
      <c r="S3055" s="12">
        <f>(((J3055/60)/60)/24)+DATE(1970,1,1)+(-6/24)</f>
        <v>41862.511724537035</v>
      </c>
      <c r="T3055" s="12">
        <f>(((I3055/60)/60)/24)+DATE(1970,1,1)+(-6/24)</f>
        <v>41913.915972222225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((E3056/D3056))</f>
        <v>0</v>
      </c>
      <c r="P3056" s="7">
        <v>0</v>
      </c>
      <c r="Q3056" s="7" t="str">
        <f>LEFT($N3056,FIND("/",N3056)-1)</f>
        <v>theater</v>
      </c>
      <c r="R3056" s="7" t="str">
        <f>RIGHT($N3056,FIND("/",$N3056)-2)</f>
        <v>spaces</v>
      </c>
      <c r="S3056" s="12">
        <f>(((J3056/60)/60)/24)+DATE(1970,1,1)+(-6/24)</f>
        <v>42027.582800925928</v>
      </c>
      <c r="T3056" s="12">
        <f>(((I3056/60)/60)/24)+DATE(1970,1,1)+(-6/24)</f>
        <v>42064.794444444444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((E3057/D3057))</f>
        <v>5.0000000000000002E-5</v>
      </c>
      <c r="P3057" s="7">
        <f>(E3057/L3057)</f>
        <v>1</v>
      </c>
      <c r="Q3057" s="7" t="str">
        <f>LEFT($N3057,FIND("/",N3057)-1)</f>
        <v>theater</v>
      </c>
      <c r="R3057" s="7" t="str">
        <f>RIGHT($N3057,FIND("/",$N3057)-2)</f>
        <v>spaces</v>
      </c>
      <c r="S3057" s="12">
        <f>(((J3057/60)/60)/24)+DATE(1970,1,1)+(-6/24)</f>
        <v>41953.70821759259</v>
      </c>
      <c r="T3057" s="12">
        <f>(((I3057/60)/60)/24)+DATE(1970,1,1)+(-6/24)</f>
        <v>42013.70821759259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((E3058/D3058))</f>
        <v>0</v>
      </c>
      <c r="P3058" s="7">
        <v>0</v>
      </c>
      <c r="Q3058" s="7" t="str">
        <f>LEFT($N3058,FIND("/",N3058)-1)</f>
        <v>theater</v>
      </c>
      <c r="R3058" s="7" t="str">
        <f>RIGHT($N3058,FIND("/",$N3058)-2)</f>
        <v>spaces</v>
      </c>
      <c r="S3058" s="12">
        <f>(((J3058/60)/60)/24)+DATE(1970,1,1)+(-6/24)</f>
        <v>41851.386388888888</v>
      </c>
      <c r="T3058" s="12">
        <f>(((I3058/60)/60)/24)+DATE(1970,1,1)+(-6/24)</f>
        <v>41911.386388888888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((E3059/D3059))</f>
        <v>0</v>
      </c>
      <c r="P3059" s="7">
        <v>0</v>
      </c>
      <c r="Q3059" s="7" t="str">
        <f>LEFT($N3059,FIND("/",N3059)-1)</f>
        <v>theater</v>
      </c>
      <c r="R3059" s="7" t="str">
        <f>RIGHT($N3059,FIND("/",$N3059)-2)</f>
        <v>spaces</v>
      </c>
      <c r="S3059" s="12">
        <f>(((J3059/60)/60)/24)+DATE(1970,1,1)+(-6/24)</f>
        <v>42433.400590277779</v>
      </c>
      <c r="T3059" s="12">
        <f>(((I3059/60)/60)/24)+DATE(1970,1,1)+(-6/24)</f>
        <v>42463.358923611115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((E3060/D3060))</f>
        <v>1.6666666666666666E-4</v>
      </c>
      <c r="P3060" s="7">
        <f>(E3060/L3060)</f>
        <v>1</v>
      </c>
      <c r="Q3060" s="7" t="str">
        <f>LEFT($N3060,FIND("/",N3060)-1)</f>
        <v>theater</v>
      </c>
      <c r="R3060" s="7" t="str">
        <f>RIGHT($N3060,FIND("/",$N3060)-2)</f>
        <v>spaces</v>
      </c>
      <c r="S3060" s="12">
        <f>(((J3060/60)/60)/24)+DATE(1970,1,1)+(-6/24)</f>
        <v>42460.124305555553</v>
      </c>
      <c r="T3060" s="12">
        <f>(((I3060/60)/60)/24)+DATE(1970,1,1)+(-6/24)</f>
        <v>42510.124305555553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((E3061/D3061))</f>
        <v>3.0066666666666665E-2</v>
      </c>
      <c r="P3061" s="7">
        <f>(E3061/L3061)</f>
        <v>41</v>
      </c>
      <c r="Q3061" s="7" t="str">
        <f>LEFT($N3061,FIND("/",N3061)-1)</f>
        <v>theater</v>
      </c>
      <c r="R3061" s="7" t="str">
        <f>RIGHT($N3061,FIND("/",$N3061)-2)</f>
        <v>spaces</v>
      </c>
      <c r="S3061" s="12">
        <f>(((J3061/60)/60)/24)+DATE(1970,1,1)+(-6/24)</f>
        <v>41829.685717592591</v>
      </c>
      <c r="T3061" s="12">
        <f>(((I3061/60)/60)/24)+DATE(1970,1,1)+(-6/24)</f>
        <v>41859.685717592591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((E3062/D3062))</f>
        <v>1.5227272727272728E-3</v>
      </c>
      <c r="P3062" s="7">
        <f>(E3062/L3062)</f>
        <v>55.833333333333336</v>
      </c>
      <c r="Q3062" s="7" t="str">
        <f>LEFT($N3062,FIND("/",N3062)-1)</f>
        <v>theater</v>
      </c>
      <c r="R3062" s="7" t="str">
        <f>RIGHT($N3062,FIND("/",$N3062)-2)</f>
        <v>spaces</v>
      </c>
      <c r="S3062" s="12">
        <f>(((J3062/60)/60)/24)+DATE(1970,1,1)+(-6/24)</f>
        <v>42245.024699074071</v>
      </c>
      <c r="T3062" s="12">
        <f>(((I3062/60)/60)/24)+DATE(1970,1,1)+(-6/24)</f>
        <v>42275.024699074071</v>
      </c>
    </row>
    <row r="3063" spans="1:20" ht="17">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((E3063/D3063))</f>
        <v>0</v>
      </c>
      <c r="P3063" s="7">
        <v>0</v>
      </c>
      <c r="Q3063" s="7" t="str">
        <f>LEFT($N3063,FIND("/",N3063)-1)</f>
        <v>theater</v>
      </c>
      <c r="R3063" s="7" t="str">
        <f>RIGHT($N3063,FIND("/",$N3063)-2)</f>
        <v>spaces</v>
      </c>
      <c r="S3063" s="12">
        <f>(((J3063/60)/60)/24)+DATE(1970,1,1)+(-6/24)</f>
        <v>41834.534120370372</v>
      </c>
      <c r="T3063" s="12">
        <f>(((I3063/60)/60)/24)+DATE(1970,1,1)+(-6/24)</f>
        <v>41864.534120370372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((E3064/D3064))</f>
        <v>0.66839999999999999</v>
      </c>
      <c r="P3064" s="7">
        <f>(E3064/L3064)</f>
        <v>99.761194029850742</v>
      </c>
      <c r="Q3064" s="7" t="str">
        <f>LEFT($N3064,FIND("/",N3064)-1)</f>
        <v>theater</v>
      </c>
      <c r="R3064" s="7" t="str">
        <f>RIGHT($N3064,FIND("/",$N3064)-2)</f>
        <v>spaces</v>
      </c>
      <c r="S3064" s="12">
        <f>(((J3064/60)/60)/24)+DATE(1970,1,1)+(-6/24)</f>
        <v>42248.285787037035</v>
      </c>
      <c r="T3064" s="12">
        <f>(((I3064/60)/60)/24)+DATE(1970,1,1)+(-6/24)</f>
        <v>42277.5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((E3065/D3065))</f>
        <v>0.19566666666666666</v>
      </c>
      <c r="P3065" s="7">
        <f>(E3065/L3065)</f>
        <v>25.521739130434781</v>
      </c>
      <c r="Q3065" s="7" t="str">
        <f>LEFT($N3065,FIND("/",N3065)-1)</f>
        <v>theater</v>
      </c>
      <c r="R3065" s="7" t="str">
        <f>RIGHT($N3065,FIND("/",$N3065)-2)</f>
        <v>spaces</v>
      </c>
      <c r="S3065" s="12">
        <f>(((J3065/60)/60)/24)+DATE(1970,1,1)+(-6/24)</f>
        <v>42630.672893518517</v>
      </c>
      <c r="T3065" s="12">
        <f>(((I3065/60)/60)/24)+DATE(1970,1,1)+(-6/24)</f>
        <v>42665.672893518517</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((E3066/D3066))</f>
        <v>0.11294666666666667</v>
      </c>
      <c r="P3066" s="7">
        <f>(E3066/L3066)</f>
        <v>117.65277777777777</v>
      </c>
      <c r="Q3066" s="7" t="str">
        <f>LEFT($N3066,FIND("/",N3066)-1)</f>
        <v>theater</v>
      </c>
      <c r="R3066" s="7" t="str">
        <f>RIGHT($N3066,FIND("/",$N3066)-2)</f>
        <v>spaces</v>
      </c>
      <c r="S3066" s="12">
        <f>(((J3066/60)/60)/24)+DATE(1970,1,1)+(-6/24)</f>
        <v>42298.880162037036</v>
      </c>
      <c r="T3066" s="12">
        <f>(((I3066/60)/60)/24)+DATE(1970,1,1)+(-6/24)</f>
        <v>42330.040972222225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((E3067/D3067))</f>
        <v>4.0000000000000002E-4</v>
      </c>
      <c r="P3067" s="7">
        <f>(E3067/L3067)</f>
        <v>5</v>
      </c>
      <c r="Q3067" s="7" t="str">
        <f>LEFT($N3067,FIND("/",N3067)-1)</f>
        <v>theater</v>
      </c>
      <c r="R3067" s="7" t="str">
        <f>RIGHT($N3067,FIND("/",$N3067)-2)</f>
        <v>spaces</v>
      </c>
      <c r="S3067" s="12">
        <f>(((J3067/60)/60)/24)+DATE(1970,1,1)+(-6/24)</f>
        <v>41824.805231481485</v>
      </c>
      <c r="T3067" s="12">
        <f>(((I3067/60)/60)/24)+DATE(1970,1,1)+(-6/24)</f>
        <v>41849.805231481485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((E3068/D3068))</f>
        <v>0.11985714285714286</v>
      </c>
      <c r="P3068" s="7">
        <f>(E3068/L3068)</f>
        <v>2796.6666666666665</v>
      </c>
      <c r="Q3068" s="7" t="str">
        <f>LEFT($N3068,FIND("/",N3068)-1)</f>
        <v>theater</v>
      </c>
      <c r="R3068" s="7" t="str">
        <f>RIGHT($N3068,FIND("/",$N3068)-2)</f>
        <v>spaces</v>
      </c>
      <c r="S3068" s="12">
        <f>(((J3068/60)/60)/24)+DATE(1970,1,1)+(-6/24)</f>
        <v>42530.978437500002</v>
      </c>
      <c r="T3068" s="12">
        <f>(((I3068/60)/60)/24)+DATE(1970,1,1)+(-6/24)</f>
        <v>42560.978437500002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((E3069/D3069))</f>
        <v>2.5000000000000001E-2</v>
      </c>
      <c r="P3069" s="7">
        <f>(E3069/L3069)</f>
        <v>200</v>
      </c>
      <c r="Q3069" s="7" t="str">
        <f>LEFT($N3069,FIND("/",N3069)-1)</f>
        <v>theater</v>
      </c>
      <c r="R3069" s="7" t="str">
        <f>RIGHT($N3069,FIND("/",$N3069)-2)</f>
        <v>spaces</v>
      </c>
      <c r="S3069" s="12">
        <f>(((J3069/60)/60)/24)+DATE(1970,1,1)+(-6/24)</f>
        <v>42226.688414351855</v>
      </c>
      <c r="T3069" s="12">
        <f>(((I3069/60)/60)/24)+DATE(1970,1,1)+(-6/24)</f>
        <v>42256.688414351855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((E3070/D3070))</f>
        <v>6.9999999999999999E-4</v>
      </c>
      <c r="P3070" s="7">
        <f>(E3070/L3070)</f>
        <v>87.5</v>
      </c>
      <c r="Q3070" s="7" t="str">
        <f>LEFT($N3070,FIND("/",N3070)-1)</f>
        <v>theater</v>
      </c>
      <c r="R3070" s="7" t="str">
        <f>RIGHT($N3070,FIND("/",$N3070)-2)</f>
        <v>spaces</v>
      </c>
      <c r="S3070" s="12">
        <f>(((J3070/60)/60)/24)+DATE(1970,1,1)+(-6/24)</f>
        <v>42263.441574074073</v>
      </c>
      <c r="T3070" s="12">
        <f>(((I3070/60)/60)/24)+DATE(1970,1,1)+(-6/24)</f>
        <v>42293.441574074073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((E3071/D3071))</f>
        <v>0.14099999999999999</v>
      </c>
      <c r="P3071" s="7">
        <f>(E3071/L3071)</f>
        <v>20.142857142857142</v>
      </c>
      <c r="Q3071" s="7" t="str">
        <f>LEFT($N3071,FIND("/",N3071)-1)</f>
        <v>theater</v>
      </c>
      <c r="R3071" s="7" t="str">
        <f>RIGHT($N3071,FIND("/",$N3071)-2)</f>
        <v>spaces</v>
      </c>
      <c r="S3071" s="12">
        <f>(((J3071/60)/60)/24)+DATE(1970,1,1)+(-6/24)</f>
        <v>41957.583726851852</v>
      </c>
      <c r="T3071" s="12">
        <f>(((I3071/60)/60)/24)+DATE(1970,1,1)+(-6/24)</f>
        <v>41987.583726851852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((E3072/D3072))</f>
        <v>3.3399999999999999E-2</v>
      </c>
      <c r="P3072" s="7">
        <f>(E3072/L3072)</f>
        <v>20.875</v>
      </c>
      <c r="Q3072" s="7" t="str">
        <f>LEFT($N3072,FIND("/",N3072)-1)</f>
        <v>theater</v>
      </c>
      <c r="R3072" s="7" t="str">
        <f>RIGHT($N3072,FIND("/",$N3072)-2)</f>
        <v>spaces</v>
      </c>
      <c r="S3072" s="12">
        <f>(((J3072/60)/60)/24)+DATE(1970,1,1)+(-6/24)</f>
        <v>42690.483437499999</v>
      </c>
      <c r="T3072" s="12">
        <f>(((I3072/60)/60)/24)+DATE(1970,1,1)+(-6/24)</f>
        <v>42711.483437499999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((E3073/D3073))</f>
        <v>0.59775</v>
      </c>
      <c r="P3073" s="7">
        <f>(E3073/L3073)</f>
        <v>61.307692307692307</v>
      </c>
      <c r="Q3073" s="7" t="str">
        <f>LEFT($N3073,FIND("/",N3073)-1)</f>
        <v>theater</v>
      </c>
      <c r="R3073" s="7" t="str">
        <f>RIGHT($N3073,FIND("/",$N3073)-2)</f>
        <v>spaces</v>
      </c>
      <c r="S3073" s="12">
        <f>(((J3073/60)/60)/24)+DATE(1970,1,1)+(-6/24)</f>
        <v>42097.482418981483</v>
      </c>
      <c r="T3073" s="12">
        <f>(((I3073/60)/60)/24)+DATE(1970,1,1)+(-6/24)</f>
        <v>42114.999305555553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((E3074/D3074))</f>
        <v>1.6666666666666666E-4</v>
      </c>
      <c r="P3074" s="7">
        <f>(E3074/L3074)</f>
        <v>1</v>
      </c>
      <c r="Q3074" s="7" t="str">
        <f>LEFT($N3074,FIND("/",N3074)-1)</f>
        <v>theater</v>
      </c>
      <c r="R3074" s="7" t="str">
        <f>RIGHT($N3074,FIND("/",$N3074)-2)</f>
        <v>spaces</v>
      </c>
      <c r="S3074" s="12">
        <f>(((J3074/60)/60)/24)+DATE(1970,1,1)+(-6/24)</f>
        <v>42658.440532407403</v>
      </c>
      <c r="T3074" s="12">
        <f>(((I3074/60)/60)/24)+DATE(1970,1,1)+(-6/24)</f>
        <v>42672.823611111111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((E3075/D3075))</f>
        <v>2.3035714285714285E-4</v>
      </c>
      <c r="P3075" s="7">
        <f>(E3075/L3075)</f>
        <v>92.142857142857139</v>
      </c>
      <c r="Q3075" s="7" t="str">
        <f>LEFT($N3075,FIND("/",N3075)-1)</f>
        <v>theater</v>
      </c>
      <c r="R3075" s="7" t="str">
        <f>RIGHT($N3075,FIND("/",$N3075)-2)</f>
        <v>spaces</v>
      </c>
      <c r="S3075" s="12">
        <f>(((J3075/60)/60)/24)+DATE(1970,1,1)+(-6/24)</f>
        <v>42111.434027777781</v>
      </c>
      <c r="T3075" s="12">
        <f>(((I3075/60)/60)/24)+DATE(1970,1,1)+(-6/24)</f>
        <v>42169.554861111115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((E3076/D3076))</f>
        <v>8.8000000000000003E-4</v>
      </c>
      <c r="P3076" s="7">
        <f>(E3076/L3076)</f>
        <v>7.333333333333333</v>
      </c>
      <c r="Q3076" s="7" t="str">
        <f>LEFT($N3076,FIND("/",N3076)-1)</f>
        <v>theater</v>
      </c>
      <c r="R3076" s="7" t="str">
        <f>RIGHT($N3076,FIND("/",$N3076)-2)</f>
        <v>spaces</v>
      </c>
      <c r="S3076" s="12">
        <f>(((J3076/60)/60)/24)+DATE(1970,1,1)+(-6/24)</f>
        <v>42409.321284722217</v>
      </c>
      <c r="T3076" s="12">
        <f>(((I3076/60)/60)/24)+DATE(1970,1,1)+(-6/24)</f>
        <v>42439.321284722217</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((E3077/D3077))</f>
        <v>8.6400000000000005E-2</v>
      </c>
      <c r="P3077" s="7">
        <f>(E3077/L3077)</f>
        <v>64.8</v>
      </c>
      <c r="Q3077" s="7" t="str">
        <f>LEFT($N3077,FIND("/",N3077)-1)</f>
        <v>theater</v>
      </c>
      <c r="R3077" s="7" t="str">
        <f>RIGHT($N3077,FIND("/",$N3077)-2)</f>
        <v>spaces</v>
      </c>
      <c r="S3077" s="12">
        <f>(((J3077/60)/60)/24)+DATE(1970,1,1)+(-6/24)</f>
        <v>42550.852314814809</v>
      </c>
      <c r="T3077" s="12">
        <f>(((I3077/60)/60)/24)+DATE(1970,1,1)+(-6/24)</f>
        <v>42600.852314814809</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((E3078/D3078))</f>
        <v>0.15060000000000001</v>
      </c>
      <c r="P3078" s="7">
        <f>(E3078/L3078)</f>
        <v>30.12</v>
      </c>
      <c r="Q3078" s="7" t="str">
        <f>LEFT($N3078,FIND("/",N3078)-1)</f>
        <v>theater</v>
      </c>
      <c r="R3078" s="7" t="str">
        <f>RIGHT($N3078,FIND("/",$N3078)-2)</f>
        <v>spaces</v>
      </c>
      <c r="S3078" s="12">
        <f>(((J3078/60)/60)/24)+DATE(1970,1,1)+(-6/24)</f>
        <v>42226.401886574073</v>
      </c>
      <c r="T3078" s="12">
        <f>(((I3078/60)/60)/24)+DATE(1970,1,1)+(-6/24)</f>
        <v>42286.401886574073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((E3079/D3079))</f>
        <v>4.7727272727272731E-3</v>
      </c>
      <c r="P3079" s="7">
        <f>(E3079/L3079)</f>
        <v>52.5</v>
      </c>
      <c r="Q3079" s="7" t="str">
        <f>LEFT($N3079,FIND("/",N3079)-1)</f>
        <v>theater</v>
      </c>
      <c r="R3079" s="7" t="str">
        <f>RIGHT($N3079,FIND("/",$N3079)-2)</f>
        <v>spaces</v>
      </c>
      <c r="S3079" s="12">
        <f>(((J3079/60)/60)/24)+DATE(1970,1,1)+(-6/24)</f>
        <v>42766.706921296296</v>
      </c>
      <c r="T3079" s="12">
        <f>(((I3079/60)/60)/24)+DATE(1970,1,1)+(-6/24)</f>
        <v>42796.706921296296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((E3080/D3080))</f>
        <v>1.1833333333333333E-3</v>
      </c>
      <c r="P3080" s="7">
        <f>(E3080/L3080)</f>
        <v>23.666666666666668</v>
      </c>
      <c r="Q3080" s="7" t="str">
        <f>LEFT($N3080,FIND("/",N3080)-1)</f>
        <v>theater</v>
      </c>
      <c r="R3080" s="7" t="str">
        <f>RIGHT($N3080,FIND("/",$N3080)-2)</f>
        <v>spaces</v>
      </c>
      <c r="S3080" s="12">
        <f>(((J3080/60)/60)/24)+DATE(1970,1,1)+(-6/24)</f>
        <v>42030.888831018514</v>
      </c>
      <c r="T3080" s="12">
        <f>(((I3080/60)/60)/24)+DATE(1970,1,1)+(-6/24)</f>
        <v>42060.888831018514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((E3081/D3081))</f>
        <v>8.4173998587352451E-3</v>
      </c>
      <c r="P3081" s="7">
        <f>(E3081/L3081)</f>
        <v>415.77777777777777</v>
      </c>
      <c r="Q3081" s="7" t="str">
        <f>LEFT($N3081,FIND("/",N3081)-1)</f>
        <v>theater</v>
      </c>
      <c r="R3081" s="7" t="str">
        <f>RIGHT($N3081,FIND("/",$N3081)-2)</f>
        <v>spaces</v>
      </c>
      <c r="S3081" s="12">
        <f>(((J3081/60)/60)/24)+DATE(1970,1,1)+(-6/24)</f>
        <v>42055.463368055556</v>
      </c>
      <c r="T3081" s="12">
        <f>(((I3081/60)/60)/24)+DATE(1970,1,1)+(-6/24)</f>
        <v>42085.421701388885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((E3082/D3082))</f>
        <v>1.8799999999999999E-4</v>
      </c>
      <c r="P3082" s="7">
        <f>(E3082/L3082)</f>
        <v>53.714285714285715</v>
      </c>
      <c r="Q3082" s="7" t="str">
        <f>LEFT($N3082,FIND("/",N3082)-1)</f>
        <v>theater</v>
      </c>
      <c r="R3082" s="7" t="str">
        <f>RIGHT($N3082,FIND("/",$N3082)-2)</f>
        <v>spaces</v>
      </c>
      <c r="S3082" s="12">
        <f>(((J3082/60)/60)/24)+DATE(1970,1,1)+(-6/24)</f>
        <v>41939.778287037036</v>
      </c>
      <c r="T3082" s="12">
        <f>(((I3082/60)/60)/24)+DATE(1970,1,1)+(-6/24)</f>
        <v>41999.8199537037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((E3083/D3083))</f>
        <v>2.1029999999999998E-3</v>
      </c>
      <c r="P3083" s="7">
        <f>(E3083/L3083)</f>
        <v>420.6</v>
      </c>
      <c r="Q3083" s="7" t="str">
        <f>LEFT($N3083,FIND("/",N3083)-1)</f>
        <v>theater</v>
      </c>
      <c r="R3083" s="7" t="str">
        <f>RIGHT($N3083,FIND("/",$N3083)-2)</f>
        <v>spaces</v>
      </c>
      <c r="S3083" s="12">
        <f>(((J3083/60)/60)/24)+DATE(1970,1,1)+(-6/24)</f>
        <v>42236.931608796294</v>
      </c>
      <c r="T3083" s="12">
        <f>(((I3083/60)/60)/24)+DATE(1970,1,1)+(-6/24)</f>
        <v>42266.931608796294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((E3084/D3084))</f>
        <v>0</v>
      </c>
      <c r="P3084" s="7">
        <v>0</v>
      </c>
      <c r="Q3084" s="7" t="str">
        <f>LEFT($N3084,FIND("/",N3084)-1)</f>
        <v>theater</v>
      </c>
      <c r="R3084" s="7" t="str">
        <f>RIGHT($N3084,FIND("/",$N3084)-2)</f>
        <v>spaces</v>
      </c>
      <c r="S3084" s="12">
        <f>(((J3084/60)/60)/24)+DATE(1970,1,1)+(-6/24)</f>
        <v>42293.672986111109</v>
      </c>
      <c r="T3084" s="12">
        <f>(((I3084/60)/60)/24)+DATE(1970,1,1)+(-6/24)</f>
        <v>42323.71465277778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((E3085/D3085))</f>
        <v>2.8E-3</v>
      </c>
      <c r="P3085" s="7">
        <f>(E3085/L3085)</f>
        <v>18.666666666666668</v>
      </c>
      <c r="Q3085" s="7" t="str">
        <f>LEFT($N3085,FIND("/",N3085)-1)</f>
        <v>theater</v>
      </c>
      <c r="R3085" s="7" t="str">
        <f>RIGHT($N3085,FIND("/",$N3085)-2)</f>
        <v>spaces</v>
      </c>
      <c r="S3085" s="12">
        <f>(((J3085/60)/60)/24)+DATE(1970,1,1)+(-6/24)</f>
        <v>41853.313402777778</v>
      </c>
      <c r="T3085" s="12">
        <f>(((I3085/60)/60)/24)+DATE(1970,1,1)+(-6/24)</f>
        <v>41882.958333333336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((E3086/D3086))</f>
        <v>0.11579206701157921</v>
      </c>
      <c r="P3086" s="7">
        <f>(E3086/L3086)</f>
        <v>78.333333333333329</v>
      </c>
      <c r="Q3086" s="7" t="str">
        <f>LEFT($N3086,FIND("/",N3086)-1)</f>
        <v>theater</v>
      </c>
      <c r="R3086" s="7" t="str">
        <f>RIGHT($N3086,FIND("/",$N3086)-2)</f>
        <v>spaces</v>
      </c>
      <c r="S3086" s="12">
        <f>(((J3086/60)/60)/24)+DATE(1970,1,1)+(-6/24)</f>
        <v>42100.473738425921</v>
      </c>
      <c r="T3086" s="12">
        <f>(((I3086/60)/60)/24)+DATE(1970,1,1)+(-6/24)</f>
        <v>42129.533333333333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((E3087/D3087))</f>
        <v>2.4400000000000002E-2</v>
      </c>
      <c r="P3087" s="7">
        <f>(E3087/L3087)</f>
        <v>67.777777777777771</v>
      </c>
      <c r="Q3087" s="7" t="str">
        <f>LEFT($N3087,FIND("/",N3087)-1)</f>
        <v>theater</v>
      </c>
      <c r="R3087" s="7" t="str">
        <f>RIGHT($N3087,FIND("/",$N3087)-2)</f>
        <v>spaces</v>
      </c>
      <c r="S3087" s="12">
        <f>(((J3087/60)/60)/24)+DATE(1970,1,1)+(-6/24)</f>
        <v>42246.633784722217</v>
      </c>
      <c r="T3087" s="12">
        <f>(((I3087/60)/60)/24)+DATE(1970,1,1)+(-6/24)</f>
        <v>42276.633784722217</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((E3088/D3088))</f>
        <v>2.5000000000000001E-3</v>
      </c>
      <c r="P3088" s="7">
        <f>(E3088/L3088)</f>
        <v>16.666666666666668</v>
      </c>
      <c r="Q3088" s="7" t="str">
        <f>LEFT($N3088,FIND("/",N3088)-1)</f>
        <v>theater</v>
      </c>
      <c r="R3088" s="7" t="str">
        <f>RIGHT($N3088,FIND("/",$N3088)-2)</f>
        <v>spaces</v>
      </c>
      <c r="S3088" s="12">
        <f>(((J3088/60)/60)/24)+DATE(1970,1,1)+(-6/24)</f>
        <v>42173.42082175926</v>
      </c>
      <c r="T3088" s="12">
        <f>(((I3088/60)/60)/24)+DATE(1970,1,1)+(-6/24)</f>
        <v>42233.42082175926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((E3089/D3089))</f>
        <v>6.2500000000000003E-3</v>
      </c>
      <c r="P3089" s="7">
        <f>(E3089/L3089)</f>
        <v>62.5</v>
      </c>
      <c r="Q3089" s="7" t="str">
        <f>LEFT($N3089,FIND("/",N3089)-1)</f>
        <v>theater</v>
      </c>
      <c r="R3089" s="7" t="str">
        <f>RIGHT($N3089,FIND("/",$N3089)-2)</f>
        <v>spaces</v>
      </c>
      <c r="S3089" s="12">
        <f>(((J3089/60)/60)/24)+DATE(1970,1,1)+(-6/24)</f>
        <v>42664.900347222225</v>
      </c>
      <c r="T3089" s="12">
        <f>(((I3089/60)/60)/24)+DATE(1970,1,1)+(-6/24)</f>
        <v>42724.942013888889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((E3090/D3090))</f>
        <v>1.9384615384615384E-3</v>
      </c>
      <c r="P3090" s="7">
        <f>(E3090/L3090)</f>
        <v>42</v>
      </c>
      <c r="Q3090" s="7" t="str">
        <f>LEFT($N3090,FIND("/",N3090)-1)</f>
        <v>theater</v>
      </c>
      <c r="R3090" s="7" t="str">
        <f>RIGHT($N3090,FIND("/",$N3090)-2)</f>
        <v>spaces</v>
      </c>
      <c r="S3090" s="12">
        <f>(((J3090/60)/60)/24)+DATE(1970,1,1)+(-6/24)</f>
        <v>41981.32230324074</v>
      </c>
      <c r="T3090" s="12">
        <f>(((I3090/60)/60)/24)+DATE(1970,1,1)+(-6/24)</f>
        <v>42012.320138888885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((E3091/D3091))</f>
        <v>0.23416000000000001</v>
      </c>
      <c r="P3091" s="7">
        <f>(E3091/L3091)</f>
        <v>130.0888888888889</v>
      </c>
      <c r="Q3091" s="7" t="str">
        <f>LEFT($N3091,FIND("/",N3091)-1)</f>
        <v>theater</v>
      </c>
      <c r="R3091" s="7" t="str">
        <f>RIGHT($N3091,FIND("/",$N3091)-2)</f>
        <v>spaces</v>
      </c>
      <c r="S3091" s="12">
        <f>(((J3091/60)/60)/24)+DATE(1970,1,1)+(-6/24)</f>
        <v>42528.292627314819</v>
      </c>
      <c r="T3091" s="12">
        <f>(((I3091/60)/60)/24)+DATE(1970,1,1)+(-6/24)</f>
        <v>42559.832638888889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((E3092/D3092))</f>
        <v>5.080888888888889E-2</v>
      </c>
      <c r="P3092" s="7">
        <f>(E3092/L3092)</f>
        <v>1270.2222222222222</v>
      </c>
      <c r="Q3092" s="7" t="str">
        <f>LEFT($N3092,FIND("/",N3092)-1)</f>
        <v>theater</v>
      </c>
      <c r="R3092" s="7" t="str">
        <f>RIGHT($N3092,FIND("/",$N3092)-2)</f>
        <v>spaces</v>
      </c>
      <c r="S3092" s="12">
        <f>(((J3092/60)/60)/24)+DATE(1970,1,1)+(-6/24)</f>
        <v>42065.568807870368</v>
      </c>
      <c r="T3092" s="12">
        <f>(((I3092/60)/60)/24)+DATE(1970,1,1)+(-6/24)</f>
        <v>42125.527141203704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((E3093/D3093))</f>
        <v>0.15920000000000001</v>
      </c>
      <c r="P3093" s="7">
        <f>(E3093/L3093)</f>
        <v>88.444444444444443</v>
      </c>
      <c r="Q3093" s="7" t="str">
        <f>LEFT($N3093,FIND("/",N3093)-1)</f>
        <v>theater</v>
      </c>
      <c r="R3093" s="7" t="str">
        <f>RIGHT($N3093,FIND("/",$N3093)-2)</f>
        <v>spaces</v>
      </c>
      <c r="S3093" s="12">
        <f>(((J3093/60)/60)/24)+DATE(1970,1,1)+(-6/24)</f>
        <v>42566.698414351849</v>
      </c>
      <c r="T3093" s="12">
        <f>(((I3093/60)/60)/24)+DATE(1970,1,1)+(-6/24)</f>
        <v>42596.698414351849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((E3094/D3094))</f>
        <v>1.1831900000000001E-2</v>
      </c>
      <c r="P3094" s="7">
        <f>(E3094/L3094)</f>
        <v>56.342380952380957</v>
      </c>
      <c r="Q3094" s="7" t="str">
        <f>LEFT($N3094,FIND("/",N3094)-1)</f>
        <v>theater</v>
      </c>
      <c r="R3094" s="7" t="str">
        <f>RIGHT($N3094,FIND("/",$N3094)-2)</f>
        <v>spaces</v>
      </c>
      <c r="S3094" s="12">
        <f>(((J3094/60)/60)/24)+DATE(1970,1,1)+(-6/24)</f>
        <v>42255.369351851856</v>
      </c>
      <c r="T3094" s="12">
        <f>(((I3094/60)/60)/24)+DATE(1970,1,1)+(-6/24)</f>
        <v>42292.666666666672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((E3095/D3095))</f>
        <v>0.22750000000000001</v>
      </c>
      <c r="P3095" s="7">
        <f>(E3095/L3095)</f>
        <v>53.529411764705884</v>
      </c>
      <c r="Q3095" s="7" t="str">
        <f>LEFT($N3095,FIND("/",N3095)-1)</f>
        <v>theater</v>
      </c>
      <c r="R3095" s="7" t="str">
        <f>RIGHT($N3095,FIND("/",$N3095)-2)</f>
        <v>spaces</v>
      </c>
      <c r="S3095" s="12">
        <f>(((J3095/60)/60)/24)+DATE(1970,1,1)+(-6/24)</f>
        <v>41760.659039351849</v>
      </c>
      <c r="T3095" s="12">
        <f>(((I3095/60)/60)/24)+DATE(1970,1,1)+(-6/24)</f>
        <v>41790.915972222225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((E3096/D3096))</f>
        <v>2.5000000000000001E-4</v>
      </c>
      <c r="P3096" s="7">
        <f>(E3096/L3096)</f>
        <v>25</v>
      </c>
      <c r="Q3096" s="7" t="str">
        <f>LEFT($N3096,FIND("/",N3096)-1)</f>
        <v>theater</v>
      </c>
      <c r="R3096" s="7" t="str">
        <f>RIGHT($N3096,FIND("/",$N3096)-2)</f>
        <v>spaces</v>
      </c>
      <c r="S3096" s="12">
        <f>(((J3096/60)/60)/24)+DATE(1970,1,1)+(-6/24)</f>
        <v>42207.545787037037</v>
      </c>
      <c r="T3096" s="12">
        <f>(((I3096/60)/60)/24)+DATE(1970,1,1)+(-6/24)</f>
        <v>42267.545787037037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((E3097/D3097))</f>
        <v>3.351206434316354E-3</v>
      </c>
      <c r="P3097" s="7">
        <f>(E3097/L3097)</f>
        <v>50</v>
      </c>
      <c r="Q3097" s="7" t="str">
        <f>LEFT($N3097,FIND("/",N3097)-1)</f>
        <v>theater</v>
      </c>
      <c r="R3097" s="7" t="str">
        <f>RIGHT($N3097,FIND("/",$N3097)-2)</f>
        <v>spaces</v>
      </c>
      <c r="S3097" s="12">
        <f>(((J3097/60)/60)/24)+DATE(1970,1,1)+(-6/24)</f>
        <v>42522.775231481486</v>
      </c>
      <c r="T3097" s="12">
        <f>(((I3097/60)/60)/24)+DATE(1970,1,1)+(-6/24)</f>
        <v>42582.775231481486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((E3098/D3098))</f>
        <v>3.9750000000000001E-2</v>
      </c>
      <c r="P3098" s="7">
        <f>(E3098/L3098)</f>
        <v>56.785714285714285</v>
      </c>
      <c r="Q3098" s="7" t="str">
        <f>LEFT($N3098,FIND("/",N3098)-1)</f>
        <v>theater</v>
      </c>
      <c r="R3098" s="7" t="str">
        <f>RIGHT($N3098,FIND("/",$N3098)-2)</f>
        <v>spaces</v>
      </c>
      <c r="S3098" s="12">
        <f>(((J3098/60)/60)/24)+DATE(1970,1,1)+(-6/24)</f>
        <v>42114.575532407413</v>
      </c>
      <c r="T3098" s="12">
        <f>(((I3098/60)/60)/24)+DATE(1970,1,1)+(-6/24)</f>
        <v>42144.575532407413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((E3099/D3099))</f>
        <v>0.17150000000000001</v>
      </c>
      <c r="P3099" s="7">
        <f>(E3099/L3099)</f>
        <v>40.833333333333336</v>
      </c>
      <c r="Q3099" s="7" t="str">
        <f>LEFT($N3099,FIND("/",N3099)-1)</f>
        <v>theater</v>
      </c>
      <c r="R3099" s="7" t="str">
        <f>RIGHT($N3099,FIND("/",$N3099)-2)</f>
        <v>spaces</v>
      </c>
      <c r="S3099" s="12">
        <f>(((J3099/60)/60)/24)+DATE(1970,1,1)+(-6/24)</f>
        <v>42629.253483796296</v>
      </c>
      <c r="T3099" s="12">
        <f>(((I3099/60)/60)/24)+DATE(1970,1,1)+(-6/24)</f>
        <v>42650.333333333328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((E3100/D3100))</f>
        <v>3.608004104669061E-2</v>
      </c>
      <c r="P3100" s="7">
        <f>(E3100/L3100)</f>
        <v>65.111111111111114</v>
      </c>
      <c r="Q3100" s="7" t="str">
        <f>LEFT($N3100,FIND("/",N3100)-1)</f>
        <v>theater</v>
      </c>
      <c r="R3100" s="7" t="str">
        <f>RIGHT($N3100,FIND("/",$N3100)-2)</f>
        <v>spaces</v>
      </c>
      <c r="S3100" s="12">
        <f>(((J3100/60)/60)/24)+DATE(1970,1,1)+(-6/24)</f>
        <v>42359.542233796295</v>
      </c>
      <c r="T3100" s="12">
        <f>(((I3100/60)/60)/24)+DATE(1970,1,1)+(-6/24)</f>
        <v>42407.76180555555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((E3101/D3101))</f>
        <v>0.13900000000000001</v>
      </c>
      <c r="P3101" s="7">
        <f>(E3101/L3101)</f>
        <v>55.6</v>
      </c>
      <c r="Q3101" s="7" t="str">
        <f>LEFT($N3101,FIND("/",N3101)-1)</f>
        <v>theater</v>
      </c>
      <c r="R3101" s="7" t="str">
        <f>RIGHT($N3101,FIND("/",$N3101)-2)</f>
        <v>spaces</v>
      </c>
      <c r="S3101" s="12">
        <f>(((J3101/60)/60)/24)+DATE(1970,1,1)+(-6/24)</f>
        <v>42381.939710648148</v>
      </c>
      <c r="T3101" s="12">
        <f>(((I3101/60)/60)/24)+DATE(1970,1,1)+(-6/24)</f>
        <v>42411.939710648148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((E3102/D3102))</f>
        <v>0.15225</v>
      </c>
      <c r="P3102" s="7">
        <f>(E3102/L3102)</f>
        <v>140.53846153846155</v>
      </c>
      <c r="Q3102" s="7" t="str">
        <f>LEFT($N3102,FIND("/",N3102)-1)</f>
        <v>theater</v>
      </c>
      <c r="R3102" s="7" t="str">
        <f>RIGHT($N3102,FIND("/",$N3102)-2)</f>
        <v>spaces</v>
      </c>
      <c r="S3102" s="12">
        <f>(((J3102/60)/60)/24)+DATE(1970,1,1)+(-6/24)</f>
        <v>41902.372395833336</v>
      </c>
      <c r="T3102" s="12">
        <f>(((I3102/60)/60)/24)+DATE(1970,1,1)+(-6/24)</f>
        <v>41932.372395833336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((E3103/D3103))</f>
        <v>0.12</v>
      </c>
      <c r="P3103" s="7">
        <f>(E3103/L3103)</f>
        <v>25</v>
      </c>
      <c r="Q3103" s="7" t="str">
        <f>LEFT($N3103,FIND("/",N3103)-1)</f>
        <v>theater</v>
      </c>
      <c r="R3103" s="7" t="str">
        <f>RIGHT($N3103,FIND("/",$N3103)-2)</f>
        <v>spaces</v>
      </c>
      <c r="S3103" s="12">
        <f>(((J3103/60)/60)/24)+DATE(1970,1,1)+(-6/24)</f>
        <v>42171.133530092593</v>
      </c>
      <c r="T3103" s="12">
        <f>(((I3103/60)/60)/24)+DATE(1970,1,1)+(-6/24)</f>
        <v>42201.080555555556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((E3104/D3104))</f>
        <v>0.391125</v>
      </c>
      <c r="P3104" s="7">
        <f>(E3104/L3104)</f>
        <v>69.533333333333331</v>
      </c>
      <c r="Q3104" s="7" t="str">
        <f>LEFT($N3104,FIND("/",N3104)-1)</f>
        <v>theater</v>
      </c>
      <c r="R3104" s="7" t="str">
        <f>RIGHT($N3104,FIND("/",$N3104)-2)</f>
        <v>spaces</v>
      </c>
      <c r="S3104" s="12">
        <f>(((J3104/60)/60)/24)+DATE(1970,1,1)+(-6/24)</f>
        <v>42555.090486111112</v>
      </c>
      <c r="T3104" s="12">
        <f>(((I3104/60)/60)/24)+DATE(1970,1,1)+(-6/24)</f>
        <v>42605.090486111112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((E3105/D3105))</f>
        <v>2.6829268292682929E-3</v>
      </c>
      <c r="P3105" s="7">
        <f>(E3105/L3105)</f>
        <v>5.5</v>
      </c>
      <c r="Q3105" s="7" t="str">
        <f>LEFT($N3105,FIND("/",N3105)-1)</f>
        <v>theater</v>
      </c>
      <c r="R3105" s="7" t="str">
        <f>RIGHT($N3105,FIND("/",$N3105)-2)</f>
        <v>spaces</v>
      </c>
      <c r="S3105" s="12">
        <f>(((J3105/60)/60)/24)+DATE(1970,1,1)+(-6/24)</f>
        <v>42106.906319444446</v>
      </c>
      <c r="T3105" s="12">
        <f>(((I3105/60)/60)/24)+DATE(1970,1,1)+(-6/24)</f>
        <v>42166.906319444446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((E3106/D3106))</f>
        <v>0.29625000000000001</v>
      </c>
      <c r="P3106" s="7">
        <f>(E3106/L3106)</f>
        <v>237</v>
      </c>
      <c r="Q3106" s="7" t="str">
        <f>LEFT($N3106,FIND("/",N3106)-1)</f>
        <v>theater</v>
      </c>
      <c r="R3106" s="7" t="str">
        <f>RIGHT($N3106,FIND("/",$N3106)-2)</f>
        <v>spaces</v>
      </c>
      <c r="S3106" s="12">
        <f>(((J3106/60)/60)/24)+DATE(1970,1,1)+(-6/24)</f>
        <v>42006.658692129626</v>
      </c>
      <c r="T3106" s="12">
        <f>(((I3106/60)/60)/24)+DATE(1970,1,1)+(-6/24)</f>
        <v>42037.833333333328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((E3107/D3107))</f>
        <v>0.4236099230111206</v>
      </c>
      <c r="P3107" s="7">
        <f>(E3107/L3107)</f>
        <v>79.870967741935488</v>
      </c>
      <c r="Q3107" s="7" t="str">
        <f>LEFT($N3107,FIND("/",N3107)-1)</f>
        <v>theater</v>
      </c>
      <c r="R3107" s="7" t="str">
        <f>RIGHT($N3107,FIND("/",$N3107)-2)</f>
        <v>spaces</v>
      </c>
      <c r="S3107" s="12">
        <f>(((J3107/60)/60)/24)+DATE(1970,1,1)+(-6/24)</f>
        <v>41876.468935185185</v>
      </c>
      <c r="T3107" s="12">
        <f>(((I3107/60)/60)/24)+DATE(1970,1,1)+(-6/24)</f>
        <v>41930.958333333336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((E3108/D3108))</f>
        <v>4.1000000000000002E-2</v>
      </c>
      <c r="P3108" s="7">
        <f>(E3108/L3108)</f>
        <v>10.25</v>
      </c>
      <c r="Q3108" s="7" t="str">
        <f>LEFT($N3108,FIND("/",N3108)-1)</f>
        <v>theater</v>
      </c>
      <c r="R3108" s="7" t="str">
        <f>RIGHT($N3108,FIND("/",$N3108)-2)</f>
        <v>spaces</v>
      </c>
      <c r="S3108" s="12">
        <f>(((J3108/60)/60)/24)+DATE(1970,1,1)+(-6/24)</f>
        <v>42241.179120370376</v>
      </c>
      <c r="T3108" s="12">
        <f>(((I3108/60)/60)/24)+DATE(1970,1,1)+(-6/24)</f>
        <v>42263.666666666672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((E3109/D3109))</f>
        <v>0.197625</v>
      </c>
      <c r="P3109" s="7">
        <f>(E3109/L3109)</f>
        <v>272.58620689655174</v>
      </c>
      <c r="Q3109" s="7" t="str">
        <f>LEFT($N3109,FIND("/",N3109)-1)</f>
        <v>theater</v>
      </c>
      <c r="R3109" s="7" t="str">
        <f>RIGHT($N3109,FIND("/",$N3109)-2)</f>
        <v>spaces</v>
      </c>
      <c r="S3109" s="12">
        <f>(((J3109/60)/60)/24)+DATE(1970,1,1)+(-6/24)</f>
        <v>42128.564247685179</v>
      </c>
      <c r="T3109" s="12">
        <f>(((I3109/60)/60)/24)+DATE(1970,1,1)+(-6/24)</f>
        <v>42135.564247685179</v>
      </c>
    </row>
    <row r="3110" spans="1:20" ht="17">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((E3110/D3110))</f>
        <v>5.1999999999999995E-4</v>
      </c>
      <c r="P3110" s="7">
        <f>(E3110/L3110)</f>
        <v>13</v>
      </c>
      <c r="Q3110" s="7" t="str">
        <f>LEFT($N3110,FIND("/",N3110)-1)</f>
        <v>theater</v>
      </c>
      <c r="R3110" s="7" t="str">
        <f>RIGHT($N3110,FIND("/",$N3110)-2)</f>
        <v>spaces</v>
      </c>
      <c r="S3110" s="12">
        <f>(((J3110/60)/60)/24)+DATE(1970,1,1)+(-6/24)</f>
        <v>42062.430486111116</v>
      </c>
      <c r="T3110" s="12">
        <f>(((I3110/60)/60)/24)+DATE(1970,1,1)+(-6/24)</f>
        <v>42122.388819444444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((E3111/D3111))</f>
        <v>0.25030188679245285</v>
      </c>
      <c r="P3111" s="7">
        <f>(E3111/L3111)</f>
        <v>58.184210526315788</v>
      </c>
      <c r="Q3111" s="7" t="str">
        <f>LEFT($N3111,FIND("/",N3111)-1)</f>
        <v>theater</v>
      </c>
      <c r="R3111" s="7" t="str">
        <f>RIGHT($N3111,FIND("/",$N3111)-2)</f>
        <v>spaces</v>
      </c>
      <c r="S3111" s="12">
        <f>(((J3111/60)/60)/24)+DATE(1970,1,1)+(-6/24)</f>
        <v>41843.875115740739</v>
      </c>
      <c r="T3111" s="12">
        <f>(((I3111/60)/60)/24)+DATE(1970,1,1)+(-6/24)</f>
        <v>41878.875115740739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((E3112/D3112))</f>
        <v>4.0000000000000002E-4</v>
      </c>
      <c r="P3112" s="7">
        <f>(E3112/L3112)</f>
        <v>10</v>
      </c>
      <c r="Q3112" s="7" t="str">
        <f>LEFT($N3112,FIND("/",N3112)-1)</f>
        <v>theater</v>
      </c>
      <c r="R3112" s="7" t="str">
        <f>RIGHT($N3112,FIND("/",$N3112)-2)</f>
        <v>spaces</v>
      </c>
      <c r="S3112" s="12">
        <f>(((J3112/60)/60)/24)+DATE(1970,1,1)+(-6/24)</f>
        <v>42744.781469907408</v>
      </c>
      <c r="T3112" s="12">
        <f>(((I3112/60)/60)/24)+DATE(1970,1,1)+(-6/24)</f>
        <v>42784.781469907408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((E3113/D3113))</f>
        <v>0.26640000000000003</v>
      </c>
      <c r="P3113" s="7">
        <f>(E3113/L3113)</f>
        <v>70.10526315789474</v>
      </c>
      <c r="Q3113" s="7" t="str">
        <f>LEFT($N3113,FIND("/",N3113)-1)</f>
        <v>theater</v>
      </c>
      <c r="R3113" s="7" t="str">
        <f>RIGHT($N3113,FIND("/",$N3113)-2)</f>
        <v>spaces</v>
      </c>
      <c r="S3113" s="12">
        <f>(((J3113/60)/60)/24)+DATE(1970,1,1)+(-6/24)</f>
        <v>41885.345138888886</v>
      </c>
      <c r="T3113" s="12">
        <f>(((I3113/60)/60)/24)+DATE(1970,1,1)+(-6/24)</f>
        <v>41916.345138888886</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((E3114/D3114))</f>
        <v>4.7363636363636365E-2</v>
      </c>
      <c r="P3114" s="7">
        <f>(E3114/L3114)</f>
        <v>57.888888888888886</v>
      </c>
      <c r="Q3114" s="7" t="str">
        <f>LEFT($N3114,FIND("/",N3114)-1)</f>
        <v>theater</v>
      </c>
      <c r="R3114" s="7" t="str">
        <f>RIGHT($N3114,FIND("/",$N3114)-2)</f>
        <v>spaces</v>
      </c>
      <c r="S3114" s="12">
        <f>(((J3114/60)/60)/24)+DATE(1970,1,1)+(-6/24)</f>
        <v>42614.871921296297</v>
      </c>
      <c r="T3114" s="12">
        <f>(((I3114/60)/60)/24)+DATE(1970,1,1)+(-6/24)</f>
        <v>42674.871921296297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((E3115/D3115))</f>
        <v>4.2435339894712751E-2</v>
      </c>
      <c r="P3115" s="7">
        <f>(E3115/L3115)</f>
        <v>125.27027027027027</v>
      </c>
      <c r="Q3115" s="7" t="str">
        <f>LEFT($N3115,FIND("/",N3115)-1)</f>
        <v>theater</v>
      </c>
      <c r="R3115" s="7" t="str">
        <f>RIGHT($N3115,FIND("/",$N3115)-2)</f>
        <v>spaces</v>
      </c>
      <c r="S3115" s="12">
        <f>(((J3115/60)/60)/24)+DATE(1970,1,1)+(-6/24)</f>
        <v>42081.481273148151</v>
      </c>
      <c r="T3115" s="12">
        <f>(((I3115/60)/60)/24)+DATE(1970,1,1)+(-6/24)</f>
        <v>42111.481273148151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((E3116/D3116))</f>
        <v>0</v>
      </c>
      <c r="P3116" s="7">
        <v>0</v>
      </c>
      <c r="Q3116" s="7" t="str">
        <f>LEFT($N3116,FIND("/",N3116)-1)</f>
        <v>theater</v>
      </c>
      <c r="R3116" s="7" t="str">
        <f>RIGHT($N3116,FIND("/",$N3116)-2)</f>
        <v>spaces</v>
      </c>
      <c r="S3116" s="12">
        <f>(((J3116/60)/60)/24)+DATE(1970,1,1)+(-6/24)</f>
        <v>41843.382523148146</v>
      </c>
      <c r="T3116" s="12">
        <f>(((I3116/60)/60)/24)+DATE(1970,1,1)+(-6/24)</f>
        <v>41903.382523148146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((E3117/D3117))</f>
        <v>0.03</v>
      </c>
      <c r="P3117" s="7">
        <f>(E3117/L3117)</f>
        <v>300</v>
      </c>
      <c r="Q3117" s="7" t="str">
        <f>LEFT($N3117,FIND("/",N3117)-1)</f>
        <v>theater</v>
      </c>
      <c r="R3117" s="7" t="str">
        <f>RIGHT($N3117,FIND("/",$N3117)-2)</f>
        <v>spaces</v>
      </c>
      <c r="S3117" s="12">
        <f>(((J3117/60)/60)/24)+DATE(1970,1,1)+(-6/24)</f>
        <v>42496.197071759263</v>
      </c>
      <c r="T3117" s="12">
        <f>(((I3117/60)/60)/24)+DATE(1970,1,1)+(-6/24)</f>
        <v>42526.197071759263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((E3118/D3118))</f>
        <v>0.57333333333333336</v>
      </c>
      <c r="P3118" s="7">
        <f>(E3118/L3118)</f>
        <v>43</v>
      </c>
      <c r="Q3118" s="7" t="str">
        <f>LEFT($N3118,FIND("/",N3118)-1)</f>
        <v>theater</v>
      </c>
      <c r="R3118" s="7" t="str">
        <f>RIGHT($N3118,FIND("/",$N3118)-2)</f>
        <v>spaces</v>
      </c>
      <c r="S3118" s="12">
        <f>(((J3118/60)/60)/24)+DATE(1970,1,1)+(-6/24)</f>
        <v>42081.265335648146</v>
      </c>
      <c r="T3118" s="12">
        <f>(((I3118/60)/60)/24)+DATE(1970,1,1)+(-6/24)</f>
        <v>42095.265335648146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((E3119/D3119))</f>
        <v>1E-3</v>
      </c>
      <c r="P3119" s="7">
        <f>(E3119/L3119)</f>
        <v>1</v>
      </c>
      <c r="Q3119" s="7" t="str">
        <f>LEFT($N3119,FIND("/",N3119)-1)</f>
        <v>theater</v>
      </c>
      <c r="R3119" s="7" t="str">
        <f>RIGHT($N3119,FIND("/",$N3119)-2)</f>
        <v>spaces</v>
      </c>
      <c r="S3119" s="12">
        <f>(((J3119/60)/60)/24)+DATE(1970,1,1)+(-6/24)</f>
        <v>42509.124537037031</v>
      </c>
      <c r="T3119" s="12">
        <f>(((I3119/60)/60)/24)+DATE(1970,1,1)+(-6/24)</f>
        <v>42517.3</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((E3120/D3120))</f>
        <v>3.0999999999999999E-3</v>
      </c>
      <c r="P3120" s="7">
        <f>(E3120/L3120)</f>
        <v>775</v>
      </c>
      <c r="Q3120" s="7" t="str">
        <f>LEFT($N3120,FIND("/",N3120)-1)</f>
        <v>theater</v>
      </c>
      <c r="R3120" s="7" t="str">
        <f>RIGHT($N3120,FIND("/",$N3120)-2)</f>
        <v>spaces</v>
      </c>
      <c r="S3120" s="12">
        <f>(((J3120/60)/60)/24)+DATE(1970,1,1)+(-6/24)</f>
        <v>42534.399571759262</v>
      </c>
      <c r="T3120" s="12">
        <f>(((I3120/60)/60)/24)+DATE(1970,1,1)+(-6/24)</f>
        <v>42553.399571759262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((E3121/D3121))</f>
        <v>5.0000000000000001E-4</v>
      </c>
      <c r="P3121" s="7">
        <f>(E3121/L3121)</f>
        <v>5</v>
      </c>
      <c r="Q3121" s="7" t="str">
        <f>LEFT($N3121,FIND("/",N3121)-1)</f>
        <v>theater</v>
      </c>
      <c r="R3121" s="7" t="str">
        <f>RIGHT($N3121,FIND("/",$N3121)-2)</f>
        <v>spaces</v>
      </c>
      <c r="S3121" s="12">
        <f>(((J3121/60)/60)/24)+DATE(1970,1,1)+(-6/24)</f>
        <v>42059.79550925926</v>
      </c>
      <c r="T3121" s="12">
        <f>(((I3121/60)/60)/24)+DATE(1970,1,1)+(-6/24)</f>
        <v>42089.753842592589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((E3122/D3122))</f>
        <v>9.8461538461538464E-5</v>
      </c>
      <c r="P3122" s="7">
        <f>(E3122/L3122)</f>
        <v>12.8</v>
      </c>
      <c r="Q3122" s="7" t="str">
        <f>LEFT($N3122,FIND("/",N3122)-1)</f>
        <v>theater</v>
      </c>
      <c r="R3122" s="7" t="str">
        <f>RIGHT($N3122,FIND("/",$N3122)-2)</f>
        <v>spaces</v>
      </c>
      <c r="S3122" s="12">
        <f>(((J3122/60)/60)/24)+DATE(1970,1,1)+(-6/24)</f>
        <v>42435.692083333335</v>
      </c>
      <c r="T3122" s="12">
        <f>(((I3122/60)/60)/24)+DATE(1970,1,1)+(-6/24)</f>
        <v>42495.650416666671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((E3123/D3123))</f>
        <v>6.6666666666666671E-3</v>
      </c>
      <c r="P3123" s="7">
        <f>(E3123/L3123)</f>
        <v>10</v>
      </c>
      <c r="Q3123" s="7" t="str">
        <f>LEFT($N3123,FIND("/",N3123)-1)</f>
        <v>theater</v>
      </c>
      <c r="R3123" s="7" t="str">
        <f>RIGHT($N3123,FIND("/",$N3123)-2)</f>
        <v>spaces</v>
      </c>
      <c r="S3123" s="12">
        <f>(((J3123/60)/60)/24)+DATE(1970,1,1)+(-6/24)</f>
        <v>41848.429803240739</v>
      </c>
      <c r="T3123" s="12">
        <f>(((I3123/60)/60)/24)+DATE(1970,1,1)+(-6/24)</f>
        <v>41908.429803240739</v>
      </c>
    </row>
    <row r="3124" spans="1:20" ht="17">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((E3124/D3124))</f>
        <v>0.58291457286432158</v>
      </c>
      <c r="P3124" s="7">
        <f>(E3124/L3124)</f>
        <v>58</v>
      </c>
      <c r="Q3124" s="7" t="str">
        <f>LEFT($N3124,FIND("/",N3124)-1)</f>
        <v>theater</v>
      </c>
      <c r="R3124" s="7" t="str">
        <f>RIGHT($N3124,FIND("/",$N3124)-2)</f>
        <v>spaces</v>
      </c>
      <c r="S3124" s="12">
        <f>(((J3124/60)/60)/24)+DATE(1970,1,1)+(-6/24)</f>
        <v>42678.682083333333</v>
      </c>
      <c r="T3124" s="12">
        <f>(((I3124/60)/60)/24)+DATE(1970,1,1)+(-6/24)</f>
        <v>42683.723750000005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((E3125/D3125))</f>
        <v>0.68153600000000003</v>
      </c>
      <c r="P3125" s="7">
        <f>(E3125/L3125)</f>
        <v>244.80459770114942</v>
      </c>
      <c r="Q3125" s="7" t="str">
        <f>LEFT($N3125,FIND("/",N3125)-1)</f>
        <v>theater</v>
      </c>
      <c r="R3125" s="7" t="str">
        <f>RIGHT($N3125,FIND("/",$N3125)-2)</f>
        <v>spaces</v>
      </c>
      <c r="S3125" s="12">
        <f>(((J3125/60)/60)/24)+DATE(1970,1,1)+(-6/24)</f>
        <v>42530.743032407408</v>
      </c>
      <c r="T3125" s="12">
        <f>(((I3125/60)/60)/24)+DATE(1970,1,1)+(-6/24)</f>
        <v>42560.743032407408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((E3126/D3126))</f>
        <v>3.2499999999999997E-5</v>
      </c>
      <c r="P3126" s="7">
        <f>(E3126/L3126)</f>
        <v>6.5</v>
      </c>
      <c r="Q3126" s="7" t="str">
        <f>LEFT($N3126,FIND("/",N3126)-1)</f>
        <v>theater</v>
      </c>
      <c r="R3126" s="7" t="str">
        <f>RIGHT($N3126,FIND("/",$N3126)-2)</f>
        <v>spaces</v>
      </c>
      <c r="S3126" s="12">
        <f>(((J3126/60)/60)/24)+DATE(1970,1,1)+(-6/24)</f>
        <v>41977.530104166668</v>
      </c>
      <c r="T3126" s="12">
        <f>(((I3126/60)/60)/24)+DATE(1970,1,1)+(-6/24)</f>
        <v>42037.530104166668</v>
      </c>
    </row>
    <row r="3127" spans="1:20" ht="17">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((E3127/D3127))</f>
        <v>0</v>
      </c>
      <c r="P3127" s="7">
        <v>0</v>
      </c>
      <c r="Q3127" s="7" t="str">
        <f>LEFT($N3127,FIND("/",N3127)-1)</f>
        <v>theater</v>
      </c>
      <c r="R3127" s="7" t="str">
        <f>RIGHT($N3127,FIND("/",$N3127)-2)</f>
        <v>spaces</v>
      </c>
      <c r="S3127" s="12">
        <f>(((J3127/60)/60)/24)+DATE(1970,1,1)+(-6/24)</f>
        <v>42345.95685185185</v>
      </c>
      <c r="T3127" s="12">
        <f>(((I3127/60)/60)/24)+DATE(1970,1,1)+(-6/24)</f>
        <v>42375.95685185185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((E3128/D3128))</f>
        <v>4.1599999999999998E-2</v>
      </c>
      <c r="P3128" s="7">
        <f>(E3128/L3128)</f>
        <v>61.176470588235297</v>
      </c>
      <c r="Q3128" s="7" t="str">
        <f>LEFT($N3128,FIND("/",N3128)-1)</f>
        <v>theater</v>
      </c>
      <c r="R3128" s="7" t="str">
        <f>RIGHT($N3128,FIND("/",$N3128)-2)</f>
        <v>spaces</v>
      </c>
      <c r="S3128" s="12">
        <f>(((J3128/60)/60)/24)+DATE(1970,1,1)+(-6/24)</f>
        <v>42426.76807870371</v>
      </c>
      <c r="T3128" s="12">
        <f>(((I3128/60)/60)/24)+DATE(1970,1,1)+(-6/24)</f>
        <v>42456.726412037038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((E3129/D3129))</f>
        <v>0</v>
      </c>
      <c r="P3129" s="7">
        <v>0</v>
      </c>
      <c r="Q3129" s="7" t="str">
        <f>LEFT($N3129,FIND("/",N3129)-1)</f>
        <v>theater</v>
      </c>
      <c r="R3129" s="7" t="str">
        <f>RIGHT($N3129,FIND("/",$N3129)-2)</f>
        <v>spaces</v>
      </c>
      <c r="S3129" s="12">
        <f>(((J3129/60)/60)/24)+DATE(1970,1,1)+(-6/24)</f>
        <v>42034.606817129628</v>
      </c>
      <c r="T3129" s="12">
        <f>(((I3129/60)/60)/24)+DATE(1970,1,1)+(-6/24)</f>
        <v>42064.606817129628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((E3130/D3130))</f>
        <v>1.0860666666666667</v>
      </c>
      <c r="P3130" s="7">
        <f>(E3130/L3130)</f>
        <v>139.23931623931625</v>
      </c>
      <c r="Q3130" s="7" t="str">
        <f>LEFT($N3130,FIND("/",N3130)-1)</f>
        <v>theater</v>
      </c>
      <c r="R3130" s="7" t="str">
        <f>RIGHT($N3130,FIND("/",$N3130)-3)</f>
        <v>plays</v>
      </c>
      <c r="S3130" s="12">
        <f>(((J3130/60)/60)/24)+DATE(1970,1,1)+(-6/24)</f>
        <v>42780.575706018513</v>
      </c>
      <c r="T3130" s="12">
        <f>(((I3130/60)/60)/24)+DATE(1970,1,1)+(-6/24)</f>
        <v>42810.534039351856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((E3131/D3131))</f>
        <v>8.0000000000000002E-3</v>
      </c>
      <c r="P3131" s="7">
        <f>(E3131/L3131)</f>
        <v>10</v>
      </c>
      <c r="Q3131" s="7" t="str">
        <f>LEFT($N3131,FIND("/",N3131)-1)</f>
        <v>theater</v>
      </c>
      <c r="R3131" s="7" t="str">
        <f>RIGHT($N3131,FIND("/",$N3131)-3)</f>
        <v>plays</v>
      </c>
      <c r="S3131" s="12">
        <f>(((J3131/60)/60)/24)+DATE(1970,1,1)+(-6/24)</f>
        <v>42803.592812499999</v>
      </c>
      <c r="T3131" s="12">
        <f>(((I3131/60)/60)/24)+DATE(1970,1,1)+(-6/24)</f>
        <v>42843.551145833335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((E3132/D3132))</f>
        <v>3.7499999999999999E-2</v>
      </c>
      <c r="P3132" s="7">
        <f>(E3132/L3132)</f>
        <v>93.75</v>
      </c>
      <c r="Q3132" s="7" t="str">
        <f>LEFT($N3132,FIND("/",N3132)-1)</f>
        <v>theater</v>
      </c>
      <c r="R3132" s="7" t="str">
        <f>RIGHT($N3132,FIND("/",$N3132)-3)</f>
        <v>plays</v>
      </c>
      <c r="S3132" s="12">
        <f>(((J3132/60)/60)/24)+DATE(1970,1,1)+(-6/24)</f>
        <v>42808.390231481477</v>
      </c>
      <c r="T3132" s="12">
        <f>(((I3132/60)/60)/24)+DATE(1970,1,1)+(-6/24)</f>
        <v>42838.957638888889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((E3133/D3133))</f>
        <v>0.15731707317073171</v>
      </c>
      <c r="P3133" s="7">
        <f>(E3133/L3133)</f>
        <v>53.75</v>
      </c>
      <c r="Q3133" s="7" t="str">
        <f>LEFT($N3133,FIND("/",N3133)-1)</f>
        <v>theater</v>
      </c>
      <c r="R3133" s="7" t="str">
        <f>RIGHT($N3133,FIND("/",$N3133)-3)</f>
        <v>plays</v>
      </c>
      <c r="S3133" s="12">
        <f>(((J3133/60)/60)/24)+DATE(1970,1,1)+(-6/24)</f>
        <v>42803.329224537039</v>
      </c>
      <c r="T3133" s="12">
        <f>(((I3133/60)/60)/24)+DATE(1970,1,1)+(-6/24)</f>
        <v>42833.287557870368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((E3134/D3134))</f>
        <v>3.3333333333333332E-4</v>
      </c>
      <c r="P3134" s="7">
        <f>(E3134/L3134)</f>
        <v>10</v>
      </c>
      <c r="Q3134" s="7" t="str">
        <f>LEFT($N3134,FIND("/",N3134)-1)</f>
        <v>theater</v>
      </c>
      <c r="R3134" s="7" t="str">
        <f>RIGHT($N3134,FIND("/",$N3134)-3)</f>
        <v>plays</v>
      </c>
      <c r="S3134" s="12">
        <f>(((J3134/60)/60)/24)+DATE(1970,1,1)+(-6/24)</f>
        <v>42786.100231481483</v>
      </c>
      <c r="T3134" s="12">
        <f>(((I3134/60)/60)/24)+DATE(1970,1,1)+(-6/24)</f>
        <v>42846.058564814812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((E3135/D3135))</f>
        <v>1.08</v>
      </c>
      <c r="P3135" s="7">
        <f>(E3135/L3135)</f>
        <v>33.75</v>
      </c>
      <c r="Q3135" s="7" t="str">
        <f>LEFT($N3135,FIND("/",N3135)-1)</f>
        <v>theater</v>
      </c>
      <c r="R3135" s="7" t="str">
        <f>RIGHT($N3135,FIND("/",$N3135)-3)</f>
        <v>plays</v>
      </c>
      <c r="S3135" s="12">
        <f>(((J3135/60)/60)/24)+DATE(1970,1,1)+(-6/24)</f>
        <v>42788.315208333333</v>
      </c>
      <c r="T3135" s="12">
        <f>(((I3135/60)/60)/24)+DATE(1970,1,1)+(-6/24)</f>
        <v>42818.273541666669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((E3136/D3136))</f>
        <v>0.22500000000000001</v>
      </c>
      <c r="P3136" s="7">
        <f>(E3136/L3136)</f>
        <v>18.75</v>
      </c>
      <c r="Q3136" s="7" t="str">
        <f>LEFT($N3136,FIND("/",N3136)-1)</f>
        <v>theater</v>
      </c>
      <c r="R3136" s="7" t="str">
        <f>RIGHT($N3136,FIND("/",$N3136)-3)</f>
        <v>plays</v>
      </c>
      <c r="S3136" s="12">
        <f>(((J3136/60)/60)/24)+DATE(1970,1,1)+(-6/24)</f>
        <v>42800.470127314817</v>
      </c>
      <c r="T3136" s="12">
        <f>(((I3136/60)/60)/24)+DATE(1970,1,1)+(-6/24)</f>
        <v>42821.428460648152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((E3137/D3137))</f>
        <v>0.20849420849420849</v>
      </c>
      <c r="P3137" s="7">
        <f>(E3137/L3137)</f>
        <v>23.142857142857142</v>
      </c>
      <c r="Q3137" s="7" t="str">
        <f>LEFT($N3137,FIND("/",N3137)-1)</f>
        <v>theater</v>
      </c>
      <c r="R3137" s="7" t="str">
        <f>RIGHT($N3137,FIND("/",$N3137)-3)</f>
        <v>plays</v>
      </c>
      <c r="S3137" s="12">
        <f>(((J3137/60)/60)/24)+DATE(1970,1,1)+(-6/24)</f>
        <v>42806.901863425926</v>
      </c>
      <c r="T3137" s="12">
        <f>(((I3137/60)/60)/24)+DATE(1970,1,1)+(-6/24)</f>
        <v>42828.901863425926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((E3138/D3138))</f>
        <v>1.278</v>
      </c>
      <c r="P3138" s="7">
        <f>(E3138/L3138)</f>
        <v>29.045454545454547</v>
      </c>
      <c r="Q3138" s="7" t="str">
        <f>LEFT($N3138,FIND("/",N3138)-1)</f>
        <v>theater</v>
      </c>
      <c r="R3138" s="7" t="str">
        <f>RIGHT($N3138,FIND("/",$N3138)-3)</f>
        <v>plays</v>
      </c>
      <c r="S3138" s="12">
        <f>(((J3138/60)/60)/24)+DATE(1970,1,1)+(-6/24)</f>
        <v>42789.212430555555</v>
      </c>
      <c r="T3138" s="12">
        <f>(((I3138/60)/60)/24)+DATE(1970,1,1)+(-6/24)</f>
        <v>42825.707638888889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((E3139/D3139))</f>
        <v>3.3333333333333333E-2</v>
      </c>
      <c r="P3139" s="7">
        <f>(E3139/L3139)</f>
        <v>50</v>
      </c>
      <c r="Q3139" s="7" t="str">
        <f>LEFT($N3139,FIND("/",N3139)-1)</f>
        <v>theater</v>
      </c>
      <c r="R3139" s="7" t="str">
        <f>RIGHT($N3139,FIND("/",$N3139)-3)</f>
        <v>plays</v>
      </c>
      <c r="S3139" s="12">
        <f>(((J3139/60)/60)/24)+DATE(1970,1,1)+(-6/24)</f>
        <v>42807.635057870371</v>
      </c>
      <c r="T3139" s="12">
        <f>(((I3139/60)/60)/24)+DATE(1970,1,1)+(-6/24)</f>
        <v>42858.55</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((E3140/D3140))</f>
        <v>0</v>
      </c>
      <c r="P3140" s="7">
        <v>0</v>
      </c>
      <c r="Q3140" s="7" t="str">
        <f>LEFT($N3140,FIND("/",N3140)-1)</f>
        <v>theater</v>
      </c>
      <c r="R3140" s="7" t="str">
        <f>RIGHT($N3140,FIND("/",$N3140)-3)</f>
        <v>plays</v>
      </c>
      <c r="S3140" s="12">
        <f>(((J3140/60)/60)/24)+DATE(1970,1,1)+(-6/24)</f>
        <v>42809.395914351851</v>
      </c>
      <c r="T3140" s="12">
        <f>(((I3140/60)/60)/24)+DATE(1970,1,1)+(-6/24)</f>
        <v>42828.395914351851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((E3141/D3141))</f>
        <v>5.3999999999999999E-2</v>
      </c>
      <c r="P3141" s="7">
        <f>(E3141/L3141)</f>
        <v>450</v>
      </c>
      <c r="Q3141" s="7" t="str">
        <f>LEFT($N3141,FIND("/",N3141)-1)</f>
        <v>theater</v>
      </c>
      <c r="R3141" s="7" t="str">
        <f>RIGHT($N3141,FIND("/",$N3141)-3)</f>
        <v>plays</v>
      </c>
      <c r="S3141" s="12">
        <f>(((J3141/60)/60)/24)+DATE(1970,1,1)+(-6/24)</f>
        <v>42785.020370370374</v>
      </c>
      <c r="T3141" s="12">
        <f>(((I3141/60)/60)/24)+DATE(1970,1,1)+(-6/24)</f>
        <v>42818.939583333333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((E3142/D3142))</f>
        <v>9.5999999999999992E-3</v>
      </c>
      <c r="P3142" s="7">
        <f>(E3142/L3142)</f>
        <v>24</v>
      </c>
      <c r="Q3142" s="7" t="str">
        <f>LEFT($N3142,FIND("/",N3142)-1)</f>
        <v>theater</v>
      </c>
      <c r="R3142" s="7" t="str">
        <f>RIGHT($N3142,FIND("/",$N3142)-3)</f>
        <v>plays</v>
      </c>
      <c r="S3142" s="12">
        <f>(((J3142/60)/60)/24)+DATE(1970,1,1)+(-6/24)</f>
        <v>42802.468784722223</v>
      </c>
      <c r="T3142" s="12">
        <f>(((I3142/60)/60)/24)+DATE(1970,1,1)+(-6/24)</f>
        <v>42832.427118055552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((E3143/D3143))</f>
        <v>0.51600000000000001</v>
      </c>
      <c r="P3143" s="7">
        <f>(E3143/L3143)</f>
        <v>32.25</v>
      </c>
      <c r="Q3143" s="7" t="str">
        <f>LEFT($N3143,FIND("/",N3143)-1)</f>
        <v>theater</v>
      </c>
      <c r="R3143" s="7" t="str">
        <f>RIGHT($N3143,FIND("/",$N3143)-3)</f>
        <v>plays</v>
      </c>
      <c r="S3143" s="12">
        <f>(((J3143/60)/60)/24)+DATE(1970,1,1)+(-6/24)</f>
        <v>42800.503333333334</v>
      </c>
      <c r="T3143" s="12">
        <f>(((I3143/60)/60)/24)+DATE(1970,1,1)+(-6/24)</f>
        <v>42841.583333333328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((E3144/D3144))</f>
        <v>1.6363636363636365E-2</v>
      </c>
      <c r="P3144" s="7">
        <f>(E3144/L3144)</f>
        <v>15</v>
      </c>
      <c r="Q3144" s="7" t="str">
        <f>LEFT($N3144,FIND("/",N3144)-1)</f>
        <v>theater</v>
      </c>
      <c r="R3144" s="7" t="str">
        <f>RIGHT($N3144,FIND("/",$N3144)-3)</f>
        <v>plays</v>
      </c>
      <c r="S3144" s="12">
        <f>(((J3144/60)/60)/24)+DATE(1970,1,1)+(-6/24)</f>
        <v>42783.263182870374</v>
      </c>
      <c r="T3144" s="12">
        <f>(((I3144/60)/60)/24)+DATE(1970,1,1)+(-6/24)</f>
        <v>42813.221516203703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((E3145/D3145))</f>
        <v>0</v>
      </c>
      <c r="P3145" s="7">
        <v>0</v>
      </c>
      <c r="Q3145" s="7" t="str">
        <f>LEFT($N3145,FIND("/",N3145)-1)</f>
        <v>theater</v>
      </c>
      <c r="R3145" s="7" t="str">
        <f>RIGHT($N3145,FIND("/",$N3145)-3)</f>
        <v>plays</v>
      </c>
      <c r="S3145" s="12">
        <f>(((J3145/60)/60)/24)+DATE(1970,1,1)+(-6/24)</f>
        <v>42808.108287037037</v>
      </c>
      <c r="T3145" s="12">
        <f>(((I3145/60)/60)/24)+DATE(1970,1,1)+(-6/24)</f>
        <v>42834.108287037037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((E3146/D3146))</f>
        <v>0.754</v>
      </c>
      <c r="P3146" s="7">
        <f>(E3146/L3146)</f>
        <v>251.33333333333334</v>
      </c>
      <c r="Q3146" s="7" t="str">
        <f>LEFT($N3146,FIND("/",N3146)-1)</f>
        <v>theater</v>
      </c>
      <c r="R3146" s="7" t="str">
        <f>RIGHT($N3146,FIND("/",$N3146)-3)</f>
        <v>plays</v>
      </c>
      <c r="S3146" s="12">
        <f>(((J3146/60)/60)/24)+DATE(1970,1,1)+(-6/24)</f>
        <v>42796.288275462968</v>
      </c>
      <c r="T3146" s="12">
        <f>(((I3146/60)/60)/24)+DATE(1970,1,1)+(-6/24)</f>
        <v>42813</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((E3147/D3147))</f>
        <v>0</v>
      </c>
      <c r="P3147" s="7">
        <v>0</v>
      </c>
      <c r="Q3147" s="7" t="str">
        <f>LEFT($N3147,FIND("/",N3147)-1)</f>
        <v>theater</v>
      </c>
      <c r="R3147" s="7" t="str">
        <f>RIGHT($N3147,FIND("/",$N3147)-3)</f>
        <v>plays</v>
      </c>
      <c r="S3147" s="12">
        <f>(((J3147/60)/60)/24)+DATE(1970,1,1)+(-6/24)</f>
        <v>42761.790902777779</v>
      </c>
      <c r="T3147" s="12">
        <f>(((I3147/60)/60)/24)+DATE(1970,1,1)+(-6/24)</f>
        <v>42821.749236111107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((E3148/D3148))</f>
        <v>0.105</v>
      </c>
      <c r="P3148" s="7">
        <f>(E3148/L3148)</f>
        <v>437.5</v>
      </c>
      <c r="Q3148" s="7" t="str">
        <f>LEFT($N3148,FIND("/",N3148)-1)</f>
        <v>theater</v>
      </c>
      <c r="R3148" s="7" t="str">
        <f>RIGHT($N3148,FIND("/",$N3148)-3)</f>
        <v>plays</v>
      </c>
      <c r="S3148" s="12">
        <f>(((J3148/60)/60)/24)+DATE(1970,1,1)+(-6/24)</f>
        <v>42796.432476851856</v>
      </c>
      <c r="T3148" s="12">
        <f>(((I3148/60)/60)/24)+DATE(1970,1,1)+(-6/24)</f>
        <v>42841.390810185185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((E3149/D3149))</f>
        <v>1.1752499999999999</v>
      </c>
      <c r="P3149" s="7">
        <f>(E3149/L3149)</f>
        <v>110.35211267605634</v>
      </c>
      <c r="Q3149" s="7" t="str">
        <f>LEFT($N3149,FIND("/",N3149)-1)</f>
        <v>theater</v>
      </c>
      <c r="R3149" s="7" t="str">
        <f>RIGHT($N3149,FIND("/",$N3149)-3)</f>
        <v>plays</v>
      </c>
      <c r="S3149" s="12">
        <f>(((J3149/60)/60)/24)+DATE(1970,1,1)+(-6/24)</f>
        <v>41909.719386574077</v>
      </c>
      <c r="T3149" s="12">
        <f>(((I3149/60)/60)/24)+DATE(1970,1,1)+(-6/24)</f>
        <v>41949.761053240742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((E3150/D3150))</f>
        <v>1.3116666666666668</v>
      </c>
      <c r="P3150" s="7">
        <f>(E3150/L3150)</f>
        <v>41.421052631578945</v>
      </c>
      <c r="Q3150" s="7" t="str">
        <f>LEFT($N3150,FIND("/",N3150)-1)</f>
        <v>theater</v>
      </c>
      <c r="R3150" s="7" t="str">
        <f>RIGHT($N3150,FIND("/",$N3150)-3)</f>
        <v>plays</v>
      </c>
      <c r="S3150" s="12">
        <f>(((J3150/60)/60)/24)+DATE(1970,1,1)+(-6/24)</f>
        <v>41891.415324074071</v>
      </c>
      <c r="T3150" s="12">
        <f>(((I3150/60)/60)/24)+DATE(1970,1,1)+(-6/24)</f>
        <v>41912.916666666664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((E3151/D3151))</f>
        <v>1.04</v>
      </c>
      <c r="P3151" s="7">
        <f>(E3151/L3151)</f>
        <v>52</v>
      </c>
      <c r="Q3151" s="7" t="str">
        <f>LEFT($N3151,FIND("/",N3151)-1)</f>
        <v>theater</v>
      </c>
      <c r="R3151" s="7" t="str">
        <f>RIGHT($N3151,FIND("/",$N3151)-3)</f>
        <v>plays</v>
      </c>
      <c r="S3151" s="12">
        <f>(((J3151/60)/60)/24)+DATE(1970,1,1)+(-6/24)</f>
        <v>41225.767361111109</v>
      </c>
      <c r="T3151" s="12">
        <f>(((I3151/60)/60)/24)+DATE(1970,1,1)+(-6/24)</f>
        <v>41249.833333333336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((E3152/D3152))</f>
        <v>1.01</v>
      </c>
      <c r="P3152" s="7">
        <f>(E3152/L3152)</f>
        <v>33.990384615384613</v>
      </c>
      <c r="Q3152" s="7" t="str">
        <f>LEFT($N3152,FIND("/",N3152)-1)</f>
        <v>theater</v>
      </c>
      <c r="R3152" s="7" t="str">
        <f>RIGHT($N3152,FIND("/",$N3152)-3)</f>
        <v>plays</v>
      </c>
      <c r="S3152" s="12">
        <f>(((J3152/60)/60)/24)+DATE(1970,1,1)+(-6/24)</f>
        <v>40478.013923611114</v>
      </c>
      <c r="T3152" s="12">
        <f>(((I3152/60)/60)/24)+DATE(1970,1,1)+(-6/24)</f>
        <v>40567.916666666664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((E3153/D3153))</f>
        <v>1.004</v>
      </c>
      <c r="P3153" s="7">
        <f>(E3153/L3153)</f>
        <v>103.35294117647059</v>
      </c>
      <c r="Q3153" s="7" t="str">
        <f>LEFT($N3153,FIND("/",N3153)-1)</f>
        <v>theater</v>
      </c>
      <c r="R3153" s="7" t="str">
        <f>RIGHT($N3153,FIND("/",$N3153)-3)</f>
        <v>plays</v>
      </c>
      <c r="S3153" s="12">
        <f>(((J3153/60)/60)/24)+DATE(1970,1,1)+(-6/24)</f>
        <v>41862.58997685185</v>
      </c>
      <c r="T3153" s="12">
        <f>(((I3153/60)/60)/24)+DATE(1970,1,1)+(-6/24)</f>
        <v>41892.58997685185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((E3154/D3154))</f>
        <v>1.0595454545454546</v>
      </c>
      <c r="P3154" s="7">
        <f>(E3154/L3154)</f>
        <v>34.791044776119406</v>
      </c>
      <c r="Q3154" s="7" t="str">
        <f>LEFT($N3154,FIND("/",N3154)-1)</f>
        <v>theater</v>
      </c>
      <c r="R3154" s="7" t="str">
        <f>RIGHT($N3154,FIND("/",$N3154)-3)</f>
        <v>plays</v>
      </c>
      <c r="S3154" s="12">
        <f>(((J3154/60)/60)/24)+DATE(1970,1,1)+(-6/24)</f>
        <v>41550.617673611108</v>
      </c>
      <c r="T3154" s="12">
        <f>(((I3154/60)/60)/24)+DATE(1970,1,1)+(-6/24)</f>
        <v>41580.617673611108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((E3155/D3155))</f>
        <v>3.3558333333333334</v>
      </c>
      <c r="P3155" s="7">
        <f>(E3155/L3155)</f>
        <v>41.773858921161825</v>
      </c>
      <c r="Q3155" s="7" t="str">
        <f>LEFT($N3155,FIND("/",N3155)-1)</f>
        <v>theater</v>
      </c>
      <c r="R3155" s="7" t="str">
        <f>RIGHT($N3155,FIND("/",$N3155)-3)</f>
        <v>plays</v>
      </c>
      <c r="S3155" s="12">
        <f>(((J3155/60)/60)/24)+DATE(1970,1,1)+(-6/24)</f>
        <v>40632.904363425929</v>
      </c>
      <c r="T3155" s="12">
        <f>(((I3155/60)/60)/24)+DATE(1970,1,1)+(-6/24)</f>
        <v>40663.957638888889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((E3156/D3156))</f>
        <v>1.1292857142857142</v>
      </c>
      <c r="P3156" s="7">
        <f>(E3156/L3156)</f>
        <v>64.268292682926827</v>
      </c>
      <c r="Q3156" s="7" t="str">
        <f>LEFT($N3156,FIND("/",N3156)-1)</f>
        <v>theater</v>
      </c>
      <c r="R3156" s="7" t="str">
        <f>RIGHT($N3156,FIND("/",$N3156)-3)</f>
        <v>plays</v>
      </c>
      <c r="S3156" s="12">
        <f>(((J3156/60)/60)/24)+DATE(1970,1,1)+(-6/24)</f>
        <v>40970.625671296293</v>
      </c>
      <c r="T3156" s="12">
        <f>(((I3156/60)/60)/24)+DATE(1970,1,1)+(-6/24)</f>
        <v>41000.584004629629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((E3157/D3157))</f>
        <v>1.885046</v>
      </c>
      <c r="P3157" s="7">
        <f>(E3157/L3157)</f>
        <v>31.209370860927152</v>
      </c>
      <c r="Q3157" s="7" t="str">
        <f>LEFT($N3157,FIND("/",N3157)-1)</f>
        <v>theater</v>
      </c>
      <c r="R3157" s="7" t="str">
        <f>RIGHT($N3157,FIND("/",$N3157)-3)</f>
        <v>plays</v>
      </c>
      <c r="S3157" s="12">
        <f>(((J3157/60)/60)/24)+DATE(1970,1,1)+(-6/24)</f>
        <v>41233.249131944445</v>
      </c>
      <c r="T3157" s="12">
        <f>(((I3157/60)/60)/24)+DATE(1970,1,1)+(-6/24)</f>
        <v>41263.249131944445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((E3158/D3158))</f>
        <v>1.0181818181818181</v>
      </c>
      <c r="P3158" s="7">
        <f>(E3158/L3158)</f>
        <v>62.921348314606739</v>
      </c>
      <c r="Q3158" s="7" t="str">
        <f>LEFT($N3158,FIND("/",N3158)-1)</f>
        <v>theater</v>
      </c>
      <c r="R3158" s="7" t="str">
        <f>RIGHT($N3158,FIND("/",$N3158)-3)</f>
        <v>plays</v>
      </c>
      <c r="S3158" s="12">
        <f>(((J3158/60)/60)/24)+DATE(1970,1,1)+(-6/24)</f>
        <v>41026.703055555554</v>
      </c>
      <c r="T3158" s="12">
        <f>(((I3158/60)/60)/24)+DATE(1970,1,1)+(-6/24)</f>
        <v>41061.703055555554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((E3159/D3159))</f>
        <v>1.01</v>
      </c>
      <c r="P3159" s="7">
        <f>(E3159/L3159)</f>
        <v>98.536585365853654</v>
      </c>
      <c r="Q3159" s="7" t="str">
        <f>LEFT($N3159,FIND("/",N3159)-1)</f>
        <v>theater</v>
      </c>
      <c r="R3159" s="7" t="str">
        <f>RIGHT($N3159,FIND("/",$N3159)-3)</f>
        <v>plays</v>
      </c>
      <c r="S3159" s="12">
        <f>(((J3159/60)/60)/24)+DATE(1970,1,1)+(-6/24)</f>
        <v>41829.538252314815</v>
      </c>
      <c r="T3159" s="12">
        <f>(((I3159/60)/60)/24)+DATE(1970,1,1)+(-6/24)</f>
        <v>41838.958333333336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((E3160/D3160))</f>
        <v>1.1399999999999999</v>
      </c>
      <c r="P3160" s="7">
        <f>(E3160/L3160)</f>
        <v>82.608695652173907</v>
      </c>
      <c r="Q3160" s="7" t="str">
        <f>LEFT($N3160,FIND("/",N3160)-1)</f>
        <v>theater</v>
      </c>
      <c r="R3160" s="7" t="str">
        <f>RIGHT($N3160,FIND("/",$N3160)-3)</f>
        <v>plays</v>
      </c>
      <c r="S3160" s="12">
        <f>(((J3160/60)/60)/24)+DATE(1970,1,1)+(-6/24)</f>
        <v>41447.589722222219</v>
      </c>
      <c r="T3160" s="12">
        <f>(((I3160/60)/60)/24)+DATE(1970,1,1)+(-6/24)</f>
        <v>41477.589722222219</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((E3161/D3161))</f>
        <v>1.3348133333333334</v>
      </c>
      <c r="P3161" s="7">
        <f>(E3161/L3161)</f>
        <v>38.504230769230773</v>
      </c>
      <c r="Q3161" s="7" t="str">
        <f>LEFT($N3161,FIND("/",N3161)-1)</f>
        <v>theater</v>
      </c>
      <c r="R3161" s="7" t="str">
        <f>RIGHT($N3161,FIND("/",$N3161)-3)</f>
        <v>plays</v>
      </c>
      <c r="S3161" s="12">
        <f>(((J3161/60)/60)/24)+DATE(1970,1,1)+(-6/24)</f>
        <v>40883.816678240742</v>
      </c>
      <c r="T3161" s="12">
        <f>(((I3161/60)/60)/24)+DATE(1970,1,1)+(-6/24)</f>
        <v>40926.708333333336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((E3162/D3162))</f>
        <v>1.0153333333333334</v>
      </c>
      <c r="P3162" s="7">
        <f>(E3162/L3162)</f>
        <v>80.15789473684211</v>
      </c>
      <c r="Q3162" s="7" t="str">
        <f>LEFT($N3162,FIND("/",N3162)-1)</f>
        <v>theater</v>
      </c>
      <c r="R3162" s="7" t="str">
        <f>RIGHT($N3162,FIND("/",$N3162)-3)</f>
        <v>plays</v>
      </c>
      <c r="S3162" s="12">
        <f>(((J3162/60)/60)/24)+DATE(1970,1,1)+(-6/24)</f>
        <v>41841.01489583333</v>
      </c>
      <c r="T3162" s="12">
        <f>(((I3162/60)/60)/24)+DATE(1970,1,1)+(-6/24)</f>
        <v>41863.957638888889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((E3163/D3163))</f>
        <v>1.0509999999999999</v>
      </c>
      <c r="P3163" s="7">
        <f>(E3163/L3163)</f>
        <v>28.405405405405407</v>
      </c>
      <c r="Q3163" s="7" t="str">
        <f>LEFT($N3163,FIND("/",N3163)-1)</f>
        <v>theater</v>
      </c>
      <c r="R3163" s="7" t="str">
        <f>RIGHT($N3163,FIND("/",$N3163)-3)</f>
        <v>plays</v>
      </c>
      <c r="S3163" s="12">
        <f>(((J3163/60)/60)/24)+DATE(1970,1,1)+(-6/24)</f>
        <v>41897.286134259259</v>
      </c>
      <c r="T3163" s="12">
        <f>(((I3163/60)/60)/24)+DATE(1970,1,1)+(-6/24)</f>
        <v>41927.286134259259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((E3164/D3164))</f>
        <v>1.2715000000000001</v>
      </c>
      <c r="P3164" s="7">
        <f>(E3164/L3164)</f>
        <v>80.730158730158735</v>
      </c>
      <c r="Q3164" s="7" t="str">
        <f>LEFT($N3164,FIND("/",N3164)-1)</f>
        <v>theater</v>
      </c>
      <c r="R3164" s="7" t="str">
        <f>RIGHT($N3164,FIND("/",$N3164)-3)</f>
        <v>plays</v>
      </c>
      <c r="S3164" s="12">
        <f>(((J3164/60)/60)/24)+DATE(1970,1,1)+(-6/24)</f>
        <v>41799.435902777775</v>
      </c>
      <c r="T3164" s="12">
        <f>(((I3164/60)/60)/24)+DATE(1970,1,1)+(-6/24)</f>
        <v>41826.833333333336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((E3165/D3165))</f>
        <v>1.1115384615384616</v>
      </c>
      <c r="P3165" s="7">
        <f>(E3165/L3165)</f>
        <v>200.69444444444446</v>
      </c>
      <c r="Q3165" s="7" t="str">
        <f>LEFT($N3165,FIND("/",N3165)-1)</f>
        <v>theater</v>
      </c>
      <c r="R3165" s="7" t="str">
        <f>RIGHT($N3165,FIND("/",$N3165)-3)</f>
        <v>plays</v>
      </c>
      <c r="S3165" s="12">
        <f>(((J3165/60)/60)/24)+DATE(1970,1,1)+(-6/24)</f>
        <v>41775.503761574073</v>
      </c>
      <c r="T3165" s="12">
        <f>(((I3165/60)/60)/24)+DATE(1970,1,1)+(-6/24)</f>
        <v>41805.503761574073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((E3166/D3166))</f>
        <v>1.0676000000000001</v>
      </c>
      <c r="P3166" s="7">
        <f>(E3166/L3166)</f>
        <v>37.591549295774648</v>
      </c>
      <c r="Q3166" s="7" t="str">
        <f>LEFT($N3166,FIND("/",N3166)-1)</f>
        <v>theater</v>
      </c>
      <c r="R3166" s="7" t="str">
        <f>RIGHT($N3166,FIND("/",$N3166)-3)</f>
        <v>plays</v>
      </c>
      <c r="S3166" s="12">
        <f>(((J3166/60)/60)/24)+DATE(1970,1,1)+(-6/24)</f>
        <v>41766.55572916667</v>
      </c>
      <c r="T3166" s="12">
        <f>(((I3166/60)/60)/24)+DATE(1970,1,1)+(-6/24)</f>
        <v>41799.55572916667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((E3167/D3167))</f>
        <v>1.6266666666666667</v>
      </c>
      <c r="P3167" s="7">
        <f>(E3167/L3167)</f>
        <v>58.095238095238095</v>
      </c>
      <c r="Q3167" s="7" t="str">
        <f>LEFT($N3167,FIND("/",N3167)-1)</f>
        <v>theater</v>
      </c>
      <c r="R3167" s="7" t="str">
        <f>RIGHT($N3167,FIND("/",$N3167)-3)</f>
        <v>plays</v>
      </c>
      <c r="S3167" s="12">
        <f>(((J3167/60)/60)/24)+DATE(1970,1,1)+(-6/24)</f>
        <v>40643.909259259257</v>
      </c>
      <c r="T3167" s="12">
        <f>(((I3167/60)/60)/24)+DATE(1970,1,1)+(-6/24)</f>
        <v>40665.915972222225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((E3168/D3168))</f>
        <v>1.6022808571428573</v>
      </c>
      <c r="P3168" s="7">
        <f>(E3168/L3168)</f>
        <v>60.300892473118282</v>
      </c>
      <c r="Q3168" s="7" t="str">
        <f>LEFT($N3168,FIND("/",N3168)-1)</f>
        <v>theater</v>
      </c>
      <c r="R3168" s="7" t="str">
        <f>RIGHT($N3168,FIND("/",$N3168)-3)</f>
        <v>plays</v>
      </c>
      <c r="S3168" s="12">
        <f>(((J3168/60)/60)/24)+DATE(1970,1,1)+(-6/24)</f>
        <v>41940.44158564815</v>
      </c>
      <c r="T3168" s="12">
        <f>(((I3168/60)/60)/24)+DATE(1970,1,1)+(-6/24)</f>
        <v>41969.082638888889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((E3169/D3169))</f>
        <v>1.1616666666666666</v>
      </c>
      <c r="P3169" s="7">
        <f>(E3169/L3169)</f>
        <v>63.363636363636367</v>
      </c>
      <c r="Q3169" s="7" t="str">
        <f>LEFT($N3169,FIND("/",N3169)-1)</f>
        <v>theater</v>
      </c>
      <c r="R3169" s="7" t="str">
        <f>RIGHT($N3169,FIND("/",$N3169)-3)</f>
        <v>plays</v>
      </c>
      <c r="S3169" s="12">
        <f>(((J3169/60)/60)/24)+DATE(1970,1,1)+(-6/24)</f>
        <v>41838.925706018519</v>
      </c>
      <c r="T3169" s="12">
        <f>(((I3169/60)/60)/24)+DATE(1970,1,1)+(-6/24)</f>
        <v>41852.925706018519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((E3170/D3170))</f>
        <v>1.242</v>
      </c>
      <c r="P3170" s="7">
        <f>(E3170/L3170)</f>
        <v>50.901639344262293</v>
      </c>
      <c r="Q3170" s="7" t="str">
        <f>LEFT($N3170,FIND("/",N3170)-1)</f>
        <v>theater</v>
      </c>
      <c r="R3170" s="7" t="str">
        <f>RIGHT($N3170,FIND("/",$N3170)-3)</f>
        <v>plays</v>
      </c>
      <c r="S3170" s="12">
        <f>(((J3170/60)/60)/24)+DATE(1970,1,1)+(-6/24)</f>
        <v>41771.855937500004</v>
      </c>
      <c r="T3170" s="12">
        <f>(((I3170/60)/60)/24)+DATE(1970,1,1)+(-6/24)</f>
        <v>41803.666666666664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((E3171/D3171))</f>
        <v>1.030125</v>
      </c>
      <c r="P3171" s="7">
        <f>(E3171/L3171)</f>
        <v>100.5</v>
      </c>
      <c r="Q3171" s="7" t="str">
        <f>LEFT($N3171,FIND("/",N3171)-1)</f>
        <v>theater</v>
      </c>
      <c r="R3171" s="7" t="str">
        <f>RIGHT($N3171,FIND("/",$N3171)-3)</f>
        <v>plays</v>
      </c>
      <c r="S3171" s="12">
        <f>(((J3171/60)/60)/24)+DATE(1970,1,1)+(-6/24)</f>
        <v>41591.487974537034</v>
      </c>
      <c r="T3171" s="12">
        <f>(((I3171/60)/60)/24)+DATE(1970,1,1)+(-6/24)</f>
        <v>41620.957638888889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((E3172/D3172))</f>
        <v>1.1225000000000001</v>
      </c>
      <c r="P3172" s="7">
        <f>(E3172/L3172)</f>
        <v>31.619718309859156</v>
      </c>
      <c r="Q3172" s="7" t="str">
        <f>LEFT($N3172,FIND("/",N3172)-1)</f>
        <v>theater</v>
      </c>
      <c r="R3172" s="7" t="str">
        <f>RIGHT($N3172,FIND("/",$N3172)-3)</f>
        <v>plays</v>
      </c>
      <c r="S3172" s="12">
        <f>(((J3172/60)/60)/24)+DATE(1970,1,1)+(-6/24)</f>
        <v>41788.830370370371</v>
      </c>
      <c r="T3172" s="12">
        <f>(((I3172/60)/60)/24)+DATE(1970,1,1)+(-6/24)</f>
        <v>41821.916666666664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((E3173/D3173))</f>
        <v>1.0881428571428571</v>
      </c>
      <c r="P3173" s="7">
        <f>(E3173/L3173)</f>
        <v>65.102564102564102</v>
      </c>
      <c r="Q3173" s="7" t="str">
        <f>LEFT($N3173,FIND("/",N3173)-1)</f>
        <v>theater</v>
      </c>
      <c r="R3173" s="7" t="str">
        <f>RIGHT($N3173,FIND("/",$N3173)-3)</f>
        <v>plays</v>
      </c>
      <c r="S3173" s="12">
        <f>(((J3173/60)/60)/24)+DATE(1970,1,1)+(-6/24)</f>
        <v>42466.358310185184</v>
      </c>
      <c r="T3173" s="12">
        <f>(((I3173/60)/60)/24)+DATE(1970,1,1)+(-6/24)</f>
        <v>42496.358310185184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((E3174/D3174))</f>
        <v>1.1499999999999999</v>
      </c>
      <c r="P3174" s="7">
        <f>(E3174/L3174)</f>
        <v>79.310344827586206</v>
      </c>
      <c r="Q3174" s="7" t="str">
        <f>LEFT($N3174,FIND("/",N3174)-1)</f>
        <v>theater</v>
      </c>
      <c r="R3174" s="7" t="str">
        <f>RIGHT($N3174,FIND("/",$N3174)-3)</f>
        <v>plays</v>
      </c>
      <c r="S3174" s="12">
        <f>(((J3174/60)/60)/24)+DATE(1970,1,1)+(-6/24)</f>
        <v>40923.479953703703</v>
      </c>
      <c r="T3174" s="12">
        <f>(((I3174/60)/60)/24)+DATE(1970,1,1)+(-6/24)</f>
        <v>40953.479953703703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((E3175/D3175))</f>
        <v>1.03</v>
      </c>
      <c r="P3175" s="7">
        <f>(E3175/L3175)</f>
        <v>139.18918918918919</v>
      </c>
      <c r="Q3175" s="7" t="str">
        <f>LEFT($N3175,FIND("/",N3175)-1)</f>
        <v>theater</v>
      </c>
      <c r="R3175" s="7" t="str">
        <f>RIGHT($N3175,FIND("/",$N3175)-3)</f>
        <v>plays</v>
      </c>
      <c r="S3175" s="12">
        <f>(((J3175/60)/60)/24)+DATE(1970,1,1)+(-6/24)</f>
        <v>41878.628379629627</v>
      </c>
      <c r="T3175" s="12">
        <f>(((I3175/60)/60)/24)+DATE(1970,1,1)+(-6/24)</f>
        <v>41908.628379629627</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((E3176/D3176))</f>
        <v>1.0113333333333334</v>
      </c>
      <c r="P3176" s="7">
        <f>(E3176/L3176)</f>
        <v>131.91304347826087</v>
      </c>
      <c r="Q3176" s="7" t="str">
        <f>LEFT($N3176,FIND("/",N3176)-1)</f>
        <v>theater</v>
      </c>
      <c r="R3176" s="7" t="str">
        <f>RIGHT($N3176,FIND("/",$N3176)-3)</f>
        <v>plays</v>
      </c>
      <c r="S3176" s="12">
        <f>(((J3176/60)/60)/24)+DATE(1970,1,1)+(-6/24)</f>
        <v>41862.614675925928</v>
      </c>
      <c r="T3176" s="12">
        <f>(((I3176/60)/60)/24)+DATE(1970,1,1)+(-6/24)</f>
        <v>41876.614675925928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((E3177/D3177))</f>
        <v>1.0955999999999999</v>
      </c>
      <c r="P3177" s="7">
        <f>(E3177/L3177)</f>
        <v>91.3</v>
      </c>
      <c r="Q3177" s="7" t="str">
        <f>LEFT($N3177,FIND("/",N3177)-1)</f>
        <v>theater</v>
      </c>
      <c r="R3177" s="7" t="str">
        <f>RIGHT($N3177,FIND("/",$N3177)-3)</f>
        <v>plays</v>
      </c>
      <c r="S3177" s="12">
        <f>(((J3177/60)/60)/24)+DATE(1970,1,1)+(-6/24)</f>
        <v>40531.636886574073</v>
      </c>
      <c r="T3177" s="12">
        <f>(((I3177/60)/60)/24)+DATE(1970,1,1)+(-6/24)</f>
        <v>40591.636886574073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((E3178/D3178))</f>
        <v>1.148421052631579</v>
      </c>
      <c r="P3178" s="7">
        <f>(E3178/L3178)</f>
        <v>39.672727272727272</v>
      </c>
      <c r="Q3178" s="7" t="str">
        <f>LEFT($N3178,FIND("/",N3178)-1)</f>
        <v>theater</v>
      </c>
      <c r="R3178" s="7" t="str">
        <f>RIGHT($N3178,FIND("/",$N3178)-3)</f>
        <v>plays</v>
      </c>
      <c r="S3178" s="12">
        <f>(((J3178/60)/60)/24)+DATE(1970,1,1)+(-6/24)</f>
        <v>41477.680914351848</v>
      </c>
      <c r="T3178" s="12">
        <f>(((I3178/60)/60)/24)+DATE(1970,1,1)+(-6/24)</f>
        <v>41504.375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((E3179/D3179))</f>
        <v>1.1739999999999999</v>
      </c>
      <c r="P3179" s="7">
        <f>(E3179/L3179)</f>
        <v>57.549019607843135</v>
      </c>
      <c r="Q3179" s="7" t="str">
        <f>LEFT($N3179,FIND("/",N3179)-1)</f>
        <v>theater</v>
      </c>
      <c r="R3179" s="7" t="str">
        <f>RIGHT($N3179,FIND("/",$N3179)-3)</f>
        <v>plays</v>
      </c>
      <c r="S3179" s="12">
        <f>(((J3179/60)/60)/24)+DATE(1970,1,1)+(-6/24)</f>
        <v>41781.416770833333</v>
      </c>
      <c r="T3179" s="12">
        <f>(((I3179/60)/60)/24)+DATE(1970,1,1)+(-6/24)</f>
        <v>41811.416770833333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((E3180/D3180))</f>
        <v>1.7173333333333334</v>
      </c>
      <c r="P3180" s="7">
        <f>(E3180/L3180)</f>
        <v>33.025641025641029</v>
      </c>
      <c r="Q3180" s="7" t="str">
        <f>LEFT($N3180,FIND("/",N3180)-1)</f>
        <v>theater</v>
      </c>
      <c r="R3180" s="7" t="str">
        <f>RIGHT($N3180,FIND("/",$N3180)-3)</f>
        <v>plays</v>
      </c>
      <c r="S3180" s="12">
        <f>(((J3180/60)/60)/24)+DATE(1970,1,1)+(-6/24)</f>
        <v>41806.355034722219</v>
      </c>
      <c r="T3180" s="12">
        <f>(((I3180/60)/60)/24)+DATE(1970,1,1)+(-6/24)</f>
        <v>41836.355034722219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((E3181/D3181))</f>
        <v>1.1416238095238094</v>
      </c>
      <c r="P3181" s="7">
        <f>(E3181/L3181)</f>
        <v>77.335806451612896</v>
      </c>
      <c r="Q3181" s="7" t="str">
        <f>LEFT($N3181,FIND("/",N3181)-1)</f>
        <v>theater</v>
      </c>
      <c r="R3181" s="7" t="str">
        <f>RIGHT($N3181,FIND("/",$N3181)-3)</f>
        <v>plays</v>
      </c>
      <c r="S3181" s="12">
        <f>(((J3181/60)/60)/24)+DATE(1970,1,1)+(-6/24)</f>
        <v>41375.452210648145</v>
      </c>
      <c r="T3181" s="12">
        <f>(((I3181/60)/60)/24)+DATE(1970,1,1)+(-6/24)</f>
        <v>41400.452210648145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((E3182/D3182))</f>
        <v>1.1975</v>
      </c>
      <c r="P3182" s="7">
        <f>(E3182/L3182)</f>
        <v>31.933333333333334</v>
      </c>
      <c r="Q3182" s="7" t="str">
        <f>LEFT($N3182,FIND("/",N3182)-1)</f>
        <v>theater</v>
      </c>
      <c r="R3182" s="7" t="str">
        <f>RIGHT($N3182,FIND("/",$N3182)-3)</f>
        <v>plays</v>
      </c>
      <c r="S3182" s="12">
        <f>(((J3182/60)/60)/24)+DATE(1970,1,1)+(-6/24)</f>
        <v>41780.162604166668</v>
      </c>
      <c r="T3182" s="12">
        <f>(((I3182/60)/60)/24)+DATE(1970,1,1)+(-6/24)</f>
        <v>41810.162604166668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((E3183/D3183))</f>
        <v>1.0900000000000001</v>
      </c>
      <c r="P3183" s="7">
        <f>(E3183/L3183)</f>
        <v>36.333333333333336</v>
      </c>
      <c r="Q3183" s="7" t="str">
        <f>LEFT($N3183,FIND("/",N3183)-1)</f>
        <v>theater</v>
      </c>
      <c r="R3183" s="7" t="str">
        <f>RIGHT($N3183,FIND("/",$N3183)-3)</f>
        <v>plays</v>
      </c>
      <c r="S3183" s="12">
        <f>(((J3183/60)/60)/24)+DATE(1970,1,1)+(-6/24)</f>
        <v>41779.060034722221</v>
      </c>
      <c r="T3183" s="12">
        <f>(((I3183/60)/60)/24)+DATE(1970,1,1)+(-6/24)</f>
        <v>41805.416666666664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((E3184/D3184))</f>
        <v>1.0088571428571429</v>
      </c>
      <c r="P3184" s="7">
        <f>(E3184/L3184)</f>
        <v>46.768211920529801</v>
      </c>
      <c r="Q3184" s="7" t="str">
        <f>LEFT($N3184,FIND("/",N3184)-1)</f>
        <v>theater</v>
      </c>
      <c r="R3184" s="7" t="str">
        <f>RIGHT($N3184,FIND("/",$N3184)-3)</f>
        <v>plays</v>
      </c>
      <c r="S3184" s="12">
        <f>(((J3184/60)/60)/24)+DATE(1970,1,1)+(-6/24)</f>
        <v>40883.699317129627</v>
      </c>
      <c r="T3184" s="12">
        <f>(((I3184/60)/60)/24)+DATE(1970,1,1)+(-6/24)</f>
        <v>40939.458333333336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((E3185/D3185))</f>
        <v>1.0900000000000001</v>
      </c>
      <c r="P3185" s="7">
        <f>(E3185/L3185)</f>
        <v>40.073529411764703</v>
      </c>
      <c r="Q3185" s="7" t="str">
        <f>LEFT($N3185,FIND("/",N3185)-1)</f>
        <v>theater</v>
      </c>
      <c r="R3185" s="7" t="str">
        <f>RIGHT($N3185,FIND("/",$N3185)-3)</f>
        <v>plays</v>
      </c>
      <c r="S3185" s="12">
        <f>(((J3185/60)/60)/24)+DATE(1970,1,1)+(-6/24)</f>
        <v>41491.54478009259</v>
      </c>
      <c r="T3185" s="12">
        <f>(((I3185/60)/60)/24)+DATE(1970,1,1)+(-6/24)</f>
        <v>41509.54478009259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((E3186/D3186))</f>
        <v>1.0720930232558139</v>
      </c>
      <c r="P3186" s="7">
        <f>(E3186/L3186)</f>
        <v>100.21739130434783</v>
      </c>
      <c r="Q3186" s="7" t="str">
        <f>LEFT($N3186,FIND("/",N3186)-1)</f>
        <v>theater</v>
      </c>
      <c r="R3186" s="7" t="str">
        <f>RIGHT($N3186,FIND("/",$N3186)-3)</f>
        <v>plays</v>
      </c>
      <c r="S3186" s="12">
        <f>(((J3186/60)/60)/24)+DATE(1970,1,1)+(-6/24)</f>
        <v>41791.743414351848</v>
      </c>
      <c r="T3186" s="12">
        <f>(((I3186/60)/60)/24)+DATE(1970,1,1)+(-6/24)</f>
        <v>41821.743414351848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((E3187/D3187))</f>
        <v>1</v>
      </c>
      <c r="P3187" s="7">
        <f>(E3187/L3187)</f>
        <v>41.666666666666664</v>
      </c>
      <c r="Q3187" s="7" t="str">
        <f>LEFT($N3187,FIND("/",N3187)-1)</f>
        <v>theater</v>
      </c>
      <c r="R3187" s="7" t="str">
        <f>RIGHT($N3187,FIND("/",$N3187)-3)</f>
        <v>plays</v>
      </c>
      <c r="S3187" s="12">
        <f>(((J3187/60)/60)/24)+DATE(1970,1,1)+(-6/24)</f>
        <v>41829.727326388893</v>
      </c>
      <c r="T3187" s="12">
        <f>(((I3187/60)/60)/24)+DATE(1970,1,1)+(-6/24)</f>
        <v>41836.727326388893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((E3188/D3188))</f>
        <v>1.0218750000000001</v>
      </c>
      <c r="P3188" s="7">
        <f>(E3188/L3188)</f>
        <v>46.714285714285715</v>
      </c>
      <c r="Q3188" s="7" t="str">
        <f>LEFT($N3188,FIND("/",N3188)-1)</f>
        <v>theater</v>
      </c>
      <c r="R3188" s="7" t="str">
        <f>RIGHT($N3188,FIND("/",$N3188)-3)</f>
        <v>plays</v>
      </c>
      <c r="S3188" s="12">
        <f>(((J3188/60)/60)/24)+DATE(1970,1,1)+(-6/24)</f>
        <v>41868.674050925925</v>
      </c>
      <c r="T3188" s="12">
        <f>(((I3188/60)/60)/24)+DATE(1970,1,1)+(-6/24)</f>
        <v>41898.625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((E3189/D3189))</f>
        <v>1.1629333333333334</v>
      </c>
      <c r="P3189" s="7">
        <f>(E3189/L3189)</f>
        <v>71.491803278688522</v>
      </c>
      <c r="Q3189" s="7" t="str">
        <f>LEFT($N3189,FIND("/",N3189)-1)</f>
        <v>theater</v>
      </c>
      <c r="R3189" s="7" t="str">
        <f>RIGHT($N3189,FIND("/",$N3189)-3)</f>
        <v>plays</v>
      </c>
      <c r="S3189" s="12">
        <f>(((J3189/60)/60)/24)+DATE(1970,1,1)+(-6/24)</f>
        <v>41835.416354166664</v>
      </c>
      <c r="T3189" s="12">
        <f>(((I3189/60)/60)/24)+DATE(1970,1,1)+(-6/24)</f>
        <v>41855.416354166664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((E3190/D3190))</f>
        <v>0.65</v>
      </c>
      <c r="P3190" s="7">
        <f>(E3190/L3190)</f>
        <v>14.444444444444445</v>
      </c>
      <c r="Q3190" s="7" t="str">
        <f>LEFT($N3190,FIND("/",N3190)-1)</f>
        <v>theater</v>
      </c>
      <c r="R3190" s="7" t="str">
        <f>RIGHT($N3190,FIND("/",$N3190)-1)</f>
        <v>musical</v>
      </c>
      <c r="S3190" s="12">
        <f>(((J3190/60)/60)/24)+DATE(1970,1,1)+(-6/24)</f>
        <v>42144.165532407409</v>
      </c>
      <c r="T3190" s="12">
        <f>(((I3190/60)/60)/24)+DATE(1970,1,1)+(-6/24)</f>
        <v>42165.165532407409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((E3191/D3191))</f>
        <v>0.12327272727272727</v>
      </c>
      <c r="P3191" s="7">
        <f>(E3191/L3191)</f>
        <v>356.84210526315792</v>
      </c>
      <c r="Q3191" s="7" t="str">
        <f>LEFT($N3191,FIND("/",N3191)-1)</f>
        <v>theater</v>
      </c>
      <c r="R3191" s="7" t="str">
        <f>RIGHT($N3191,FIND("/",$N3191)-1)</f>
        <v>musical</v>
      </c>
      <c r="S3191" s="12">
        <f>(((J3191/60)/60)/24)+DATE(1970,1,1)+(-6/24)</f>
        <v>42118.096435185187</v>
      </c>
      <c r="T3191" s="12">
        <f>(((I3191/60)/60)/24)+DATE(1970,1,1)+(-6/24)</f>
        <v>42148.096435185187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((E3192/D3192))</f>
        <v>0</v>
      </c>
      <c r="P3192" s="7">
        <v>0</v>
      </c>
      <c r="Q3192" s="7" t="str">
        <f>LEFT($N3192,FIND("/",N3192)-1)</f>
        <v>theater</v>
      </c>
      <c r="R3192" s="7" t="str">
        <f>RIGHT($N3192,FIND("/",$N3192)-1)</f>
        <v>musical</v>
      </c>
      <c r="S3192" s="12">
        <f>(((J3192/60)/60)/24)+DATE(1970,1,1)+(-6/24)</f>
        <v>42682.901331018518</v>
      </c>
      <c r="T3192" s="12">
        <f>(((I3192/60)/60)/24)+DATE(1970,1,1)+(-6/24)</f>
        <v>42712.942997685182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((E3193/D3193))</f>
        <v>4.0266666666666666E-2</v>
      </c>
      <c r="P3193" s="7">
        <f>(E3193/L3193)</f>
        <v>37.75</v>
      </c>
      <c r="Q3193" s="7" t="str">
        <f>LEFT($N3193,FIND("/",N3193)-1)</f>
        <v>theater</v>
      </c>
      <c r="R3193" s="7" t="str">
        <f>RIGHT($N3193,FIND("/",$N3193)-1)</f>
        <v>musical</v>
      </c>
      <c r="S3193" s="12">
        <f>(((J3193/60)/60)/24)+DATE(1970,1,1)+(-6/24)</f>
        <v>42538.505428240736</v>
      </c>
      <c r="T3193" s="12">
        <f>(((I3193/60)/60)/24)+DATE(1970,1,1)+(-6/24)</f>
        <v>42598.505428240736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((E3194/D3194))</f>
        <v>1.0200000000000001E-2</v>
      </c>
      <c r="P3194" s="7">
        <f>(E3194/L3194)</f>
        <v>12.75</v>
      </c>
      <c r="Q3194" s="7" t="str">
        <f>LEFT($N3194,FIND("/",N3194)-1)</f>
        <v>theater</v>
      </c>
      <c r="R3194" s="7" t="str">
        <f>RIGHT($N3194,FIND("/",$N3194)-1)</f>
        <v>musical</v>
      </c>
      <c r="S3194" s="12">
        <f>(((J3194/60)/60)/24)+DATE(1970,1,1)+(-6/24)</f>
        <v>42018.69049768518</v>
      </c>
      <c r="T3194" s="12">
        <f>(((I3194/60)/60)/24)+DATE(1970,1,1)+(-6/24)</f>
        <v>42063.666666666672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((E3195/D3195))</f>
        <v>0.1174</v>
      </c>
      <c r="P3195" s="7">
        <f>(E3195/L3195)</f>
        <v>24.458333333333332</v>
      </c>
      <c r="Q3195" s="7" t="str">
        <f>LEFT($N3195,FIND("/",N3195)-1)</f>
        <v>theater</v>
      </c>
      <c r="R3195" s="7" t="str">
        <f>RIGHT($N3195,FIND("/",$N3195)-1)</f>
        <v>musical</v>
      </c>
      <c r="S3195" s="12">
        <f>(((J3195/60)/60)/24)+DATE(1970,1,1)+(-6/24)</f>
        <v>42010.718240740738</v>
      </c>
      <c r="T3195" s="12">
        <f>(((I3195/60)/60)/24)+DATE(1970,1,1)+(-6/24)</f>
        <v>42055.718240740738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((E3196/D3196))</f>
        <v>0</v>
      </c>
      <c r="P3196" s="7">
        <v>0</v>
      </c>
      <c r="Q3196" s="7" t="str">
        <f>LEFT($N3196,FIND("/",N3196)-1)</f>
        <v>theater</v>
      </c>
      <c r="R3196" s="7" t="str">
        <f>RIGHT($N3196,FIND("/",$N3196)-1)</f>
        <v>musical</v>
      </c>
      <c r="S3196" s="12">
        <f>(((J3196/60)/60)/24)+DATE(1970,1,1)+(-6/24)</f>
        <v>42181.812476851846</v>
      </c>
      <c r="T3196" s="12">
        <f>(((I3196/60)/60)/24)+DATE(1970,1,1)+(-6/24)</f>
        <v>42211.812476851846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((E3197/D3197))</f>
        <v>0.59142857142857141</v>
      </c>
      <c r="P3197" s="7">
        <f>(E3197/L3197)</f>
        <v>53.07692307692308</v>
      </c>
      <c r="Q3197" s="7" t="str">
        <f>LEFT($N3197,FIND("/",N3197)-1)</f>
        <v>theater</v>
      </c>
      <c r="R3197" s="7" t="str">
        <f>RIGHT($N3197,FIND("/",$N3197)-1)</f>
        <v>musical</v>
      </c>
      <c r="S3197" s="12">
        <f>(((J3197/60)/60)/24)+DATE(1970,1,1)+(-6/24)</f>
        <v>42017.344236111108</v>
      </c>
      <c r="T3197" s="12">
        <f>(((I3197/60)/60)/24)+DATE(1970,1,1)+(-6/24)</f>
        <v>42047.344236111108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((E3198/D3198))</f>
        <v>5.9999999999999995E-4</v>
      </c>
      <c r="P3198" s="7">
        <f>(E3198/L3198)</f>
        <v>300</v>
      </c>
      <c r="Q3198" s="7" t="str">
        <f>LEFT($N3198,FIND("/",N3198)-1)</f>
        <v>theater</v>
      </c>
      <c r="R3198" s="7" t="str">
        <f>RIGHT($N3198,FIND("/",$N3198)-1)</f>
        <v>musical</v>
      </c>
      <c r="S3198" s="12">
        <f>(((J3198/60)/60)/24)+DATE(1970,1,1)+(-6/24)</f>
        <v>42157.348090277781</v>
      </c>
      <c r="T3198" s="12">
        <f>(((I3198/60)/60)/24)+DATE(1970,1,1)+(-6/24)</f>
        <v>42217.333333333328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((E3199/D3199))</f>
        <v>0.1145</v>
      </c>
      <c r="P3199" s="7">
        <f>(E3199/L3199)</f>
        <v>286.25</v>
      </c>
      <c r="Q3199" s="7" t="str">
        <f>LEFT($N3199,FIND("/",N3199)-1)</f>
        <v>theater</v>
      </c>
      <c r="R3199" s="7" t="str">
        <f>RIGHT($N3199,FIND("/",$N3199)-1)</f>
        <v>musical</v>
      </c>
      <c r="S3199" s="12">
        <f>(((J3199/60)/60)/24)+DATE(1970,1,1)+(-6/24)</f>
        <v>42009.243263888886</v>
      </c>
      <c r="T3199" s="12">
        <f>(((I3199/60)/60)/24)+DATE(1970,1,1)+(-6/24)</f>
        <v>42039.243263888886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((E3200/D3200))</f>
        <v>3.6666666666666666E-3</v>
      </c>
      <c r="P3200" s="7">
        <f>(E3200/L3200)</f>
        <v>36.666666666666664</v>
      </c>
      <c r="Q3200" s="7" t="str">
        <f>LEFT($N3200,FIND("/",N3200)-1)</f>
        <v>theater</v>
      </c>
      <c r="R3200" s="7" t="str">
        <f>RIGHT($N3200,FIND("/",$N3200)-1)</f>
        <v>musical</v>
      </c>
      <c r="S3200" s="12">
        <f>(((J3200/60)/60)/24)+DATE(1970,1,1)+(-6/24)</f>
        <v>42013.174502314811</v>
      </c>
      <c r="T3200" s="12">
        <f>(((I3200/60)/60)/24)+DATE(1970,1,1)+(-6/24)</f>
        <v>42051.174502314811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((E3201/D3201))</f>
        <v>0.52159999999999995</v>
      </c>
      <c r="P3201" s="7">
        <f>(E3201/L3201)</f>
        <v>49.20754716981132</v>
      </c>
      <c r="Q3201" s="7" t="str">
        <f>LEFT($N3201,FIND("/",N3201)-1)</f>
        <v>theater</v>
      </c>
      <c r="R3201" s="7" t="str">
        <f>RIGHT($N3201,FIND("/",$N3201)-1)</f>
        <v>musical</v>
      </c>
      <c r="S3201" s="12">
        <f>(((J3201/60)/60)/24)+DATE(1970,1,1)+(-6/24)</f>
        <v>41858.511782407404</v>
      </c>
      <c r="T3201" s="12">
        <f>(((I3201/60)/60)/24)+DATE(1970,1,1)+(-6/24)</f>
        <v>41888.625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((E3202/D3202))</f>
        <v>2.0000000000000002E-5</v>
      </c>
      <c r="P3202" s="7">
        <f>(E3202/L3202)</f>
        <v>1</v>
      </c>
      <c r="Q3202" s="7" t="str">
        <f>LEFT($N3202,FIND("/",N3202)-1)</f>
        <v>theater</v>
      </c>
      <c r="R3202" s="7" t="str">
        <f>RIGHT($N3202,FIND("/",$N3202)-1)</f>
        <v>musical</v>
      </c>
      <c r="S3202" s="12">
        <f>(((J3202/60)/60)/24)+DATE(1970,1,1)+(-6/24)</f>
        <v>42460.070613425924</v>
      </c>
      <c r="T3202" s="12">
        <f>(((I3202/60)/60)/24)+DATE(1970,1,1)+(-6/24)</f>
        <v>42489.981944444444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((E3203/D3203))</f>
        <v>1.2500000000000001E-2</v>
      </c>
      <c r="P3203" s="7">
        <f>(E3203/L3203)</f>
        <v>12.5</v>
      </c>
      <c r="Q3203" s="7" t="str">
        <f>LEFT($N3203,FIND("/",N3203)-1)</f>
        <v>theater</v>
      </c>
      <c r="R3203" s="7" t="str">
        <f>RIGHT($N3203,FIND("/",$N3203)-1)</f>
        <v>musical</v>
      </c>
      <c r="S3203" s="12">
        <f>(((J3203/60)/60)/24)+DATE(1970,1,1)+(-6/24)</f>
        <v>41861.517094907409</v>
      </c>
      <c r="T3203" s="12">
        <f>(((I3203/60)/60)/24)+DATE(1970,1,1)+(-6/24)</f>
        <v>41882.517094907409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((E3204/D3204))</f>
        <v>0.54520000000000002</v>
      </c>
      <c r="P3204" s="7">
        <f>(E3204/L3204)</f>
        <v>109.04</v>
      </c>
      <c r="Q3204" s="7" t="str">
        <f>LEFT($N3204,FIND("/",N3204)-1)</f>
        <v>theater</v>
      </c>
      <c r="R3204" s="7" t="str">
        <f>RIGHT($N3204,FIND("/",$N3204)-1)</f>
        <v>musical</v>
      </c>
      <c r="S3204" s="12">
        <f>(((J3204/60)/60)/24)+DATE(1970,1,1)+(-6/24)</f>
        <v>42293.603541666671</v>
      </c>
      <c r="T3204" s="12">
        <f>(((I3204/60)/60)/24)+DATE(1970,1,1)+(-6/24)</f>
        <v>42351.999305555553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((E3205/D3205))</f>
        <v>0.25</v>
      </c>
      <c r="P3205" s="7">
        <f>(E3205/L3205)</f>
        <v>41.666666666666664</v>
      </c>
      <c r="Q3205" s="7" t="str">
        <f>LEFT($N3205,FIND("/",N3205)-1)</f>
        <v>theater</v>
      </c>
      <c r="R3205" s="7" t="str">
        <f>RIGHT($N3205,FIND("/",$N3205)-1)</f>
        <v>musical</v>
      </c>
      <c r="S3205" s="12">
        <f>(((J3205/60)/60)/24)+DATE(1970,1,1)+(-6/24)</f>
        <v>42242.738680555558</v>
      </c>
      <c r="T3205" s="12">
        <f>(((I3205/60)/60)/24)+DATE(1970,1,1)+(-6/24)</f>
        <v>42272.738680555558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((E3206/D3206))</f>
        <v>0</v>
      </c>
      <c r="P3206" s="7">
        <v>0</v>
      </c>
      <c r="Q3206" s="7" t="str">
        <f>LEFT($N3206,FIND("/",N3206)-1)</f>
        <v>theater</v>
      </c>
      <c r="R3206" s="7" t="str">
        <f>RIGHT($N3206,FIND("/",$N3206)-1)</f>
        <v>musical</v>
      </c>
      <c r="S3206" s="12">
        <f>(((J3206/60)/60)/24)+DATE(1970,1,1)+(-6/24)</f>
        <v>42172.436099537037</v>
      </c>
      <c r="T3206" s="12">
        <f>(((I3206/60)/60)/24)+DATE(1970,1,1)+(-6/24)</f>
        <v>42202.426388888889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((E3207/D3207))</f>
        <v>3.4125000000000003E-2</v>
      </c>
      <c r="P3207" s="7">
        <f>(E3207/L3207)</f>
        <v>22.75</v>
      </c>
      <c r="Q3207" s="7" t="str">
        <f>LEFT($N3207,FIND("/",N3207)-1)</f>
        <v>theater</v>
      </c>
      <c r="R3207" s="7" t="str">
        <f>RIGHT($N3207,FIND("/",$N3207)-1)</f>
        <v>musical</v>
      </c>
      <c r="S3207" s="12">
        <f>(((J3207/60)/60)/24)+DATE(1970,1,1)+(-6/24)</f>
        <v>42095.124675925923</v>
      </c>
      <c r="T3207" s="12">
        <f>(((I3207/60)/60)/24)+DATE(1970,1,1)+(-6/24)</f>
        <v>42125.124675925923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((E3208/D3208))</f>
        <v>0</v>
      </c>
      <c r="P3208" s="7">
        <v>0</v>
      </c>
      <c r="Q3208" s="7" t="str">
        <f>LEFT($N3208,FIND("/",N3208)-1)</f>
        <v>theater</v>
      </c>
      <c r="R3208" s="7" t="str">
        <f>RIGHT($N3208,FIND("/",$N3208)-1)</f>
        <v>musical</v>
      </c>
      <c r="S3208" s="12">
        <f>(((J3208/60)/60)/24)+DATE(1970,1,1)+(-6/24)</f>
        <v>42236.026053240741</v>
      </c>
      <c r="T3208" s="12">
        <f>(((I3208/60)/60)/24)+DATE(1970,1,1)+(-6/24)</f>
        <v>42266.026053240741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((E3209/D3209))</f>
        <v>0.46363636363636362</v>
      </c>
      <c r="P3209" s="7">
        <f>(E3209/L3209)</f>
        <v>70.833333333333329</v>
      </c>
      <c r="Q3209" s="7" t="str">
        <f>LEFT($N3209,FIND("/",N3209)-1)</f>
        <v>theater</v>
      </c>
      <c r="R3209" s="7" t="str">
        <f>RIGHT($N3209,FIND("/",$N3209)-1)</f>
        <v>musical</v>
      </c>
      <c r="S3209" s="12">
        <f>(((J3209/60)/60)/24)+DATE(1970,1,1)+(-6/24)</f>
        <v>42057.027858796297</v>
      </c>
      <c r="T3209" s="12">
        <f>(((I3209/60)/60)/24)+DATE(1970,1,1)+(-6/24)</f>
        <v>42116.986192129625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((E3210/D3210))</f>
        <v>1.0349999999999999</v>
      </c>
      <c r="P3210" s="7">
        <f>(E3210/L3210)</f>
        <v>63.109756097560975</v>
      </c>
      <c r="Q3210" s="7" t="str">
        <f>LEFT($N3210,FIND("/",N3210)-1)</f>
        <v>theater</v>
      </c>
      <c r="R3210" s="7" t="str">
        <f>RIGHT($N3210,FIND("/",$N3210)-3)</f>
        <v>plays</v>
      </c>
      <c r="S3210" s="12">
        <f>(((J3210/60)/60)/24)+DATE(1970,1,1)+(-6/24)</f>
        <v>41827.355057870373</v>
      </c>
      <c r="T3210" s="12">
        <f>(((I3210/60)/60)/24)+DATE(1970,1,1)+(-6/24)</f>
        <v>41848.355057870373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((E3211/D3211))</f>
        <v>1.1932315789473684</v>
      </c>
      <c r="P3211" s="7">
        <f>(E3211/L3211)</f>
        <v>50.157964601769912</v>
      </c>
      <c r="Q3211" s="7" t="str">
        <f>LEFT($N3211,FIND("/",N3211)-1)</f>
        <v>theater</v>
      </c>
      <c r="R3211" s="7" t="str">
        <f>RIGHT($N3211,FIND("/",$N3211)-3)</f>
        <v>plays</v>
      </c>
      <c r="S3211" s="12">
        <f>(((J3211/60)/60)/24)+DATE(1970,1,1)+(-6/24)</f>
        <v>41778.387245370373</v>
      </c>
      <c r="T3211" s="12">
        <f>(((I3211/60)/60)/24)+DATE(1970,1,1)+(-6/24)</f>
        <v>41810.708333333336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((E3212/D3212))</f>
        <v>1.2576666666666667</v>
      </c>
      <c r="P3212" s="7">
        <f>(E3212/L3212)</f>
        <v>62.883333333333333</v>
      </c>
      <c r="Q3212" s="7" t="str">
        <f>LEFT($N3212,FIND("/",N3212)-1)</f>
        <v>theater</v>
      </c>
      <c r="R3212" s="7" t="str">
        <f>RIGHT($N3212,FIND("/",$N3212)-3)</f>
        <v>plays</v>
      </c>
      <c r="S3212" s="12">
        <f>(((J3212/60)/60)/24)+DATE(1970,1,1)+(-6/24)</f>
        <v>41013.686562499999</v>
      </c>
      <c r="T3212" s="12">
        <f>(((I3212/60)/60)/24)+DATE(1970,1,1)+(-6/24)</f>
        <v>41060.915972222225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((E3213/D3213))</f>
        <v>1.1974347826086957</v>
      </c>
      <c r="P3213" s="7">
        <f>(E3213/L3213)</f>
        <v>85.531055900621112</v>
      </c>
      <c r="Q3213" s="7" t="str">
        <f>LEFT($N3213,FIND("/",N3213)-1)</f>
        <v>theater</v>
      </c>
      <c r="R3213" s="7" t="str">
        <f>RIGHT($N3213,FIND("/",$N3213)-3)</f>
        <v>plays</v>
      </c>
      <c r="S3213" s="12">
        <f>(((J3213/60)/60)/24)+DATE(1970,1,1)+(-6/24)</f>
        <v>41834.336574074077</v>
      </c>
      <c r="T3213" s="12">
        <f>(((I3213/60)/60)/24)+DATE(1970,1,1)+(-6/24)</f>
        <v>41865.833333333336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((E3214/D3214))</f>
        <v>1.2625</v>
      </c>
      <c r="P3214" s="7">
        <f>(E3214/L3214)</f>
        <v>53.723404255319146</v>
      </c>
      <c r="Q3214" s="7" t="str">
        <f>LEFT($N3214,FIND("/",N3214)-1)</f>
        <v>theater</v>
      </c>
      <c r="R3214" s="7" t="str">
        <f>RIGHT($N3214,FIND("/",$N3214)-3)</f>
        <v>plays</v>
      </c>
      <c r="S3214" s="12">
        <f>(((J3214/60)/60)/24)+DATE(1970,1,1)+(-6/24)</f>
        <v>41829.545729166668</v>
      </c>
      <c r="T3214" s="12">
        <f>(((I3214/60)/60)/24)+DATE(1970,1,1)+(-6/24)</f>
        <v>41859.545729166668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((E3215/D3215))</f>
        <v>1.0011666666666668</v>
      </c>
      <c r="P3215" s="7">
        <f>(E3215/L3215)</f>
        <v>127.80851063829788</v>
      </c>
      <c r="Q3215" s="7" t="str">
        <f>LEFT($N3215,FIND("/",N3215)-1)</f>
        <v>theater</v>
      </c>
      <c r="R3215" s="7" t="str">
        <f>RIGHT($N3215,FIND("/",$N3215)-3)</f>
        <v>plays</v>
      </c>
      <c r="S3215" s="12">
        <f>(((J3215/60)/60)/24)+DATE(1970,1,1)+(-6/24)</f>
        <v>42171.513414351852</v>
      </c>
      <c r="T3215" s="12">
        <f>(((I3215/60)/60)/24)+DATE(1970,1,1)+(-6/24)</f>
        <v>42211.513414351852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((E3216/D3216))</f>
        <v>1.0213333333333334</v>
      </c>
      <c r="P3216" s="7">
        <f>(E3216/L3216)</f>
        <v>106.57391304347826</v>
      </c>
      <c r="Q3216" s="7" t="str">
        <f>LEFT($N3216,FIND("/",N3216)-1)</f>
        <v>theater</v>
      </c>
      <c r="R3216" s="7" t="str">
        <f>RIGHT($N3216,FIND("/",$N3216)-3)</f>
        <v>plays</v>
      </c>
      <c r="S3216" s="12">
        <f>(((J3216/60)/60)/24)+DATE(1970,1,1)+(-6/24)</f>
        <v>42337.542511574073</v>
      </c>
      <c r="T3216" s="12">
        <f>(((I3216/60)/60)/24)+DATE(1970,1,1)+(-6/24)</f>
        <v>42374.746527777781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((E3217/D3217))</f>
        <v>1.0035142857142858</v>
      </c>
      <c r="P3217" s="7">
        <f>(E3217/L3217)</f>
        <v>262.11194029850748</v>
      </c>
      <c r="Q3217" s="7" t="str">
        <f>LEFT($N3217,FIND("/",N3217)-1)</f>
        <v>theater</v>
      </c>
      <c r="R3217" s="7" t="str">
        <f>RIGHT($N3217,FIND("/",$N3217)-3)</f>
        <v>plays</v>
      </c>
      <c r="S3217" s="12">
        <f>(((J3217/60)/60)/24)+DATE(1970,1,1)+(-6/24)</f>
        <v>42219.415173611109</v>
      </c>
      <c r="T3217" s="12">
        <f>(((I3217/60)/60)/24)+DATE(1970,1,1)+(-6/24)</f>
        <v>42256.915972222225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((E3218/D3218))</f>
        <v>1.0004999999999999</v>
      </c>
      <c r="P3218" s="7">
        <f>(E3218/L3218)</f>
        <v>57.171428571428571</v>
      </c>
      <c r="Q3218" s="7" t="str">
        <f>LEFT($N3218,FIND("/",N3218)-1)</f>
        <v>theater</v>
      </c>
      <c r="R3218" s="7" t="str">
        <f>RIGHT($N3218,FIND("/",$N3218)-3)</f>
        <v>plays</v>
      </c>
      <c r="S3218" s="12">
        <f>(((J3218/60)/60)/24)+DATE(1970,1,1)+(-6/24)</f>
        <v>42165.212627314817</v>
      </c>
      <c r="T3218" s="12">
        <f>(((I3218/60)/60)/24)+DATE(1970,1,1)+(-6/24)</f>
        <v>42196.354166666672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((E3219/D3219))</f>
        <v>1.1602222222222223</v>
      </c>
      <c r="P3219" s="7">
        <f>(E3219/L3219)</f>
        <v>50.20192307692308</v>
      </c>
      <c r="Q3219" s="7" t="str">
        <f>LEFT($N3219,FIND("/",N3219)-1)</f>
        <v>theater</v>
      </c>
      <c r="R3219" s="7" t="str">
        <f>RIGHT($N3219,FIND("/",$N3219)-3)</f>
        <v>plays</v>
      </c>
      <c r="S3219" s="12">
        <f>(((J3219/60)/60)/24)+DATE(1970,1,1)+(-6/24)</f>
        <v>42648.296111111107</v>
      </c>
      <c r="T3219" s="12">
        <f>(((I3219/60)/60)/24)+DATE(1970,1,1)+(-6/24)</f>
        <v>42678.296111111107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((E3220/D3220))</f>
        <v>1.0209999999999999</v>
      </c>
      <c r="P3220" s="7">
        <f>(E3220/L3220)</f>
        <v>66.586956521739125</v>
      </c>
      <c r="Q3220" s="7" t="str">
        <f>LEFT($N3220,FIND("/",N3220)-1)</f>
        <v>theater</v>
      </c>
      <c r="R3220" s="7" t="str">
        <f>RIGHT($N3220,FIND("/",$N3220)-3)</f>
        <v>plays</v>
      </c>
      <c r="S3220" s="12">
        <f>(((J3220/60)/60)/24)+DATE(1970,1,1)+(-6/24)</f>
        <v>41970.752152777779</v>
      </c>
      <c r="T3220" s="12">
        <f>(((I3220/60)/60)/24)+DATE(1970,1,1)+(-6/24)</f>
        <v>42003.75</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((E3221/D3221))</f>
        <v>1.0011000000000001</v>
      </c>
      <c r="P3221" s="7">
        <f>(E3221/L3221)</f>
        <v>168.25210084033614</v>
      </c>
      <c r="Q3221" s="7" t="str">
        <f>LEFT($N3221,FIND("/",N3221)-1)</f>
        <v>theater</v>
      </c>
      <c r="R3221" s="7" t="str">
        <f>RIGHT($N3221,FIND("/",$N3221)-3)</f>
        <v>plays</v>
      </c>
      <c r="S3221" s="12">
        <f>(((J3221/60)/60)/24)+DATE(1970,1,1)+(-6/24)</f>
        <v>42050.733182870375</v>
      </c>
      <c r="T3221" s="12">
        <f>(((I3221/60)/60)/24)+DATE(1970,1,1)+(-6/24)</f>
        <v>42085.691516203704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((E3222/D3222))</f>
        <v>1.0084</v>
      </c>
      <c r="P3222" s="7">
        <f>(E3222/L3222)</f>
        <v>256.37288135593218</v>
      </c>
      <c r="Q3222" s="7" t="str">
        <f>LEFT($N3222,FIND("/",N3222)-1)</f>
        <v>theater</v>
      </c>
      <c r="R3222" s="7" t="str">
        <f>RIGHT($N3222,FIND("/",$N3222)-3)</f>
        <v>plays</v>
      </c>
      <c r="S3222" s="12">
        <f>(((J3222/60)/60)/24)+DATE(1970,1,1)+(-6/24)</f>
        <v>42772.583379629628</v>
      </c>
      <c r="T3222" s="12">
        <f>(((I3222/60)/60)/24)+DATE(1970,1,1)+(-6/24)</f>
        <v>42806.625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((E3223/D3223))</f>
        <v>1.0342499999999999</v>
      </c>
      <c r="P3223" s="7">
        <f>(E3223/L3223)</f>
        <v>36.610619469026545</v>
      </c>
      <c r="Q3223" s="7" t="str">
        <f>LEFT($N3223,FIND("/",N3223)-1)</f>
        <v>theater</v>
      </c>
      <c r="R3223" s="7" t="str">
        <f>RIGHT($N3223,FIND("/",$N3223)-3)</f>
        <v>plays</v>
      </c>
      <c r="S3223" s="12">
        <f>(((J3223/60)/60)/24)+DATE(1970,1,1)+(-6/24)</f>
        <v>42155.446793981479</v>
      </c>
      <c r="T3223" s="12">
        <f>(((I3223/60)/60)/24)+DATE(1970,1,1)+(-6/24)</f>
        <v>42190.446793981479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((E3224/D3224))</f>
        <v>1.248</v>
      </c>
      <c r="P3224" s="7">
        <f>(E3224/L3224)</f>
        <v>37.142857142857146</v>
      </c>
      <c r="Q3224" s="7" t="str">
        <f>LEFT($N3224,FIND("/",N3224)-1)</f>
        <v>theater</v>
      </c>
      <c r="R3224" s="7" t="str">
        <f>RIGHT($N3224,FIND("/",$N3224)-3)</f>
        <v>plays</v>
      </c>
      <c r="S3224" s="12">
        <f>(((J3224/60)/60)/24)+DATE(1970,1,1)+(-6/24)</f>
        <v>42270.332141203704</v>
      </c>
      <c r="T3224" s="12">
        <f>(((I3224/60)/60)/24)+DATE(1970,1,1)+(-6/24)</f>
        <v>42301.645138888889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((E3225/D3225))</f>
        <v>1.0951612903225807</v>
      </c>
      <c r="P3225" s="7">
        <f>(E3225/L3225)</f>
        <v>45.878378378378379</v>
      </c>
      <c r="Q3225" s="7" t="str">
        <f>LEFT($N3225,FIND("/",N3225)-1)</f>
        <v>theater</v>
      </c>
      <c r="R3225" s="7" t="str">
        <f>RIGHT($N3225,FIND("/",$N3225)-3)</f>
        <v>plays</v>
      </c>
      <c r="S3225" s="12">
        <f>(((J3225/60)/60)/24)+DATE(1970,1,1)+(-6/24)</f>
        <v>42206.585370370376</v>
      </c>
      <c r="T3225" s="12">
        <f>(((I3225/60)/60)/24)+DATE(1970,1,1)+(-6/24)</f>
        <v>42236.585370370376</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((E3226/D3226))</f>
        <v>1.0203333333333333</v>
      </c>
      <c r="P3226" s="7">
        <f>(E3226/L3226)</f>
        <v>141.71296296296296</v>
      </c>
      <c r="Q3226" s="7" t="str">
        <f>LEFT($N3226,FIND("/",N3226)-1)</f>
        <v>theater</v>
      </c>
      <c r="R3226" s="7" t="str">
        <f>RIGHT($N3226,FIND("/",$N3226)-3)</f>
        <v>plays</v>
      </c>
      <c r="S3226" s="12">
        <f>(((J3226/60)/60)/24)+DATE(1970,1,1)+(-6/24)</f>
        <v>42697.600844907407</v>
      </c>
      <c r="T3226" s="12">
        <f>(((I3226/60)/60)/24)+DATE(1970,1,1)+(-6/24)</f>
        <v>42744.958333333328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((E3227/D3227))</f>
        <v>1.0235000000000001</v>
      </c>
      <c r="P3227" s="7">
        <f>(E3227/L3227)</f>
        <v>52.487179487179489</v>
      </c>
      <c r="Q3227" s="7" t="str">
        <f>LEFT($N3227,FIND("/",N3227)-1)</f>
        <v>theater</v>
      </c>
      <c r="R3227" s="7" t="str">
        <f>RIGHT($N3227,FIND("/",$N3227)-3)</f>
        <v>plays</v>
      </c>
      <c r="S3227" s="12">
        <f>(((J3227/60)/60)/24)+DATE(1970,1,1)+(-6/24)</f>
        <v>42503.309467592597</v>
      </c>
      <c r="T3227" s="12">
        <f>(((I3227/60)/60)/24)+DATE(1970,1,1)+(-6/24)</f>
        <v>42524.625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((E3228/D3228))</f>
        <v>1.0416666666666667</v>
      </c>
      <c r="P3228" s="7">
        <f>(E3228/L3228)</f>
        <v>59.523809523809526</v>
      </c>
      <c r="Q3228" s="7" t="str">
        <f>LEFT($N3228,FIND("/",N3228)-1)</f>
        <v>theater</v>
      </c>
      <c r="R3228" s="7" t="str">
        <f>RIGHT($N3228,FIND("/",$N3228)-3)</f>
        <v>plays</v>
      </c>
      <c r="S3228" s="12">
        <f>(((J3228/60)/60)/24)+DATE(1970,1,1)+(-6/24)</f>
        <v>42277.333472222221</v>
      </c>
      <c r="T3228" s="12">
        <f>(((I3228/60)/60)/24)+DATE(1970,1,1)+(-6/24)</f>
        <v>42307.333472222221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((E3229/D3229))</f>
        <v>1.25</v>
      </c>
      <c r="P3229" s="7">
        <f>(E3229/L3229)</f>
        <v>50</v>
      </c>
      <c r="Q3229" s="7" t="str">
        <f>LEFT($N3229,FIND("/",N3229)-1)</f>
        <v>theater</v>
      </c>
      <c r="R3229" s="7" t="str">
        <f>RIGHT($N3229,FIND("/",$N3229)-3)</f>
        <v>plays</v>
      </c>
      <c r="S3229" s="12">
        <f>(((J3229/60)/60)/24)+DATE(1970,1,1)+(-6/24)</f>
        <v>42722.632361111115</v>
      </c>
      <c r="T3229" s="12">
        <f>(((I3229/60)/60)/24)+DATE(1970,1,1)+(-6/24)</f>
        <v>42752.632361111115</v>
      </c>
    </row>
    <row r="3230" spans="1:20" ht="17">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((E3230/D3230))</f>
        <v>1.0234285714285714</v>
      </c>
      <c r="P3230" s="7">
        <f>(E3230/L3230)</f>
        <v>193.62162162162161</v>
      </c>
      <c r="Q3230" s="7" t="str">
        <f>LEFT($N3230,FIND("/",N3230)-1)</f>
        <v>theater</v>
      </c>
      <c r="R3230" s="7" t="str">
        <f>RIGHT($N3230,FIND("/",$N3230)-3)</f>
        <v>plays</v>
      </c>
      <c r="S3230" s="12">
        <f>(((J3230/60)/60)/24)+DATE(1970,1,1)+(-6/24)</f>
        <v>42323.45930555556</v>
      </c>
      <c r="T3230" s="12">
        <f>(((I3230/60)/60)/24)+DATE(1970,1,1)+(-6/24)</f>
        <v>42354.957638888889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((E3231/D3231))</f>
        <v>1.0786500000000001</v>
      </c>
      <c r="P3231" s="7">
        <f>(E3231/L3231)</f>
        <v>106.79702970297029</v>
      </c>
      <c r="Q3231" s="7" t="str">
        <f>LEFT($N3231,FIND("/",N3231)-1)</f>
        <v>theater</v>
      </c>
      <c r="R3231" s="7" t="str">
        <f>RIGHT($N3231,FIND("/",$N3231)-3)</f>
        <v>plays</v>
      </c>
      <c r="S3231" s="12">
        <f>(((J3231/60)/60)/24)+DATE(1970,1,1)+(-6/24)</f>
        <v>41933.041643518518</v>
      </c>
      <c r="T3231" s="12">
        <f>(((I3231/60)/60)/24)+DATE(1970,1,1)+(-6/24)</f>
        <v>41963.083310185189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((E3232/D3232))</f>
        <v>1.0988461538461538</v>
      </c>
      <c r="P3232" s="7">
        <f>(E3232/L3232)</f>
        <v>77.21621621621621</v>
      </c>
      <c r="Q3232" s="7" t="str">
        <f>LEFT($N3232,FIND("/",N3232)-1)</f>
        <v>theater</v>
      </c>
      <c r="R3232" s="7" t="str">
        <f>RIGHT($N3232,FIND("/",$N3232)-3)</f>
        <v>plays</v>
      </c>
      <c r="S3232" s="12">
        <f>(((J3232/60)/60)/24)+DATE(1970,1,1)+(-6/24)</f>
        <v>41897.918125000004</v>
      </c>
      <c r="T3232" s="12">
        <f>(((I3232/60)/60)/24)+DATE(1970,1,1)+(-6/24)</f>
        <v>41912.915972222225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((E3233/D3233))</f>
        <v>1.61</v>
      </c>
      <c r="P3233" s="7">
        <f>(E3233/L3233)</f>
        <v>57.5</v>
      </c>
      <c r="Q3233" s="7" t="str">
        <f>LEFT($N3233,FIND("/",N3233)-1)</f>
        <v>theater</v>
      </c>
      <c r="R3233" s="7" t="str">
        <f>RIGHT($N3233,FIND("/",$N3233)-3)</f>
        <v>plays</v>
      </c>
      <c r="S3233" s="12">
        <f>(((J3233/60)/60)/24)+DATE(1970,1,1)+(-6/24)</f>
        <v>42446.693831018521</v>
      </c>
      <c r="T3233" s="12">
        <f>(((I3233/60)/60)/24)+DATE(1970,1,1)+(-6/24)</f>
        <v>42476.693831018521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((E3234/D3234))</f>
        <v>1.3120000000000001</v>
      </c>
      <c r="P3234" s="7">
        <f>(E3234/L3234)</f>
        <v>50.46153846153846</v>
      </c>
      <c r="Q3234" s="7" t="str">
        <f>LEFT($N3234,FIND("/",N3234)-1)</f>
        <v>theater</v>
      </c>
      <c r="R3234" s="7" t="str">
        <f>RIGHT($N3234,FIND("/",$N3234)-3)</f>
        <v>plays</v>
      </c>
      <c r="S3234" s="12">
        <f>(((J3234/60)/60)/24)+DATE(1970,1,1)+(-6/24)</f>
        <v>42463.56385416667</v>
      </c>
      <c r="T3234" s="12">
        <f>(((I3234/60)/60)/24)+DATE(1970,1,1)+(-6/24)</f>
        <v>42493.915972222225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((E3235/D3235))</f>
        <v>1.1879999999999999</v>
      </c>
      <c r="P3235" s="7">
        <f>(E3235/L3235)</f>
        <v>97.377049180327873</v>
      </c>
      <c r="Q3235" s="7" t="str">
        <f>LEFT($N3235,FIND("/",N3235)-1)</f>
        <v>theater</v>
      </c>
      <c r="R3235" s="7" t="str">
        <f>RIGHT($N3235,FIND("/",$N3235)-3)</f>
        <v>plays</v>
      </c>
      <c r="S3235" s="12">
        <f>(((J3235/60)/60)/24)+DATE(1970,1,1)+(-6/24)</f>
        <v>42766.555034722223</v>
      </c>
      <c r="T3235" s="12">
        <f>(((I3235/60)/60)/24)+DATE(1970,1,1)+(-6/24)</f>
        <v>42796.555034722223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((E3236/D3236))</f>
        <v>1.0039275000000001</v>
      </c>
      <c r="P3236" s="7">
        <f>(E3236/L3236)</f>
        <v>34.91921739130435</v>
      </c>
      <c r="Q3236" s="7" t="str">
        <f>LEFT($N3236,FIND("/",N3236)-1)</f>
        <v>theater</v>
      </c>
      <c r="R3236" s="7" t="str">
        <f>RIGHT($N3236,FIND("/",$N3236)-3)</f>
        <v>plays</v>
      </c>
      <c r="S3236" s="12">
        <f>(((J3236/60)/60)/24)+DATE(1970,1,1)+(-6/24)</f>
        <v>42734.539444444439</v>
      </c>
      <c r="T3236" s="12">
        <f>(((I3236/60)/60)/24)+DATE(1970,1,1)+(-6/24)</f>
        <v>42767.729861111111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((E3237/D3237))</f>
        <v>1.0320666666666667</v>
      </c>
      <c r="P3237" s="7">
        <f>(E3237/L3237)</f>
        <v>85.530386740331494</v>
      </c>
      <c r="Q3237" s="7" t="str">
        <f>LEFT($N3237,FIND("/",N3237)-1)</f>
        <v>theater</v>
      </c>
      <c r="R3237" s="7" t="str">
        <f>RIGHT($N3237,FIND("/",$N3237)-3)</f>
        <v>plays</v>
      </c>
      <c r="S3237" s="12">
        <f>(((J3237/60)/60)/24)+DATE(1970,1,1)+(-6/24)</f>
        <v>42522.097812499997</v>
      </c>
      <c r="T3237" s="12">
        <f>(((I3237/60)/60)/24)+DATE(1970,1,1)+(-6/24)</f>
        <v>42552.097812499997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((E3238/D3238))</f>
        <v>1.006</v>
      </c>
      <c r="P3238" s="7">
        <f>(E3238/L3238)</f>
        <v>182.90909090909091</v>
      </c>
      <c r="Q3238" s="7" t="str">
        <f>LEFT($N3238,FIND("/",N3238)-1)</f>
        <v>theater</v>
      </c>
      <c r="R3238" s="7" t="str">
        <f>RIGHT($N3238,FIND("/",$N3238)-3)</f>
        <v>plays</v>
      </c>
      <c r="S3238" s="12">
        <f>(((J3238/60)/60)/24)+DATE(1970,1,1)+(-6/24)</f>
        <v>42702.667048611111</v>
      </c>
      <c r="T3238" s="12">
        <f>(((I3238/60)/60)/24)+DATE(1970,1,1)+(-6/24)</f>
        <v>42732.667048611111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((E3239/D3239))</f>
        <v>1.0078754285714286</v>
      </c>
      <c r="P3239" s="7">
        <f>(E3239/L3239)</f>
        <v>131.13620817843866</v>
      </c>
      <c r="Q3239" s="7" t="str">
        <f>LEFT($N3239,FIND("/",N3239)-1)</f>
        <v>theater</v>
      </c>
      <c r="R3239" s="7" t="str">
        <f>RIGHT($N3239,FIND("/",$N3239)-3)</f>
        <v>plays</v>
      </c>
      <c r="S3239" s="12">
        <f>(((J3239/60)/60)/24)+DATE(1970,1,1)+(-6/24)</f>
        <v>42252.224351851852</v>
      </c>
      <c r="T3239" s="12">
        <f>(((I3239/60)/60)/24)+DATE(1970,1,1)+(-6/24)</f>
        <v>42275.915972222225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((E3240/D3240))</f>
        <v>1.1232142857142857</v>
      </c>
      <c r="P3240" s="7">
        <f>(E3240/L3240)</f>
        <v>39.810126582278478</v>
      </c>
      <c r="Q3240" s="7" t="str">
        <f>LEFT($N3240,FIND("/",N3240)-1)</f>
        <v>theater</v>
      </c>
      <c r="R3240" s="7" t="str">
        <f>RIGHT($N3240,FIND("/",$N3240)-3)</f>
        <v>plays</v>
      </c>
      <c r="S3240" s="12">
        <f>(((J3240/60)/60)/24)+DATE(1970,1,1)+(-6/24)</f>
        <v>42156.260393518518</v>
      </c>
      <c r="T3240" s="12">
        <f>(((I3240/60)/60)/24)+DATE(1970,1,1)+(-6/24)</f>
        <v>42186.260393518518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((E3241/D3241))</f>
        <v>1.0591914022517912</v>
      </c>
      <c r="P3241" s="7">
        <f>(E3241/L3241)</f>
        <v>59.701730769230764</v>
      </c>
      <c r="Q3241" s="7" t="str">
        <f>LEFT($N3241,FIND("/",N3241)-1)</f>
        <v>theater</v>
      </c>
      <c r="R3241" s="7" t="str">
        <f>RIGHT($N3241,FIND("/",$N3241)-3)</f>
        <v>plays</v>
      </c>
      <c r="S3241" s="12">
        <f>(((J3241/60)/60)/24)+DATE(1970,1,1)+(-6/24)</f>
        <v>42277.839039351849</v>
      </c>
      <c r="T3241" s="12">
        <f>(((I3241/60)/60)/24)+DATE(1970,1,1)+(-6/24)</f>
        <v>42302.749305555553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((E3242/D3242))</f>
        <v>1.0056666666666667</v>
      </c>
      <c r="P3242" s="7">
        <f>(E3242/L3242)</f>
        <v>88.735294117647058</v>
      </c>
      <c r="Q3242" s="7" t="str">
        <f>LEFT($N3242,FIND("/",N3242)-1)</f>
        <v>theater</v>
      </c>
      <c r="R3242" s="7" t="str">
        <f>RIGHT($N3242,FIND("/",$N3242)-3)</f>
        <v>plays</v>
      </c>
      <c r="S3242" s="12">
        <f>(((J3242/60)/60)/24)+DATE(1970,1,1)+(-6/24)</f>
        <v>42754.443842592591</v>
      </c>
      <c r="T3242" s="12">
        <f>(((I3242/60)/60)/24)+DATE(1970,1,1)+(-6/24)</f>
        <v>42782.708333333328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((E3243/D3243))</f>
        <v>1.1530588235294117</v>
      </c>
      <c r="P3243" s="7">
        <f>(E3243/L3243)</f>
        <v>58.688622754491021</v>
      </c>
      <c r="Q3243" s="7" t="str">
        <f>LEFT($N3243,FIND("/",N3243)-1)</f>
        <v>theater</v>
      </c>
      <c r="R3243" s="7" t="str">
        <f>RIGHT($N3243,FIND("/",$N3243)-3)</f>
        <v>plays</v>
      </c>
      <c r="S3243" s="12">
        <f>(((J3243/60)/60)/24)+DATE(1970,1,1)+(-6/24)</f>
        <v>41893.074884259258</v>
      </c>
      <c r="T3243" s="12">
        <f>(((I3243/60)/60)/24)+DATE(1970,1,1)+(-6/24)</f>
        <v>41926.040972222225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((E3244/D3244))</f>
        <v>1.273042</v>
      </c>
      <c r="P3244" s="7">
        <f>(E3244/L3244)</f>
        <v>69.56513661202186</v>
      </c>
      <c r="Q3244" s="7" t="str">
        <f>LEFT($N3244,FIND("/",N3244)-1)</f>
        <v>theater</v>
      </c>
      <c r="R3244" s="7" t="str">
        <f>RIGHT($N3244,FIND("/",$N3244)-3)</f>
        <v>plays</v>
      </c>
      <c r="S3244" s="12">
        <f>(((J3244/60)/60)/24)+DATE(1970,1,1)+(-6/24)</f>
        <v>41871.505694444444</v>
      </c>
      <c r="T3244" s="12">
        <f>(((I3244/60)/60)/24)+DATE(1970,1,1)+(-6/24)</f>
        <v>41901.505694444444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((E3245/D3245))</f>
        <v>1.028375</v>
      </c>
      <c r="P3245" s="7">
        <f>(E3245/L3245)</f>
        <v>115.87323943661971</v>
      </c>
      <c r="Q3245" s="7" t="str">
        <f>LEFT($N3245,FIND("/",N3245)-1)</f>
        <v>theater</v>
      </c>
      <c r="R3245" s="7" t="str">
        <f>RIGHT($N3245,FIND("/",$N3245)-3)</f>
        <v>plays</v>
      </c>
      <c r="S3245" s="12">
        <f>(((J3245/60)/60)/24)+DATE(1970,1,1)+(-6/24)</f>
        <v>42261.846782407403</v>
      </c>
      <c r="T3245" s="12">
        <f>(((I3245/60)/60)/24)+DATE(1970,1,1)+(-6/24)</f>
        <v>42285.75</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((E3246/D3246))</f>
        <v>1.0293749999999999</v>
      </c>
      <c r="P3246" s="7">
        <f>(E3246/L3246)</f>
        <v>23.869565217391305</v>
      </c>
      <c r="Q3246" s="7" t="str">
        <f>LEFT($N3246,FIND("/",N3246)-1)</f>
        <v>theater</v>
      </c>
      <c r="R3246" s="7" t="str">
        <f>RIGHT($N3246,FIND("/",$N3246)-3)</f>
        <v>plays</v>
      </c>
      <c r="S3246" s="12">
        <f>(((J3246/60)/60)/24)+DATE(1970,1,1)+(-6/24)</f>
        <v>42675.444236111114</v>
      </c>
      <c r="T3246" s="12">
        <f>(((I3246/60)/60)/24)+DATE(1970,1,1)+(-6/24)</f>
        <v>42705.485902777778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((E3247/D3247))</f>
        <v>1.043047619047619</v>
      </c>
      <c r="P3247" s="7">
        <f>(E3247/L3247)</f>
        <v>81.125925925925927</v>
      </c>
      <c r="Q3247" s="7" t="str">
        <f>LEFT($N3247,FIND("/",N3247)-1)</f>
        <v>theater</v>
      </c>
      <c r="R3247" s="7" t="str">
        <f>RIGHT($N3247,FIND("/",$N3247)-3)</f>
        <v>plays</v>
      </c>
      <c r="S3247" s="12">
        <f>(((J3247/60)/60)/24)+DATE(1970,1,1)+(-6/24)</f>
        <v>42135.35020833333</v>
      </c>
      <c r="T3247" s="12">
        <f>(((I3247/60)/60)/24)+DATE(1970,1,1)+(-6/24)</f>
        <v>42166.833333333328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((E3248/D3248))</f>
        <v>1.1122000000000001</v>
      </c>
      <c r="P3248" s="7">
        <f>(E3248/L3248)</f>
        <v>57.626943005181346</v>
      </c>
      <c r="Q3248" s="7" t="str">
        <f>LEFT($N3248,FIND("/",N3248)-1)</f>
        <v>theater</v>
      </c>
      <c r="R3248" s="7" t="str">
        <f>RIGHT($N3248,FIND("/",$N3248)-3)</f>
        <v>plays</v>
      </c>
      <c r="S3248" s="12">
        <f>(((J3248/60)/60)/24)+DATE(1970,1,1)+(-6/24)</f>
        <v>42230.222222222219</v>
      </c>
      <c r="T3248" s="12">
        <f>(((I3248/60)/60)/24)+DATE(1970,1,1)+(-6/24)</f>
        <v>42258.915972222225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((E3249/D3249))</f>
        <v>1.0586</v>
      </c>
      <c r="P3249" s="7">
        <f>(E3249/L3249)</f>
        <v>46.429824561403507</v>
      </c>
      <c r="Q3249" s="7" t="str">
        <f>LEFT($N3249,FIND("/",N3249)-1)</f>
        <v>theater</v>
      </c>
      <c r="R3249" s="7" t="str">
        <f>RIGHT($N3249,FIND("/",$N3249)-3)</f>
        <v>plays</v>
      </c>
      <c r="S3249" s="12">
        <f>(((J3249/60)/60)/24)+DATE(1970,1,1)+(-6/24)</f>
        <v>42167.184166666666</v>
      </c>
      <c r="T3249" s="12">
        <f>(((I3249/60)/60)/24)+DATE(1970,1,1)+(-6/24)</f>
        <v>42197.184166666666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((E3250/D3250))</f>
        <v>1.0079166666666666</v>
      </c>
      <c r="P3250" s="7">
        <f>(E3250/L3250)</f>
        <v>60.475000000000001</v>
      </c>
      <c r="Q3250" s="7" t="str">
        <f>LEFT($N3250,FIND("/",N3250)-1)</f>
        <v>theater</v>
      </c>
      <c r="R3250" s="7" t="str">
        <f>RIGHT($N3250,FIND("/",$N3250)-3)</f>
        <v>plays</v>
      </c>
      <c r="S3250" s="12">
        <f>(((J3250/60)/60)/24)+DATE(1970,1,1)+(-6/24)</f>
        <v>42068.638391203705</v>
      </c>
      <c r="T3250" s="12">
        <f>(((I3250/60)/60)/24)+DATE(1970,1,1)+(-6/24)</f>
        <v>42098.596724537041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((E3251/D3251))</f>
        <v>1.0492727272727274</v>
      </c>
      <c r="P3251" s="7">
        <f>(E3251/L3251)</f>
        <v>65.579545454545453</v>
      </c>
      <c r="Q3251" s="7" t="str">
        <f>LEFT($N3251,FIND("/",N3251)-1)</f>
        <v>theater</v>
      </c>
      <c r="R3251" s="7" t="str">
        <f>RIGHT($N3251,FIND("/",$N3251)-3)</f>
        <v>plays</v>
      </c>
      <c r="S3251" s="12">
        <f>(((J3251/60)/60)/24)+DATE(1970,1,1)+(-6/24)</f>
        <v>42145.496689814812</v>
      </c>
      <c r="T3251" s="12">
        <f>(((I3251/60)/60)/24)+DATE(1970,1,1)+(-6/24)</f>
        <v>42175.496689814812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((E3252/D3252))</f>
        <v>1.01552</v>
      </c>
      <c r="P3252" s="7">
        <f>(E3252/L3252)</f>
        <v>119.1924882629108</v>
      </c>
      <c r="Q3252" s="7" t="str">
        <f>LEFT($N3252,FIND("/",N3252)-1)</f>
        <v>theater</v>
      </c>
      <c r="R3252" s="7" t="str">
        <f>RIGHT($N3252,FIND("/",$N3252)-3)</f>
        <v>plays</v>
      </c>
      <c r="S3252" s="12">
        <f>(((J3252/60)/60)/24)+DATE(1970,1,1)+(-6/24)</f>
        <v>41918.492175925923</v>
      </c>
      <c r="T3252" s="12">
        <f>(((I3252/60)/60)/24)+DATE(1970,1,1)+(-6/24)</f>
        <v>41948.533842592595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((E3253/D3253))</f>
        <v>1.1073333333333333</v>
      </c>
      <c r="P3253" s="7">
        <f>(E3253/L3253)</f>
        <v>83.05</v>
      </c>
      <c r="Q3253" s="7" t="str">
        <f>LEFT($N3253,FIND("/",N3253)-1)</f>
        <v>theater</v>
      </c>
      <c r="R3253" s="7" t="str">
        <f>RIGHT($N3253,FIND("/",$N3253)-3)</f>
        <v>plays</v>
      </c>
      <c r="S3253" s="12">
        <f>(((J3253/60)/60)/24)+DATE(1970,1,1)+(-6/24)</f>
        <v>42146.481087962966</v>
      </c>
      <c r="T3253" s="12">
        <f>(((I3253/60)/60)/24)+DATE(1970,1,1)+(-6/24)</f>
        <v>42176.481087962966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((E3254/D3254))</f>
        <v>1.2782222222222221</v>
      </c>
      <c r="P3254" s="7">
        <f>(E3254/L3254)</f>
        <v>57.52</v>
      </c>
      <c r="Q3254" s="7" t="str">
        <f>LEFT($N3254,FIND("/",N3254)-1)</f>
        <v>theater</v>
      </c>
      <c r="R3254" s="7" t="str">
        <f>RIGHT($N3254,FIND("/",$N3254)-3)</f>
        <v>plays</v>
      </c>
      <c r="S3254" s="12">
        <f>(((J3254/60)/60)/24)+DATE(1970,1,1)+(-6/24)</f>
        <v>42590.222685185188</v>
      </c>
      <c r="T3254" s="12">
        <f>(((I3254/60)/60)/24)+DATE(1970,1,1)+(-6/24)</f>
        <v>42620.222685185188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((E3255/D3255))</f>
        <v>1.0182500000000001</v>
      </c>
      <c r="P3255" s="7">
        <f>(E3255/L3255)</f>
        <v>177.08695652173913</v>
      </c>
      <c r="Q3255" s="7" t="str">
        <f>LEFT($N3255,FIND("/",N3255)-1)</f>
        <v>theater</v>
      </c>
      <c r="R3255" s="7" t="str">
        <f>RIGHT($N3255,FIND("/",$N3255)-3)</f>
        <v>plays</v>
      </c>
      <c r="S3255" s="12">
        <f>(((J3255/60)/60)/24)+DATE(1970,1,1)+(-6/24)</f>
        <v>42602.326712962968</v>
      </c>
      <c r="T3255" s="12">
        <f>(((I3255/60)/60)/24)+DATE(1970,1,1)+(-6/24)</f>
        <v>42620.90625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((E3256/D3256))</f>
        <v>1.012576923076923</v>
      </c>
      <c r="P3256" s="7">
        <f>(E3256/L3256)</f>
        <v>70.771505376344081</v>
      </c>
      <c r="Q3256" s="7" t="str">
        <f>LEFT($N3256,FIND("/",N3256)-1)</f>
        <v>theater</v>
      </c>
      <c r="R3256" s="7" t="str">
        <f>RIGHT($N3256,FIND("/",$N3256)-3)</f>
        <v>plays</v>
      </c>
      <c r="S3256" s="12">
        <f>(((J3256/60)/60)/24)+DATE(1970,1,1)+(-6/24)</f>
        <v>42058.835752314815</v>
      </c>
      <c r="T3256" s="12">
        <f>(((I3256/60)/60)/24)+DATE(1970,1,1)+(-6/24)</f>
        <v>42088.794085648144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((E3257/D3257))</f>
        <v>1.75</v>
      </c>
      <c r="P3257" s="7">
        <f>(E3257/L3257)</f>
        <v>29.166666666666668</v>
      </c>
      <c r="Q3257" s="7" t="str">
        <f>LEFT($N3257,FIND("/",N3257)-1)</f>
        <v>theater</v>
      </c>
      <c r="R3257" s="7" t="str">
        <f>RIGHT($N3257,FIND("/",$N3257)-3)</f>
        <v>plays</v>
      </c>
      <c r="S3257" s="12">
        <f>(((J3257/60)/60)/24)+DATE(1970,1,1)+(-6/24)</f>
        <v>41889.518229166664</v>
      </c>
      <c r="T3257" s="12">
        <f>(((I3257/60)/60)/24)+DATE(1970,1,1)+(-6/24)</f>
        <v>41919.518229166664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((E3258/D3258))</f>
        <v>1.2806</v>
      </c>
      <c r="P3258" s="7">
        <f>(E3258/L3258)</f>
        <v>72.76136363636364</v>
      </c>
      <c r="Q3258" s="7" t="str">
        <f>LEFT($N3258,FIND("/",N3258)-1)</f>
        <v>theater</v>
      </c>
      <c r="R3258" s="7" t="str">
        <f>RIGHT($N3258,FIND("/",$N3258)-3)</f>
        <v>plays</v>
      </c>
      <c r="S3258" s="12">
        <f>(((J3258/60)/60)/24)+DATE(1970,1,1)+(-6/24)</f>
        <v>42144.323807870373</v>
      </c>
      <c r="T3258" s="12">
        <f>(((I3258/60)/60)/24)+DATE(1970,1,1)+(-6/24)</f>
        <v>42165.915972222225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((E3259/D3259))</f>
        <v>1.0629949999999999</v>
      </c>
      <c r="P3259" s="7">
        <f>(E3259/L3259)</f>
        <v>51.853414634146333</v>
      </c>
      <c r="Q3259" s="7" t="str">
        <f>LEFT($N3259,FIND("/",N3259)-1)</f>
        <v>theater</v>
      </c>
      <c r="R3259" s="7" t="str">
        <f>RIGHT($N3259,FIND("/",$N3259)-3)</f>
        <v>plays</v>
      </c>
      <c r="S3259" s="12">
        <f>(((J3259/60)/60)/24)+DATE(1970,1,1)+(-6/24)</f>
        <v>42758.309629629628</v>
      </c>
      <c r="T3259" s="12">
        <f>(((I3259/60)/60)/24)+DATE(1970,1,1)+(-6/24)</f>
        <v>42788.309629629628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((E3260/D3260))</f>
        <v>1.052142857142857</v>
      </c>
      <c r="P3260" s="7">
        <f>(E3260/L3260)</f>
        <v>98.2</v>
      </c>
      <c r="Q3260" s="7" t="str">
        <f>LEFT($N3260,FIND("/",N3260)-1)</f>
        <v>theater</v>
      </c>
      <c r="R3260" s="7" t="str">
        <f>RIGHT($N3260,FIND("/",$N3260)-3)</f>
        <v>plays</v>
      </c>
      <c r="S3260" s="12">
        <f>(((J3260/60)/60)/24)+DATE(1970,1,1)+(-6/24)</f>
        <v>41982.637280092589</v>
      </c>
      <c r="T3260" s="12">
        <f>(((I3260/60)/60)/24)+DATE(1970,1,1)+(-6/24)</f>
        <v>42012.637280092589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((E3261/D3261))</f>
        <v>1.0616782608695652</v>
      </c>
      <c r="P3261" s="7">
        <f>(E3261/L3261)</f>
        <v>251.7381443298969</v>
      </c>
      <c r="Q3261" s="7" t="str">
        <f>LEFT($N3261,FIND("/",N3261)-1)</f>
        <v>theater</v>
      </c>
      <c r="R3261" s="7" t="str">
        <f>RIGHT($N3261,FIND("/",$N3261)-3)</f>
        <v>plays</v>
      </c>
      <c r="S3261" s="12">
        <f>(((J3261/60)/60)/24)+DATE(1970,1,1)+(-6/24)</f>
        <v>42614.510937500003</v>
      </c>
      <c r="T3261" s="12">
        <f>(((I3261/60)/60)/24)+DATE(1970,1,1)+(-6/24)</f>
        <v>42643.915972222225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((E3262/D3262))</f>
        <v>1.0924</v>
      </c>
      <c r="P3262" s="7">
        <f>(E3262/L3262)</f>
        <v>74.821917808219183</v>
      </c>
      <c r="Q3262" s="7" t="str">
        <f>LEFT($N3262,FIND("/",N3262)-1)</f>
        <v>theater</v>
      </c>
      <c r="R3262" s="7" t="str">
        <f>RIGHT($N3262,FIND("/",$N3262)-3)</f>
        <v>plays</v>
      </c>
      <c r="S3262" s="12">
        <f>(((J3262/60)/60)/24)+DATE(1970,1,1)+(-6/24)</f>
        <v>42303.422662037032</v>
      </c>
      <c r="T3262" s="12">
        <f>(((I3262/60)/60)/24)+DATE(1970,1,1)+(-6/24)</f>
        <v>42338.464328703703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((E3263/D3263))</f>
        <v>1.0045454545454546</v>
      </c>
      <c r="P3263" s="7">
        <f>(E3263/L3263)</f>
        <v>67.65306122448979</v>
      </c>
      <c r="Q3263" s="7" t="str">
        <f>LEFT($N3263,FIND("/",N3263)-1)</f>
        <v>theater</v>
      </c>
      <c r="R3263" s="7" t="str">
        <f>RIGHT($N3263,FIND("/",$N3263)-3)</f>
        <v>plays</v>
      </c>
      <c r="S3263" s="12">
        <f>(((J3263/60)/60)/24)+DATE(1970,1,1)+(-6/24)</f>
        <v>42171.475416666668</v>
      </c>
      <c r="T3263" s="12">
        <f>(((I3263/60)/60)/24)+DATE(1970,1,1)+(-6/24)</f>
        <v>42201.475416666668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((E3264/D3264))</f>
        <v>1.0304098360655738</v>
      </c>
      <c r="P3264" s="7">
        <f>(E3264/L3264)</f>
        <v>93.81343283582089</v>
      </c>
      <c r="Q3264" s="7" t="str">
        <f>LEFT($N3264,FIND("/",N3264)-1)</f>
        <v>theater</v>
      </c>
      <c r="R3264" s="7" t="str">
        <f>RIGHT($N3264,FIND("/",$N3264)-3)</f>
        <v>plays</v>
      </c>
      <c r="S3264" s="12">
        <f>(((J3264/60)/60)/24)+DATE(1970,1,1)+(-6/24)</f>
        <v>41964.065532407403</v>
      </c>
      <c r="T3264" s="12">
        <f>(((I3264/60)/60)/24)+DATE(1970,1,1)+(-6/24)</f>
        <v>41994.916666666672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((E3265/D3265))</f>
        <v>1.121664</v>
      </c>
      <c r="P3265" s="7">
        <f>(E3265/L3265)</f>
        <v>41.237647058823526</v>
      </c>
      <c r="Q3265" s="7" t="str">
        <f>LEFT($N3265,FIND("/",N3265)-1)</f>
        <v>theater</v>
      </c>
      <c r="R3265" s="7" t="str">
        <f>RIGHT($N3265,FIND("/",$N3265)-3)</f>
        <v>plays</v>
      </c>
      <c r="S3265" s="12">
        <f>(((J3265/60)/60)/24)+DATE(1970,1,1)+(-6/24)</f>
        <v>42284.266064814816</v>
      </c>
      <c r="T3265" s="12">
        <f>(((I3265/60)/60)/24)+DATE(1970,1,1)+(-6/24)</f>
        <v>42307.625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((E3266/D3266))</f>
        <v>1.03</v>
      </c>
      <c r="P3266" s="7">
        <f>(E3266/L3266)</f>
        <v>52.551020408163268</v>
      </c>
      <c r="Q3266" s="7" t="str">
        <f>LEFT($N3266,FIND("/",N3266)-1)</f>
        <v>theater</v>
      </c>
      <c r="R3266" s="7" t="str">
        <f>RIGHT($N3266,FIND("/",$N3266)-3)</f>
        <v>plays</v>
      </c>
      <c r="S3266" s="12">
        <f>(((J3266/60)/60)/24)+DATE(1970,1,1)+(-6/24)</f>
        <v>42016.550208333334</v>
      </c>
      <c r="T3266" s="12">
        <f>(((I3266/60)/60)/24)+DATE(1970,1,1)+(-6/24)</f>
        <v>42032.666666666672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((E3267/D3267))</f>
        <v>1.64</v>
      </c>
      <c r="P3267" s="7">
        <f>(E3267/L3267)</f>
        <v>70.285714285714292</v>
      </c>
      <c r="Q3267" s="7" t="str">
        <f>LEFT($N3267,FIND("/",N3267)-1)</f>
        <v>theater</v>
      </c>
      <c r="R3267" s="7" t="str">
        <f>RIGHT($N3267,FIND("/",$N3267)-3)</f>
        <v>plays</v>
      </c>
      <c r="S3267" s="12">
        <f>(((J3267/60)/60)/24)+DATE(1970,1,1)+(-6/24)</f>
        <v>42311.461979166663</v>
      </c>
      <c r="T3267" s="12">
        <f>(((I3267/60)/60)/24)+DATE(1970,1,1)+(-6/24)</f>
        <v>42341.458333333328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((E3268/D3268))</f>
        <v>1.3128333333333333</v>
      </c>
      <c r="P3268" s="7">
        <f>(E3268/L3268)</f>
        <v>48.325153374233132</v>
      </c>
      <c r="Q3268" s="7" t="str">
        <f>LEFT($N3268,FIND("/",N3268)-1)</f>
        <v>theater</v>
      </c>
      <c r="R3268" s="7" t="str">
        <f>RIGHT($N3268,FIND("/",$N3268)-3)</f>
        <v>plays</v>
      </c>
      <c r="S3268" s="12">
        <f>(((J3268/60)/60)/24)+DATE(1970,1,1)+(-6/24)</f>
        <v>42136.286134259266</v>
      </c>
      <c r="T3268" s="12">
        <f>(((I3268/60)/60)/24)+DATE(1970,1,1)+(-6/24)</f>
        <v>42167.625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((E3269/D3269))</f>
        <v>1.0209999999999999</v>
      </c>
      <c r="P3269" s="7">
        <f>(E3269/L3269)</f>
        <v>53.177083333333336</v>
      </c>
      <c r="Q3269" s="7" t="str">
        <f>LEFT($N3269,FIND("/",N3269)-1)</f>
        <v>theater</v>
      </c>
      <c r="R3269" s="7" t="str">
        <f>RIGHT($N3269,FIND("/",$N3269)-3)</f>
        <v>plays</v>
      </c>
      <c r="S3269" s="12">
        <f>(((J3269/60)/60)/24)+DATE(1970,1,1)+(-6/24)</f>
        <v>42172.507638888885</v>
      </c>
      <c r="T3269" s="12">
        <f>(((I3269/60)/60)/24)+DATE(1970,1,1)+(-6/24)</f>
        <v>42202.507638888885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((E3270/D3270))</f>
        <v>1.28</v>
      </c>
      <c r="P3270" s="7">
        <f>(E3270/L3270)</f>
        <v>60.952380952380949</v>
      </c>
      <c r="Q3270" s="7" t="str">
        <f>LEFT($N3270,FIND("/",N3270)-1)</f>
        <v>theater</v>
      </c>
      <c r="R3270" s="7" t="str">
        <f>RIGHT($N3270,FIND("/",$N3270)-3)</f>
        <v>plays</v>
      </c>
      <c r="S3270" s="12">
        <f>(((J3270/60)/60)/24)+DATE(1970,1,1)+(-6/24)</f>
        <v>42590.65425925926</v>
      </c>
      <c r="T3270" s="12">
        <f>(((I3270/60)/60)/24)+DATE(1970,1,1)+(-6/24)</f>
        <v>42606.65425925926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((E3271/D3271))</f>
        <v>1.0149999999999999</v>
      </c>
      <c r="P3271" s="7">
        <f>(E3271/L3271)</f>
        <v>116</v>
      </c>
      <c r="Q3271" s="7" t="str">
        <f>LEFT($N3271,FIND("/",N3271)-1)</f>
        <v>theater</v>
      </c>
      <c r="R3271" s="7" t="str">
        <f>RIGHT($N3271,FIND("/",$N3271)-3)</f>
        <v>plays</v>
      </c>
      <c r="S3271" s="12">
        <f>(((J3271/60)/60)/24)+DATE(1970,1,1)+(-6/24)</f>
        <v>42137.145798611105</v>
      </c>
      <c r="T3271" s="12">
        <f>(((I3271/60)/60)/24)+DATE(1970,1,1)+(-6/24)</f>
        <v>42171.208333333328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((E3272/D3272))</f>
        <v>1.0166666666666666</v>
      </c>
      <c r="P3272" s="7">
        <f>(E3272/L3272)</f>
        <v>61</v>
      </c>
      <c r="Q3272" s="7" t="str">
        <f>LEFT($N3272,FIND("/",N3272)-1)</f>
        <v>theater</v>
      </c>
      <c r="R3272" s="7" t="str">
        <f>RIGHT($N3272,FIND("/",$N3272)-3)</f>
        <v>plays</v>
      </c>
      <c r="S3272" s="12">
        <f>(((J3272/60)/60)/24)+DATE(1970,1,1)+(-6/24)</f>
        <v>42167.283159722225</v>
      </c>
      <c r="T3272" s="12">
        <f>(((I3272/60)/60)/24)+DATE(1970,1,1)+(-6/24)</f>
        <v>42197.283159722225</v>
      </c>
    </row>
    <row r="3273" spans="1:20" ht="17">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((E3273/D3273))</f>
        <v>1.3</v>
      </c>
      <c r="P3273" s="7">
        <f>(E3273/L3273)</f>
        <v>38.235294117647058</v>
      </c>
      <c r="Q3273" s="7" t="str">
        <f>LEFT($N3273,FIND("/",N3273)-1)</f>
        <v>theater</v>
      </c>
      <c r="R3273" s="7" t="str">
        <f>RIGHT($N3273,FIND("/",$N3273)-3)</f>
        <v>plays</v>
      </c>
      <c r="S3273" s="12">
        <f>(((J3273/60)/60)/24)+DATE(1970,1,1)+(-6/24)</f>
        <v>41915.187210648146</v>
      </c>
      <c r="T3273" s="12">
        <f>(((I3273/60)/60)/24)+DATE(1970,1,1)+(-6/24)</f>
        <v>41945.228877314818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((E3274/D3274))</f>
        <v>1.5443</v>
      </c>
      <c r="P3274" s="7">
        <f>(E3274/L3274)</f>
        <v>106.50344827586207</v>
      </c>
      <c r="Q3274" s="7" t="str">
        <f>LEFT($N3274,FIND("/",N3274)-1)</f>
        <v>theater</v>
      </c>
      <c r="R3274" s="7" t="str">
        <f>RIGHT($N3274,FIND("/",$N3274)-3)</f>
        <v>plays</v>
      </c>
      <c r="S3274" s="12">
        <f>(((J3274/60)/60)/24)+DATE(1970,1,1)+(-6/24)</f>
        <v>42284.250104166669</v>
      </c>
      <c r="T3274" s="12">
        <f>(((I3274/60)/60)/24)+DATE(1970,1,1)+(-6/24)</f>
        <v>42314.291770833333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((E3275/D3275))</f>
        <v>1.0740000000000001</v>
      </c>
      <c r="P3275" s="7">
        <f>(E3275/L3275)</f>
        <v>204.57142857142858</v>
      </c>
      <c r="Q3275" s="7" t="str">
        <f>LEFT($N3275,FIND("/",N3275)-1)</f>
        <v>theater</v>
      </c>
      <c r="R3275" s="7" t="str">
        <f>RIGHT($N3275,FIND("/",$N3275)-3)</f>
        <v>plays</v>
      </c>
      <c r="S3275" s="12">
        <f>(((J3275/60)/60)/24)+DATE(1970,1,1)+(-6/24)</f>
        <v>42611.551412037035</v>
      </c>
      <c r="T3275" s="12">
        <f>(((I3275/60)/60)/24)+DATE(1970,1,1)+(-6/24)</f>
        <v>42627.541666666672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((E3276/D3276))</f>
        <v>1.0132258064516129</v>
      </c>
      <c r="P3276" s="7">
        <f>(E3276/L3276)</f>
        <v>54.912587412587413</v>
      </c>
      <c r="Q3276" s="7" t="str">
        <f>LEFT($N3276,FIND("/",N3276)-1)</f>
        <v>theater</v>
      </c>
      <c r="R3276" s="7" t="str">
        <f>RIGHT($N3276,FIND("/",$N3276)-3)</f>
        <v>plays</v>
      </c>
      <c r="S3276" s="12">
        <f>(((J3276/60)/60)/24)+DATE(1970,1,1)+(-6/24)</f>
        <v>42400.454537037032</v>
      </c>
      <c r="T3276" s="12">
        <f>(((I3276/60)/60)/24)+DATE(1970,1,1)+(-6/24)</f>
        <v>42444.625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((E3277/D3277))</f>
        <v>1.0027777777777778</v>
      </c>
      <c r="P3277" s="7">
        <f>(E3277/L3277)</f>
        <v>150.41666666666666</v>
      </c>
      <c r="Q3277" s="7" t="str">
        <f>LEFT($N3277,FIND("/",N3277)-1)</f>
        <v>theater</v>
      </c>
      <c r="R3277" s="7" t="str">
        <f>RIGHT($N3277,FIND("/",$N3277)-3)</f>
        <v>plays</v>
      </c>
      <c r="S3277" s="12">
        <f>(((J3277/60)/60)/24)+DATE(1970,1,1)+(-6/24)</f>
        <v>42017.63045138889</v>
      </c>
      <c r="T3277" s="12">
        <f>(((I3277/60)/60)/24)+DATE(1970,1,1)+(-6/24)</f>
        <v>42043.9375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((E3278/D3278))</f>
        <v>1.1684444444444444</v>
      </c>
      <c r="P3278" s="7">
        <f>(E3278/L3278)</f>
        <v>52.58</v>
      </c>
      <c r="Q3278" s="7" t="str">
        <f>LEFT($N3278,FIND("/",N3278)-1)</f>
        <v>theater</v>
      </c>
      <c r="R3278" s="7" t="str">
        <f>RIGHT($N3278,FIND("/",$N3278)-3)</f>
        <v>plays</v>
      </c>
      <c r="S3278" s="12">
        <f>(((J3278/60)/60)/24)+DATE(1970,1,1)+(-6/24)</f>
        <v>42426.699988425928</v>
      </c>
      <c r="T3278" s="12">
        <f>(((I3278/60)/60)/24)+DATE(1970,1,1)+(-6/24)</f>
        <v>42460.915972222225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((E3279/D3279))</f>
        <v>1.0860000000000001</v>
      </c>
      <c r="P3279" s="7">
        <f>(E3279/L3279)</f>
        <v>54.3</v>
      </c>
      <c r="Q3279" s="7" t="str">
        <f>LEFT($N3279,FIND("/",N3279)-1)</f>
        <v>theater</v>
      </c>
      <c r="R3279" s="7" t="str">
        <f>RIGHT($N3279,FIND("/",$N3279)-3)</f>
        <v>plays</v>
      </c>
      <c r="S3279" s="12">
        <f>(((J3279/60)/60)/24)+DATE(1970,1,1)+(-6/24)</f>
        <v>41931.432939814818</v>
      </c>
      <c r="T3279" s="12">
        <f>(((I3279/60)/60)/24)+DATE(1970,1,1)+(-6/24)</f>
        <v>41961.474606481483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((E3280/D3280))</f>
        <v>1.034</v>
      </c>
      <c r="P3280" s="7">
        <f>(E3280/L3280)</f>
        <v>76.029411764705884</v>
      </c>
      <c r="Q3280" s="7" t="str">
        <f>LEFT($N3280,FIND("/",N3280)-1)</f>
        <v>theater</v>
      </c>
      <c r="R3280" s="7" t="str">
        <f>RIGHT($N3280,FIND("/",$N3280)-3)</f>
        <v>plays</v>
      </c>
      <c r="S3280" s="12">
        <f>(((J3280/60)/60)/24)+DATE(1970,1,1)+(-6/24)</f>
        <v>42124.598414351851</v>
      </c>
      <c r="T3280" s="12">
        <f>(((I3280/60)/60)/24)+DATE(1970,1,1)+(-6/24)</f>
        <v>42154.598414351851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((E3281/D3281))</f>
        <v>1.1427586206896552</v>
      </c>
      <c r="P3281" s="7">
        <f>(E3281/L3281)</f>
        <v>105.2063492063492</v>
      </c>
      <c r="Q3281" s="7" t="str">
        <f>LEFT($N3281,FIND("/",N3281)-1)</f>
        <v>theater</v>
      </c>
      <c r="R3281" s="7" t="str">
        <f>RIGHT($N3281,FIND("/",$N3281)-3)</f>
        <v>plays</v>
      </c>
      <c r="S3281" s="12">
        <f>(((J3281/60)/60)/24)+DATE(1970,1,1)+(-6/24)</f>
        <v>42430.852534722217</v>
      </c>
      <c r="T3281" s="12">
        <f>(((I3281/60)/60)/24)+DATE(1970,1,1)+(-6/24)</f>
        <v>42460.81086805556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((E3282/D3282))</f>
        <v>1.03</v>
      </c>
      <c r="P3282" s="7">
        <f>(E3282/L3282)</f>
        <v>68.666666666666671</v>
      </c>
      <c r="Q3282" s="7" t="str">
        <f>LEFT($N3282,FIND("/",N3282)-1)</f>
        <v>theater</v>
      </c>
      <c r="R3282" s="7" t="str">
        <f>RIGHT($N3282,FIND("/",$N3282)-3)</f>
        <v>plays</v>
      </c>
      <c r="S3282" s="12">
        <f>(((J3282/60)/60)/24)+DATE(1970,1,1)+(-6/24)</f>
        <v>42121.506921296299</v>
      </c>
      <c r="T3282" s="12">
        <f>(((I3282/60)/60)/24)+DATE(1970,1,1)+(-6/24)</f>
        <v>42155.958333333328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((E3283/D3283))</f>
        <v>1.216</v>
      </c>
      <c r="P3283" s="7">
        <f>(E3283/L3283)</f>
        <v>129.36170212765958</v>
      </c>
      <c r="Q3283" s="7" t="str">
        <f>LEFT($N3283,FIND("/",N3283)-1)</f>
        <v>theater</v>
      </c>
      <c r="R3283" s="7" t="str">
        <f>RIGHT($N3283,FIND("/",$N3283)-3)</f>
        <v>plays</v>
      </c>
      <c r="S3283" s="12">
        <f>(((J3283/60)/60)/24)+DATE(1970,1,1)+(-6/24)</f>
        <v>42218.769733796296</v>
      </c>
      <c r="T3283" s="12">
        <f>(((I3283/60)/60)/24)+DATE(1970,1,1)+(-6/24)</f>
        <v>42248.769733796296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((E3284/D3284))</f>
        <v>1.026467741935484</v>
      </c>
      <c r="P3284" s="7">
        <f>(E3284/L3284)</f>
        <v>134.26371308016877</v>
      </c>
      <c r="Q3284" s="7" t="str">
        <f>LEFT($N3284,FIND("/",N3284)-1)</f>
        <v>theater</v>
      </c>
      <c r="R3284" s="7" t="str">
        <f>RIGHT($N3284,FIND("/",$N3284)-3)</f>
        <v>plays</v>
      </c>
      <c r="S3284" s="12">
        <f>(((J3284/60)/60)/24)+DATE(1970,1,1)+(-6/24)</f>
        <v>42444.94430555556</v>
      </c>
      <c r="T3284" s="12">
        <f>(((I3284/60)/60)/24)+DATE(1970,1,1)+(-6/24)</f>
        <v>42488.94430555556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((E3285/D3285))</f>
        <v>1.0475000000000001</v>
      </c>
      <c r="P3285" s="7">
        <f>(E3285/L3285)</f>
        <v>17.829787234042552</v>
      </c>
      <c r="Q3285" s="7" t="str">
        <f>LEFT($N3285,FIND("/",N3285)-1)</f>
        <v>theater</v>
      </c>
      <c r="R3285" s="7" t="str">
        <f>RIGHT($N3285,FIND("/",$N3285)-3)</f>
        <v>plays</v>
      </c>
      <c r="S3285" s="12">
        <f>(((J3285/60)/60)/24)+DATE(1970,1,1)+(-6/24)</f>
        <v>42379.49418981481</v>
      </c>
      <c r="T3285" s="12">
        <f>(((I3285/60)/60)/24)+DATE(1970,1,1)+(-6/24)</f>
        <v>42410.625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((E3286/D3286))</f>
        <v>1.016</v>
      </c>
      <c r="P3286" s="7">
        <f>(E3286/L3286)</f>
        <v>203.2</v>
      </c>
      <c r="Q3286" s="7" t="str">
        <f>LEFT($N3286,FIND("/",N3286)-1)</f>
        <v>theater</v>
      </c>
      <c r="R3286" s="7" t="str">
        <f>RIGHT($N3286,FIND("/",$N3286)-3)</f>
        <v>plays</v>
      </c>
      <c r="S3286" s="12">
        <f>(((J3286/60)/60)/24)+DATE(1970,1,1)+(-6/24)</f>
        <v>42380.634872685187</v>
      </c>
      <c r="T3286" s="12">
        <f>(((I3286/60)/60)/24)+DATE(1970,1,1)+(-6/24)</f>
        <v>42397.999305555553</v>
      </c>
    </row>
    <row r="3287" spans="1:20" ht="17">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((E3287/D3287))</f>
        <v>1.1210242048409682</v>
      </c>
      <c r="P3287" s="7">
        <f>(E3287/L3287)</f>
        <v>69.18518518518519</v>
      </c>
      <c r="Q3287" s="7" t="str">
        <f>LEFT($N3287,FIND("/",N3287)-1)</f>
        <v>theater</v>
      </c>
      <c r="R3287" s="7" t="str">
        <f>RIGHT($N3287,FIND("/",$N3287)-3)</f>
        <v>plays</v>
      </c>
      <c r="S3287" s="12">
        <f>(((J3287/60)/60)/24)+DATE(1970,1,1)+(-6/24)</f>
        <v>42762.692430555559</v>
      </c>
      <c r="T3287" s="12">
        <f>(((I3287/60)/60)/24)+DATE(1970,1,1)+(-6/24)</f>
        <v>42793.958333333328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((E3288/D3288))</f>
        <v>1.0176666666666667</v>
      </c>
      <c r="P3288" s="7">
        <f>(E3288/L3288)</f>
        <v>125.12295081967213</v>
      </c>
      <c r="Q3288" s="7" t="str">
        <f>LEFT($N3288,FIND("/",N3288)-1)</f>
        <v>theater</v>
      </c>
      <c r="R3288" s="7" t="str">
        <f>RIGHT($N3288,FIND("/",$N3288)-3)</f>
        <v>plays</v>
      </c>
      <c r="S3288" s="12">
        <f>(((J3288/60)/60)/24)+DATE(1970,1,1)+(-6/24)</f>
        <v>42567.590069444443</v>
      </c>
      <c r="T3288" s="12">
        <f>(((I3288/60)/60)/24)+DATE(1970,1,1)+(-6/24)</f>
        <v>42597.590069444443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((E3289/D3289))</f>
        <v>1</v>
      </c>
      <c r="P3289" s="7">
        <f>(E3289/L3289)</f>
        <v>73.529411764705884</v>
      </c>
      <c r="Q3289" s="7" t="str">
        <f>LEFT($N3289,FIND("/",N3289)-1)</f>
        <v>theater</v>
      </c>
      <c r="R3289" s="7" t="str">
        <f>RIGHT($N3289,FIND("/",$N3289)-3)</f>
        <v>plays</v>
      </c>
      <c r="S3289" s="12">
        <f>(((J3289/60)/60)/24)+DATE(1970,1,1)+(-6/24)</f>
        <v>42311.500324074077</v>
      </c>
      <c r="T3289" s="12">
        <f>(((I3289/60)/60)/24)+DATE(1970,1,1)+(-6/24)</f>
        <v>42336.500324074077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((E3290/D3290))</f>
        <v>1.0026489999999999</v>
      </c>
      <c r="P3290" s="7">
        <f>(E3290/L3290)</f>
        <v>48.437149758454105</v>
      </c>
      <c r="Q3290" s="7" t="str">
        <f>LEFT($N3290,FIND("/",N3290)-1)</f>
        <v>theater</v>
      </c>
      <c r="R3290" s="7" t="str">
        <f>RIGHT($N3290,FIND("/",$N3290)-3)</f>
        <v>plays</v>
      </c>
      <c r="S3290" s="12">
        <f>(((J3290/60)/60)/24)+DATE(1970,1,1)+(-6/24)</f>
        <v>42505.524479166663</v>
      </c>
      <c r="T3290" s="12">
        <f>(((I3290/60)/60)/24)+DATE(1970,1,1)+(-6/24)</f>
        <v>42541.708333333328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((E3291/D3291))</f>
        <v>1.3304200000000002</v>
      </c>
      <c r="P3291" s="7">
        <f>(E3291/L3291)</f>
        <v>26.608400000000003</v>
      </c>
      <c r="Q3291" s="7" t="str">
        <f>LEFT($N3291,FIND("/",N3291)-1)</f>
        <v>theater</v>
      </c>
      <c r="R3291" s="7" t="str">
        <f>RIGHT($N3291,FIND("/",$N3291)-3)</f>
        <v>plays</v>
      </c>
      <c r="S3291" s="12">
        <f>(((J3291/60)/60)/24)+DATE(1970,1,1)+(-6/24)</f>
        <v>42758.118078703701</v>
      </c>
      <c r="T3291" s="12">
        <f>(((I3291/60)/60)/24)+DATE(1970,1,1)+(-6/24)</f>
        <v>42786.118078703701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((E3292/D3292))</f>
        <v>1.212</v>
      </c>
      <c r="P3292" s="7">
        <f>(E3292/L3292)</f>
        <v>33.666666666666664</v>
      </c>
      <c r="Q3292" s="7" t="str">
        <f>LEFT($N3292,FIND("/",N3292)-1)</f>
        <v>theater</v>
      </c>
      <c r="R3292" s="7" t="str">
        <f>RIGHT($N3292,FIND("/",$N3292)-3)</f>
        <v>plays</v>
      </c>
      <c r="S3292" s="12">
        <f>(((J3292/60)/60)/24)+DATE(1970,1,1)+(-6/24)</f>
        <v>42775.26494212963</v>
      </c>
      <c r="T3292" s="12">
        <f>(((I3292/60)/60)/24)+DATE(1970,1,1)+(-6/24)</f>
        <v>42805.26494212963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((E3293/D3293))</f>
        <v>1.1399999999999999</v>
      </c>
      <c r="P3293" s="7">
        <f>(E3293/L3293)</f>
        <v>40.714285714285715</v>
      </c>
      <c r="Q3293" s="7" t="str">
        <f>LEFT($N3293,FIND("/",N3293)-1)</f>
        <v>theater</v>
      </c>
      <c r="R3293" s="7" t="str">
        <f>RIGHT($N3293,FIND("/",$N3293)-3)</f>
        <v>plays</v>
      </c>
      <c r="S3293" s="12">
        <f>(((J3293/60)/60)/24)+DATE(1970,1,1)+(-6/24)</f>
        <v>42232.452546296292</v>
      </c>
      <c r="T3293" s="12">
        <f>(((I3293/60)/60)/24)+DATE(1970,1,1)+(-6/24)</f>
        <v>42263.915972222225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((E3294/D3294))</f>
        <v>2.8613861386138613</v>
      </c>
      <c r="P3294" s="7">
        <f>(E3294/L3294)</f>
        <v>19.266666666666666</v>
      </c>
      <c r="Q3294" s="7" t="str">
        <f>LEFT($N3294,FIND("/",N3294)-1)</f>
        <v>theater</v>
      </c>
      <c r="R3294" s="7" t="str">
        <f>RIGHT($N3294,FIND("/",$N3294)-3)</f>
        <v>plays</v>
      </c>
      <c r="S3294" s="12">
        <f>(((J3294/60)/60)/24)+DATE(1970,1,1)+(-6/24)</f>
        <v>42282.520231481481</v>
      </c>
      <c r="T3294" s="12">
        <f>(((I3294/60)/60)/24)+DATE(1970,1,1)+(-6/24)</f>
        <v>42342.561898148153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((E3295/D3295))</f>
        <v>1.7044444444444444</v>
      </c>
      <c r="P3295" s="7">
        <f>(E3295/L3295)</f>
        <v>84.285714285714292</v>
      </c>
      <c r="Q3295" s="7" t="str">
        <f>LEFT($N3295,FIND("/",N3295)-1)</f>
        <v>theater</v>
      </c>
      <c r="R3295" s="7" t="str">
        <f>RIGHT($N3295,FIND("/",$N3295)-3)</f>
        <v>plays</v>
      </c>
      <c r="S3295" s="12">
        <f>(((J3295/60)/60)/24)+DATE(1970,1,1)+(-6/24)</f>
        <v>42768.175370370373</v>
      </c>
      <c r="T3295" s="12">
        <f>(((I3295/60)/60)/24)+DATE(1970,1,1)+(-6/24)</f>
        <v>42798.175370370373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((E3296/D3296))</f>
        <v>1.1833333333333333</v>
      </c>
      <c r="P3296" s="7">
        <f>(E3296/L3296)</f>
        <v>29.583333333333332</v>
      </c>
      <c r="Q3296" s="7" t="str">
        <f>LEFT($N3296,FIND("/",N3296)-1)</f>
        <v>theater</v>
      </c>
      <c r="R3296" s="7" t="str">
        <f>RIGHT($N3296,FIND("/",$N3296)-3)</f>
        <v>plays</v>
      </c>
      <c r="S3296" s="12">
        <f>(((J3296/60)/60)/24)+DATE(1970,1,1)+(-6/24)</f>
        <v>42141.291134259256</v>
      </c>
      <c r="T3296" s="12">
        <f>(((I3296/60)/60)/24)+DATE(1970,1,1)+(-6/24)</f>
        <v>42171.291134259256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((E3297/D3297))</f>
        <v>1.0285857142857142</v>
      </c>
      <c r="P3297" s="7">
        <f>(E3297/L3297)</f>
        <v>26.667037037037037</v>
      </c>
      <c r="Q3297" s="7" t="str">
        <f>LEFT($N3297,FIND("/",N3297)-1)</f>
        <v>theater</v>
      </c>
      <c r="R3297" s="7" t="str">
        <f>RIGHT($N3297,FIND("/",$N3297)-3)</f>
        <v>plays</v>
      </c>
      <c r="S3297" s="12">
        <f>(((J3297/60)/60)/24)+DATE(1970,1,1)+(-6/24)</f>
        <v>42609.192465277782</v>
      </c>
      <c r="T3297" s="12">
        <f>(((I3297/60)/60)/24)+DATE(1970,1,1)+(-6/24)</f>
        <v>42639.192465277782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((E3298/D3298))</f>
        <v>1.4406666666666668</v>
      </c>
      <c r="P3298" s="7">
        <f>(E3298/L3298)</f>
        <v>45.978723404255319</v>
      </c>
      <c r="Q3298" s="7" t="str">
        <f>LEFT($N3298,FIND("/",N3298)-1)</f>
        <v>theater</v>
      </c>
      <c r="R3298" s="7" t="str">
        <f>RIGHT($N3298,FIND("/",$N3298)-3)</f>
        <v>plays</v>
      </c>
      <c r="S3298" s="12">
        <f>(((J3298/60)/60)/24)+DATE(1970,1,1)+(-6/24)</f>
        <v>42309.506620370375</v>
      </c>
      <c r="T3298" s="12">
        <f>(((I3298/60)/60)/24)+DATE(1970,1,1)+(-6/24)</f>
        <v>42330.666666666672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((E3299/D3299))</f>
        <v>1.0007272727272727</v>
      </c>
      <c r="P3299" s="7">
        <f>(E3299/L3299)</f>
        <v>125.09090909090909</v>
      </c>
      <c r="Q3299" s="7" t="str">
        <f>LEFT($N3299,FIND("/",N3299)-1)</f>
        <v>theater</v>
      </c>
      <c r="R3299" s="7" t="str">
        <f>RIGHT($N3299,FIND("/",$N3299)-3)</f>
        <v>plays</v>
      </c>
      <c r="S3299" s="12">
        <f>(((J3299/60)/60)/24)+DATE(1970,1,1)+(-6/24)</f>
        <v>42193.521481481483</v>
      </c>
      <c r="T3299" s="12">
        <f>(((I3299/60)/60)/24)+DATE(1970,1,1)+(-6/24)</f>
        <v>42212.707638888889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((E3300/D3300))</f>
        <v>1.0173000000000001</v>
      </c>
      <c r="P3300" s="7">
        <f>(E3300/L3300)</f>
        <v>141.29166666666666</v>
      </c>
      <c r="Q3300" s="7" t="str">
        <f>LEFT($N3300,FIND("/",N3300)-1)</f>
        <v>theater</v>
      </c>
      <c r="R3300" s="7" t="str">
        <f>RIGHT($N3300,FIND("/",$N3300)-3)</f>
        <v>plays</v>
      </c>
      <c r="S3300" s="12">
        <f>(((J3300/60)/60)/24)+DATE(1970,1,1)+(-6/24)</f>
        <v>42239.707962962959</v>
      </c>
      <c r="T3300" s="12">
        <f>(((I3300/60)/60)/24)+DATE(1970,1,1)+(-6/24)</f>
        <v>42259.75</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((E3301/D3301))</f>
        <v>1.1619999999999999</v>
      </c>
      <c r="P3301" s="7">
        <f>(E3301/L3301)</f>
        <v>55.333333333333336</v>
      </c>
      <c r="Q3301" s="7" t="str">
        <f>LEFT($N3301,FIND("/",N3301)-1)</f>
        <v>theater</v>
      </c>
      <c r="R3301" s="7" t="str">
        <f>RIGHT($N3301,FIND("/",$N3301)-3)</f>
        <v>plays</v>
      </c>
      <c r="S3301" s="12">
        <f>(((J3301/60)/60)/24)+DATE(1970,1,1)+(-6/24)</f>
        <v>42261.667395833334</v>
      </c>
      <c r="T3301" s="12">
        <f>(((I3301/60)/60)/24)+DATE(1970,1,1)+(-6/24)</f>
        <v>42291.667395833334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((E3302/D3302))</f>
        <v>1.3616666666666666</v>
      </c>
      <c r="P3302" s="7">
        <f>(E3302/L3302)</f>
        <v>46.420454545454547</v>
      </c>
      <c r="Q3302" s="7" t="str">
        <f>LEFT($N3302,FIND("/",N3302)-1)</f>
        <v>theater</v>
      </c>
      <c r="R3302" s="7" t="str">
        <f>RIGHT($N3302,FIND("/",$N3302)-3)</f>
        <v>plays</v>
      </c>
      <c r="S3302" s="12">
        <f>(((J3302/60)/60)/24)+DATE(1970,1,1)+(-6/24)</f>
        <v>42102.493773148148</v>
      </c>
      <c r="T3302" s="12">
        <f>(((I3302/60)/60)/24)+DATE(1970,1,1)+(-6/24)</f>
        <v>42123.493773148148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((E3303/D3303))</f>
        <v>1.3346666666666667</v>
      </c>
      <c r="P3303" s="7">
        <f>(E3303/L3303)</f>
        <v>57.2</v>
      </c>
      <c r="Q3303" s="7" t="str">
        <f>LEFT($N3303,FIND("/",N3303)-1)</f>
        <v>theater</v>
      </c>
      <c r="R3303" s="7" t="str">
        <f>RIGHT($N3303,FIND("/",$N3303)-3)</f>
        <v>plays</v>
      </c>
      <c r="S3303" s="12">
        <f>(((J3303/60)/60)/24)+DATE(1970,1,1)+(-6/24)</f>
        <v>42538.48583333334</v>
      </c>
      <c r="T3303" s="12">
        <f>(((I3303/60)/60)/24)+DATE(1970,1,1)+(-6/24)</f>
        <v>42583.040972222225</v>
      </c>
    </row>
    <row r="3304" spans="1:20" ht="17">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((E3304/D3304))</f>
        <v>1.0339285714285715</v>
      </c>
      <c r="P3304" s="7">
        <f>(E3304/L3304)</f>
        <v>173.7</v>
      </c>
      <c r="Q3304" s="7" t="str">
        <f>LEFT($N3304,FIND("/",N3304)-1)</f>
        <v>theater</v>
      </c>
      <c r="R3304" s="7" t="str">
        <f>RIGHT($N3304,FIND("/",$N3304)-3)</f>
        <v>plays</v>
      </c>
      <c r="S3304" s="12">
        <f>(((J3304/60)/60)/24)+DATE(1970,1,1)+(-6/24)</f>
        <v>42681.10157407407</v>
      </c>
      <c r="T3304" s="12">
        <f>(((I3304/60)/60)/24)+DATE(1970,1,1)+(-6/24)</f>
        <v>42711.10157407407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((E3305/D3305))</f>
        <v>1.1588888888888889</v>
      </c>
      <c r="P3305" s="7">
        <f>(E3305/L3305)</f>
        <v>59.6</v>
      </c>
      <c r="Q3305" s="7" t="str">
        <f>LEFT($N3305,FIND("/",N3305)-1)</f>
        <v>theater</v>
      </c>
      <c r="R3305" s="7" t="str">
        <f>RIGHT($N3305,FIND("/",$N3305)-3)</f>
        <v>plays</v>
      </c>
      <c r="S3305" s="12">
        <f>(((J3305/60)/60)/24)+DATE(1970,1,1)+(-6/24)</f>
        <v>42056.40143518518</v>
      </c>
      <c r="T3305" s="12">
        <f>(((I3305/60)/60)/24)+DATE(1970,1,1)+(-6/24)</f>
        <v>42091.359768518523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((E3306/D3306))</f>
        <v>1.0451666666666666</v>
      </c>
      <c r="P3306" s="7">
        <f>(E3306/L3306)</f>
        <v>89.585714285714289</v>
      </c>
      <c r="Q3306" s="7" t="str">
        <f>LEFT($N3306,FIND("/",N3306)-1)</f>
        <v>theater</v>
      </c>
      <c r="R3306" s="7" t="str">
        <f>RIGHT($N3306,FIND("/",$N3306)-3)</f>
        <v>plays</v>
      </c>
      <c r="S3306" s="12">
        <f>(((J3306/60)/60)/24)+DATE(1970,1,1)+(-6/24)</f>
        <v>42696.374444444446</v>
      </c>
      <c r="T3306" s="12">
        <f>(((I3306/60)/60)/24)+DATE(1970,1,1)+(-6/24)</f>
        <v>42726.374444444446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((E3307/D3307))</f>
        <v>1.0202500000000001</v>
      </c>
      <c r="P3307" s="7">
        <f>(E3307/L3307)</f>
        <v>204.05</v>
      </c>
      <c r="Q3307" s="7" t="str">
        <f>LEFT($N3307,FIND("/",N3307)-1)</f>
        <v>theater</v>
      </c>
      <c r="R3307" s="7" t="str">
        <f>RIGHT($N3307,FIND("/",$N3307)-3)</f>
        <v>plays</v>
      </c>
      <c r="S3307" s="12">
        <f>(((J3307/60)/60)/24)+DATE(1970,1,1)+(-6/24)</f>
        <v>42186.605879629627</v>
      </c>
      <c r="T3307" s="12">
        <f>(((I3307/60)/60)/24)+DATE(1970,1,1)+(-6/24)</f>
        <v>42216.605879629627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((E3308/D3308))</f>
        <v>1.7533333333333334</v>
      </c>
      <c r="P3308" s="7">
        <f>(E3308/L3308)</f>
        <v>48.703703703703702</v>
      </c>
      <c r="Q3308" s="7" t="str">
        <f>LEFT($N3308,FIND("/",N3308)-1)</f>
        <v>theater</v>
      </c>
      <c r="R3308" s="7" t="str">
        <f>RIGHT($N3308,FIND("/",$N3308)-3)</f>
        <v>plays</v>
      </c>
      <c r="S3308" s="12">
        <f>(((J3308/60)/60)/24)+DATE(1970,1,1)+(-6/24)</f>
        <v>42492.969236111108</v>
      </c>
      <c r="T3308" s="12">
        <f>(((I3308/60)/60)/24)+DATE(1970,1,1)+(-6/24)</f>
        <v>42530.875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((E3309/D3309))</f>
        <v>1.0668</v>
      </c>
      <c r="P3309" s="7">
        <f>(E3309/L3309)</f>
        <v>53.339999999999996</v>
      </c>
      <c r="Q3309" s="7" t="str">
        <f>LEFT($N3309,FIND("/",N3309)-1)</f>
        <v>theater</v>
      </c>
      <c r="R3309" s="7" t="str">
        <f>RIGHT($N3309,FIND("/",$N3309)-3)</f>
        <v>plays</v>
      </c>
      <c r="S3309" s="12">
        <f>(((J3309/60)/60)/24)+DATE(1970,1,1)+(-6/24)</f>
        <v>42474.807164351849</v>
      </c>
      <c r="T3309" s="12">
        <f>(((I3309/60)/60)/24)+DATE(1970,1,1)+(-6/24)</f>
        <v>42504.807164351849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((E3310/D3310))</f>
        <v>1.2228571428571429</v>
      </c>
      <c r="P3310" s="7">
        <f>(E3310/L3310)</f>
        <v>75.087719298245617</v>
      </c>
      <c r="Q3310" s="7" t="str">
        <f>LEFT($N3310,FIND("/",N3310)-1)</f>
        <v>theater</v>
      </c>
      <c r="R3310" s="7" t="str">
        <f>RIGHT($N3310,FIND("/",$N3310)-3)</f>
        <v>plays</v>
      </c>
      <c r="S3310" s="12">
        <f>(((J3310/60)/60)/24)+DATE(1970,1,1)+(-6/24)</f>
        <v>42452.626909722225</v>
      </c>
      <c r="T3310" s="12">
        <f>(((I3310/60)/60)/24)+DATE(1970,1,1)+(-6/24)</f>
        <v>42473.626909722225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((E3311/D3311))</f>
        <v>1.5942857142857143</v>
      </c>
      <c r="P3311" s="7">
        <f>(E3311/L3311)</f>
        <v>18</v>
      </c>
      <c r="Q3311" s="7" t="str">
        <f>LEFT($N3311,FIND("/",N3311)-1)</f>
        <v>theater</v>
      </c>
      <c r="R3311" s="7" t="str">
        <f>RIGHT($N3311,FIND("/",$N3311)-3)</f>
        <v>plays</v>
      </c>
      <c r="S3311" s="12">
        <f>(((J3311/60)/60)/24)+DATE(1970,1,1)+(-6/24)</f>
        <v>42628.400208333333</v>
      </c>
      <c r="T3311" s="12">
        <f>(((I3311/60)/60)/24)+DATE(1970,1,1)+(-6/24)</f>
        <v>42659.400208333333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((E3312/D3312))</f>
        <v>1.0007692307692309</v>
      </c>
      <c r="P3312" s="7">
        <f>(E3312/L3312)</f>
        <v>209.83870967741936</v>
      </c>
      <c r="Q3312" s="7" t="str">
        <f>LEFT($N3312,FIND("/",N3312)-1)</f>
        <v>theater</v>
      </c>
      <c r="R3312" s="7" t="str">
        <f>RIGHT($N3312,FIND("/",$N3312)-3)</f>
        <v>plays</v>
      </c>
      <c r="S3312" s="12">
        <f>(((J3312/60)/60)/24)+DATE(1970,1,1)+(-6/24)</f>
        <v>42253.678530092591</v>
      </c>
      <c r="T3312" s="12">
        <f>(((I3312/60)/60)/24)+DATE(1970,1,1)+(-6/24)</f>
        <v>42283.678530092591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((E3313/D3313))</f>
        <v>1.0984</v>
      </c>
      <c r="P3313" s="7">
        <f>(E3313/L3313)</f>
        <v>61.022222222222226</v>
      </c>
      <c r="Q3313" s="7" t="str">
        <f>LEFT($N3313,FIND("/",N3313)-1)</f>
        <v>theater</v>
      </c>
      <c r="R3313" s="7" t="str">
        <f>RIGHT($N3313,FIND("/",$N3313)-3)</f>
        <v>plays</v>
      </c>
      <c r="S3313" s="12">
        <f>(((J3313/60)/60)/24)+DATE(1970,1,1)+(-6/24)</f>
        <v>42264.04178240741</v>
      </c>
      <c r="T3313" s="12">
        <f>(((I3313/60)/60)/24)+DATE(1970,1,1)+(-6/24)</f>
        <v>42294.04178240741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((E3314/D3314))</f>
        <v>1.0004</v>
      </c>
      <c r="P3314" s="7">
        <f>(E3314/L3314)</f>
        <v>61</v>
      </c>
      <c r="Q3314" s="7" t="str">
        <f>LEFT($N3314,FIND("/",N3314)-1)</f>
        <v>theater</v>
      </c>
      <c r="R3314" s="7" t="str">
        <f>RIGHT($N3314,FIND("/",$N3314)-3)</f>
        <v>plays</v>
      </c>
      <c r="S3314" s="12">
        <f>(((J3314/60)/60)/24)+DATE(1970,1,1)+(-6/24)</f>
        <v>42664.559560185182</v>
      </c>
      <c r="T3314" s="12">
        <f>(((I3314/60)/60)/24)+DATE(1970,1,1)+(-6/24)</f>
        <v>42685.666666666672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((E3315/D3315))</f>
        <v>1.1605000000000001</v>
      </c>
      <c r="P3315" s="7">
        <f>(E3315/L3315)</f>
        <v>80.034482758620683</v>
      </c>
      <c r="Q3315" s="7" t="str">
        <f>LEFT($N3315,FIND("/",N3315)-1)</f>
        <v>theater</v>
      </c>
      <c r="R3315" s="7" t="str">
        <f>RIGHT($N3315,FIND("/",$N3315)-3)</f>
        <v>plays</v>
      </c>
      <c r="S3315" s="12">
        <f>(((J3315/60)/60)/24)+DATE(1970,1,1)+(-6/24)</f>
        <v>42381.994409722218</v>
      </c>
      <c r="T3315" s="12">
        <f>(((I3315/60)/60)/24)+DATE(1970,1,1)+(-6/24)</f>
        <v>42395.791666666672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((E3316/D3316))</f>
        <v>2.1074999999999999</v>
      </c>
      <c r="P3316" s="7">
        <f>(E3316/L3316)</f>
        <v>29.068965517241381</v>
      </c>
      <c r="Q3316" s="7" t="str">
        <f>LEFT($N3316,FIND("/",N3316)-1)</f>
        <v>theater</v>
      </c>
      <c r="R3316" s="7" t="str">
        <f>RIGHT($N3316,FIND("/",$N3316)-3)</f>
        <v>plays</v>
      </c>
      <c r="S3316" s="12">
        <f>(((J3316/60)/60)/24)+DATE(1970,1,1)+(-6/24)</f>
        <v>42105.017488425925</v>
      </c>
      <c r="T3316" s="12">
        <f>(((I3316/60)/60)/24)+DATE(1970,1,1)+(-6/24)</f>
        <v>42132.586805555555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((E3317/D3317))</f>
        <v>1.1000000000000001</v>
      </c>
      <c r="P3317" s="7">
        <f>(E3317/L3317)</f>
        <v>49.438202247191015</v>
      </c>
      <c r="Q3317" s="7" t="str">
        <f>LEFT($N3317,FIND("/",N3317)-1)</f>
        <v>theater</v>
      </c>
      <c r="R3317" s="7" t="str">
        <f>RIGHT($N3317,FIND("/",$N3317)-3)</f>
        <v>plays</v>
      </c>
      <c r="S3317" s="12">
        <f>(((J3317/60)/60)/24)+DATE(1970,1,1)+(-6/24)</f>
        <v>42466.053715277783</v>
      </c>
      <c r="T3317" s="12">
        <f>(((I3317/60)/60)/24)+DATE(1970,1,1)+(-6/24)</f>
        <v>42496.053715277783</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((E3318/D3318))</f>
        <v>1.0008673425918038</v>
      </c>
      <c r="P3318" s="7">
        <f>(E3318/L3318)</f>
        <v>93.977440000000001</v>
      </c>
      <c r="Q3318" s="7" t="str">
        <f>LEFT($N3318,FIND("/",N3318)-1)</f>
        <v>theater</v>
      </c>
      <c r="R3318" s="7" t="str">
        <f>RIGHT($N3318,FIND("/",$N3318)-3)</f>
        <v>plays</v>
      </c>
      <c r="S3318" s="12">
        <f>(((J3318/60)/60)/24)+DATE(1970,1,1)+(-6/24)</f>
        <v>41826.621238425927</v>
      </c>
      <c r="T3318" s="12">
        <f>(((I3318/60)/60)/24)+DATE(1970,1,1)+(-6/24)</f>
        <v>41859.32916666667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((E3319/D3319))</f>
        <v>1.0619047619047619</v>
      </c>
      <c r="P3319" s="7">
        <f>(E3319/L3319)</f>
        <v>61.944444444444443</v>
      </c>
      <c r="Q3319" s="7" t="str">
        <f>LEFT($N3319,FIND("/",N3319)-1)</f>
        <v>theater</v>
      </c>
      <c r="R3319" s="7" t="str">
        <f>RIGHT($N3319,FIND("/",$N3319)-3)</f>
        <v>plays</v>
      </c>
      <c r="S3319" s="12">
        <f>(((J3319/60)/60)/24)+DATE(1970,1,1)+(-6/24)</f>
        <v>42498.789629629624</v>
      </c>
      <c r="T3319" s="12">
        <f>(((I3319/60)/60)/24)+DATE(1970,1,1)+(-6/24)</f>
        <v>42528.789629629624</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((E3320/D3320))</f>
        <v>1.256</v>
      </c>
      <c r="P3320" s="7">
        <f>(E3320/L3320)</f>
        <v>78.5</v>
      </c>
      <c r="Q3320" s="7" t="str">
        <f>LEFT($N3320,FIND("/",N3320)-1)</f>
        <v>theater</v>
      </c>
      <c r="R3320" s="7" t="str">
        <f>RIGHT($N3320,FIND("/",$N3320)-3)</f>
        <v>plays</v>
      </c>
      <c r="S3320" s="12">
        <f>(((J3320/60)/60)/24)+DATE(1970,1,1)+(-6/24)</f>
        <v>42431.052002314813</v>
      </c>
      <c r="T3320" s="12">
        <f>(((I3320/60)/60)/24)+DATE(1970,1,1)+(-6/24)</f>
        <v>42470.854166666672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((E3321/D3321))</f>
        <v>1.08</v>
      </c>
      <c r="P3321" s="7">
        <f>(E3321/L3321)</f>
        <v>33.75</v>
      </c>
      <c r="Q3321" s="7" t="str">
        <f>LEFT($N3321,FIND("/",N3321)-1)</f>
        <v>theater</v>
      </c>
      <c r="R3321" s="7" t="str">
        <f>RIGHT($N3321,FIND("/",$N3321)-3)</f>
        <v>plays</v>
      </c>
      <c r="S3321" s="12">
        <f>(((J3321/60)/60)/24)+DATE(1970,1,1)+(-6/24)</f>
        <v>41990.335486111115</v>
      </c>
      <c r="T3321" s="12">
        <f>(((I3321/60)/60)/24)+DATE(1970,1,1)+(-6/24)</f>
        <v>42035.335486111115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((E3322/D3322))</f>
        <v>1.01</v>
      </c>
      <c r="P3322" s="7">
        <f>(E3322/L3322)</f>
        <v>66.44736842105263</v>
      </c>
      <c r="Q3322" s="7" t="str">
        <f>LEFT($N3322,FIND("/",N3322)-1)</f>
        <v>theater</v>
      </c>
      <c r="R3322" s="7" t="str">
        <f>RIGHT($N3322,FIND("/",$N3322)-3)</f>
        <v>plays</v>
      </c>
      <c r="S3322" s="12">
        <f>(((J3322/60)/60)/24)+DATE(1970,1,1)+(-6/24)</f>
        <v>42512.795798611114</v>
      </c>
      <c r="T3322" s="12">
        <f>(((I3322/60)/60)/24)+DATE(1970,1,1)+(-6/24)</f>
        <v>42542.795798611114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((E3323/D3323))</f>
        <v>1.0740000000000001</v>
      </c>
      <c r="P3323" s="7">
        <f>(E3323/L3323)</f>
        <v>35.799999999999997</v>
      </c>
      <c r="Q3323" s="7" t="str">
        <f>LEFT($N3323,FIND("/",N3323)-1)</f>
        <v>theater</v>
      </c>
      <c r="R3323" s="7" t="str">
        <f>RIGHT($N3323,FIND("/",$N3323)-3)</f>
        <v>plays</v>
      </c>
      <c r="S3323" s="12">
        <f>(((J3323/60)/60)/24)+DATE(1970,1,1)+(-6/24)</f>
        <v>41913.850289351853</v>
      </c>
      <c r="T3323" s="12">
        <f>(((I3323/60)/60)/24)+DATE(1970,1,1)+(-6/24)</f>
        <v>41927.915972222225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((E3324/D3324))</f>
        <v>1.0151515151515151</v>
      </c>
      <c r="P3324" s="7">
        <f>(E3324/L3324)</f>
        <v>145.65217391304347</v>
      </c>
      <c r="Q3324" s="7" t="str">
        <f>LEFT($N3324,FIND("/",N3324)-1)</f>
        <v>theater</v>
      </c>
      <c r="R3324" s="7" t="str">
        <f>RIGHT($N3324,FIND("/",$N3324)-3)</f>
        <v>plays</v>
      </c>
      <c r="S3324" s="12">
        <f>(((J3324/60)/60)/24)+DATE(1970,1,1)+(-6/24)</f>
        <v>42520.760370370372</v>
      </c>
      <c r="T3324" s="12">
        <f>(((I3324/60)/60)/24)+DATE(1970,1,1)+(-6/24)</f>
        <v>42542.913194444445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((E3325/D3325))</f>
        <v>1.2589999999999999</v>
      </c>
      <c r="P3325" s="7">
        <f>(E3325/L3325)</f>
        <v>25.693877551020407</v>
      </c>
      <c r="Q3325" s="7" t="str">
        <f>LEFT($N3325,FIND("/",N3325)-1)</f>
        <v>theater</v>
      </c>
      <c r="R3325" s="7" t="str">
        <f>RIGHT($N3325,FIND("/",$N3325)-3)</f>
        <v>plays</v>
      </c>
      <c r="S3325" s="12">
        <f>(((J3325/60)/60)/24)+DATE(1970,1,1)+(-6/24)</f>
        <v>42608.11583333333</v>
      </c>
      <c r="T3325" s="12">
        <f>(((I3325/60)/60)/24)+DATE(1970,1,1)+(-6/24)</f>
        <v>42638.11583333333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((E3326/D3326))</f>
        <v>1.0166666666666666</v>
      </c>
      <c r="P3326" s="7">
        <f>(E3326/L3326)</f>
        <v>152.5</v>
      </c>
      <c r="Q3326" s="7" t="str">
        <f>LEFT($N3326,FIND("/",N3326)-1)</f>
        <v>theater</v>
      </c>
      <c r="R3326" s="7" t="str">
        <f>RIGHT($N3326,FIND("/",$N3326)-3)</f>
        <v>plays</v>
      </c>
      <c r="S3326" s="12">
        <f>(((J3326/60)/60)/24)+DATE(1970,1,1)+(-6/24)</f>
        <v>42512.33321759259</v>
      </c>
      <c r="T3326" s="12">
        <f>(((I3326/60)/60)/24)+DATE(1970,1,1)+(-6/24)</f>
        <v>42526.33321759259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((E3327/D3327))</f>
        <v>1.125</v>
      </c>
      <c r="P3327" s="7">
        <f>(E3327/L3327)</f>
        <v>30</v>
      </c>
      <c r="Q3327" s="7" t="str">
        <f>LEFT($N3327,FIND("/",N3327)-1)</f>
        <v>theater</v>
      </c>
      <c r="R3327" s="7" t="str">
        <f>RIGHT($N3327,FIND("/",$N3327)-3)</f>
        <v>plays</v>
      </c>
      <c r="S3327" s="12">
        <f>(((J3327/60)/60)/24)+DATE(1970,1,1)+(-6/24)</f>
        <v>42064.535613425927</v>
      </c>
      <c r="T3327" s="12">
        <f>(((I3327/60)/60)/24)+DATE(1970,1,1)+(-6/24)</f>
        <v>42099.493946759263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((E3328/D3328))</f>
        <v>1.0137499999999999</v>
      </c>
      <c r="P3328" s="7">
        <f>(E3328/L3328)</f>
        <v>142.28070175438597</v>
      </c>
      <c r="Q3328" s="7" t="str">
        <f>LEFT($N3328,FIND("/",N3328)-1)</f>
        <v>theater</v>
      </c>
      <c r="R3328" s="7" t="str">
        <f>RIGHT($N3328,FIND("/",$N3328)-3)</f>
        <v>plays</v>
      </c>
      <c r="S3328" s="12">
        <f>(((J3328/60)/60)/24)+DATE(1970,1,1)+(-6/24)</f>
        <v>42041.464178240742</v>
      </c>
      <c r="T3328" s="12">
        <f>(((I3328/60)/60)/24)+DATE(1970,1,1)+(-6/24)</f>
        <v>42071.42251157407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((E3329/D3329))</f>
        <v>1.0125</v>
      </c>
      <c r="P3329" s="7">
        <f>(E3329/L3329)</f>
        <v>24.545454545454547</v>
      </c>
      <c r="Q3329" s="7" t="str">
        <f>LEFT($N3329,FIND("/",N3329)-1)</f>
        <v>theater</v>
      </c>
      <c r="R3329" s="7" t="str">
        <f>RIGHT($N3329,FIND("/",$N3329)-3)</f>
        <v>plays</v>
      </c>
      <c r="S3329" s="12">
        <f>(((J3329/60)/60)/24)+DATE(1970,1,1)+(-6/24)</f>
        <v>42468.124606481477</v>
      </c>
      <c r="T3329" s="12">
        <f>(((I3329/60)/60)/24)+DATE(1970,1,1)+(-6/24)</f>
        <v>42498.124606481477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((E3330/D3330))</f>
        <v>1.4638888888888888</v>
      </c>
      <c r="P3330" s="7">
        <f>(E3330/L3330)</f>
        <v>292.77777777777777</v>
      </c>
      <c r="Q3330" s="7" t="str">
        <f>LEFT($N3330,FIND("/",N3330)-1)</f>
        <v>theater</v>
      </c>
      <c r="R3330" s="7" t="str">
        <f>RIGHT($N3330,FIND("/",$N3330)-3)</f>
        <v>plays</v>
      </c>
      <c r="S3330" s="12">
        <f>(((J3330/60)/60)/24)+DATE(1970,1,1)+(-6/24)</f>
        <v>41822.32503472222</v>
      </c>
      <c r="T3330" s="12">
        <f>(((I3330/60)/60)/24)+DATE(1970,1,1)+(-6/24)</f>
        <v>41824.791666666664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((E3331/D3331))</f>
        <v>1.1679999999999999</v>
      </c>
      <c r="P3331" s="7">
        <f>(E3331/L3331)</f>
        <v>44.92307692307692</v>
      </c>
      <c r="Q3331" s="7" t="str">
        <f>LEFT($N3331,FIND("/",N3331)-1)</f>
        <v>theater</v>
      </c>
      <c r="R3331" s="7" t="str">
        <f>RIGHT($N3331,FIND("/",$N3331)-3)</f>
        <v>plays</v>
      </c>
      <c r="S3331" s="12">
        <f>(((J3331/60)/60)/24)+DATE(1970,1,1)+(-6/24)</f>
        <v>41837.073009259257</v>
      </c>
      <c r="T3331" s="12">
        <f>(((I3331/60)/60)/24)+DATE(1970,1,1)+(-6/24)</f>
        <v>41847.708333333336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((E3332/D3332))</f>
        <v>1.0626666666666666</v>
      </c>
      <c r="P3332" s="7">
        <f>(E3332/L3332)</f>
        <v>23.10144927536232</v>
      </c>
      <c r="Q3332" s="7" t="str">
        <f>LEFT($N3332,FIND("/",N3332)-1)</f>
        <v>theater</v>
      </c>
      <c r="R3332" s="7" t="str">
        <f>RIGHT($N3332,FIND("/",$N3332)-3)</f>
        <v>plays</v>
      </c>
      <c r="S3332" s="12">
        <f>(((J3332/60)/60)/24)+DATE(1970,1,1)+(-6/24)</f>
        <v>42065.637361111112</v>
      </c>
      <c r="T3332" s="12">
        <f>(((I3332/60)/60)/24)+DATE(1970,1,1)+(-6/24)</f>
        <v>42095.595694444448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((E3333/D3333))</f>
        <v>1.0451999999999999</v>
      </c>
      <c r="P3333" s="7">
        <f>(E3333/L3333)</f>
        <v>80.400000000000006</v>
      </c>
      <c r="Q3333" s="7" t="str">
        <f>LEFT($N3333,FIND("/",N3333)-1)</f>
        <v>theater</v>
      </c>
      <c r="R3333" s="7" t="str">
        <f>RIGHT($N3333,FIND("/",$N3333)-3)</f>
        <v>plays</v>
      </c>
      <c r="S3333" s="12">
        <f>(((J3333/60)/60)/24)+DATE(1970,1,1)+(-6/24)</f>
        <v>42248.447754629626</v>
      </c>
      <c r="T3333" s="12">
        <f>(((I3333/60)/60)/24)+DATE(1970,1,1)+(-6/24)</f>
        <v>42283.447754629626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((E3334/D3334))</f>
        <v>1</v>
      </c>
      <c r="P3334" s="7">
        <f>(E3334/L3334)</f>
        <v>72.289156626506028</v>
      </c>
      <c r="Q3334" s="7" t="str">
        <f>LEFT($N3334,FIND("/",N3334)-1)</f>
        <v>theater</v>
      </c>
      <c r="R3334" s="7" t="str">
        <f>RIGHT($N3334,FIND("/",$N3334)-3)</f>
        <v>plays</v>
      </c>
      <c r="S3334" s="12">
        <f>(((J3334/60)/60)/24)+DATE(1970,1,1)+(-6/24)</f>
        <v>41809.610300925924</v>
      </c>
      <c r="T3334" s="12">
        <f>(((I3334/60)/60)/24)+DATE(1970,1,1)+(-6/24)</f>
        <v>41839.610300925924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((E3335/D3335))</f>
        <v>1.0457142857142858</v>
      </c>
      <c r="P3335" s="7">
        <f>(E3335/L3335)</f>
        <v>32.972972972972975</v>
      </c>
      <c r="Q3335" s="7" t="str">
        <f>LEFT($N3335,FIND("/",N3335)-1)</f>
        <v>theater</v>
      </c>
      <c r="R3335" s="7" t="str">
        <f>RIGHT($N3335,FIND("/",$N3335)-3)</f>
        <v>plays</v>
      </c>
      <c r="S3335" s="12">
        <f>(((J3335/60)/60)/24)+DATE(1970,1,1)+(-6/24)</f>
        <v>42148.426851851851</v>
      </c>
      <c r="T3335" s="12">
        <f>(((I3335/60)/60)/24)+DATE(1970,1,1)+(-6/24)</f>
        <v>42170.426851851851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((E3336/D3336))</f>
        <v>1.3862051149573753</v>
      </c>
      <c r="P3336" s="7">
        <f>(E3336/L3336)</f>
        <v>116.65217391304348</v>
      </c>
      <c r="Q3336" s="7" t="str">
        <f>LEFT($N3336,FIND("/",N3336)-1)</f>
        <v>theater</v>
      </c>
      <c r="R3336" s="7" t="str">
        <f>RIGHT($N3336,FIND("/",$N3336)-3)</f>
        <v>plays</v>
      </c>
      <c r="S3336" s="12">
        <f>(((J3336/60)/60)/24)+DATE(1970,1,1)+(-6/24)</f>
        <v>42185.271087962959</v>
      </c>
      <c r="T3336" s="12">
        <f>(((I3336/60)/60)/24)+DATE(1970,1,1)+(-6/24)</f>
        <v>42215.271087962959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((E3337/D3337))</f>
        <v>1.0032000000000001</v>
      </c>
      <c r="P3337" s="7">
        <f>(E3337/L3337)</f>
        <v>79.61904761904762</v>
      </c>
      <c r="Q3337" s="7" t="str">
        <f>LEFT($N3337,FIND("/",N3337)-1)</f>
        <v>theater</v>
      </c>
      <c r="R3337" s="7" t="str">
        <f>RIGHT($N3337,FIND("/",$N3337)-3)</f>
        <v>plays</v>
      </c>
      <c r="S3337" s="12">
        <f>(((J3337/60)/60)/24)+DATE(1970,1,1)+(-6/24)</f>
        <v>41827.424143518518</v>
      </c>
      <c r="T3337" s="12">
        <f>(((I3337/60)/60)/24)+DATE(1970,1,1)+(-6/24)</f>
        <v>41854.708333333336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((E3338/D3338))</f>
        <v>1</v>
      </c>
      <c r="P3338" s="7">
        <f>(E3338/L3338)</f>
        <v>27.777777777777779</v>
      </c>
      <c r="Q3338" s="7" t="str">
        <f>LEFT($N3338,FIND("/",N3338)-1)</f>
        <v>theater</v>
      </c>
      <c r="R3338" s="7" t="str">
        <f>RIGHT($N3338,FIND("/",$N3338)-3)</f>
        <v>plays</v>
      </c>
      <c r="S3338" s="12">
        <f>(((J3338/60)/60)/24)+DATE(1970,1,1)+(-6/24)</f>
        <v>42437.148680555561</v>
      </c>
      <c r="T3338" s="12">
        <f>(((I3338/60)/60)/24)+DATE(1970,1,1)+(-6/24)</f>
        <v>42465.10701388889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((E3339/D3339))</f>
        <v>1.1020000000000001</v>
      </c>
      <c r="P3339" s="7">
        <f>(E3339/L3339)</f>
        <v>81.029411764705884</v>
      </c>
      <c r="Q3339" s="7" t="str">
        <f>LEFT($N3339,FIND("/",N3339)-1)</f>
        <v>theater</v>
      </c>
      <c r="R3339" s="7" t="str">
        <f>RIGHT($N3339,FIND("/",$N3339)-3)</f>
        <v>plays</v>
      </c>
      <c r="S3339" s="12">
        <f>(((J3339/60)/60)/24)+DATE(1970,1,1)+(-6/24)</f>
        <v>41901.032025462962</v>
      </c>
      <c r="T3339" s="12">
        <f>(((I3339/60)/60)/24)+DATE(1970,1,1)+(-6/24)</f>
        <v>41922.625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((E3340/D3340))</f>
        <v>1.0218</v>
      </c>
      <c r="P3340" s="7">
        <f>(E3340/L3340)</f>
        <v>136.84821428571428</v>
      </c>
      <c r="Q3340" s="7" t="str">
        <f>LEFT($N3340,FIND("/",N3340)-1)</f>
        <v>theater</v>
      </c>
      <c r="R3340" s="7" t="str">
        <f>RIGHT($N3340,FIND("/",$N3340)-3)</f>
        <v>plays</v>
      </c>
      <c r="S3340" s="12">
        <f>(((J3340/60)/60)/24)+DATE(1970,1,1)+(-6/24)</f>
        <v>42769.324999999997</v>
      </c>
      <c r="T3340" s="12">
        <f>(((I3340/60)/60)/24)+DATE(1970,1,1)+(-6/24)</f>
        <v>42790.324999999997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((E3341/D3341))</f>
        <v>1.0435000000000001</v>
      </c>
      <c r="P3341" s="7">
        <f>(E3341/L3341)</f>
        <v>177.61702127659575</v>
      </c>
      <c r="Q3341" s="7" t="str">
        <f>LEFT($N3341,FIND("/",N3341)-1)</f>
        <v>theater</v>
      </c>
      <c r="R3341" s="7" t="str">
        <f>RIGHT($N3341,FIND("/",$N3341)-3)</f>
        <v>plays</v>
      </c>
      <c r="S3341" s="12">
        <f>(((J3341/60)/60)/24)+DATE(1970,1,1)+(-6/24)</f>
        <v>42549.415717592594</v>
      </c>
      <c r="T3341" s="12">
        <f>(((I3341/60)/60)/24)+DATE(1970,1,1)+(-6/24)</f>
        <v>42579.415717592594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((E3342/D3342))</f>
        <v>1.3816666666666666</v>
      </c>
      <c r="P3342" s="7">
        <f>(E3342/L3342)</f>
        <v>109.07894736842105</v>
      </c>
      <c r="Q3342" s="7" t="str">
        <f>LEFT($N3342,FIND("/",N3342)-1)</f>
        <v>theater</v>
      </c>
      <c r="R3342" s="7" t="str">
        <f>RIGHT($N3342,FIND("/",$N3342)-3)</f>
        <v>plays</v>
      </c>
      <c r="S3342" s="12">
        <f>(((J3342/60)/60)/24)+DATE(1970,1,1)+(-6/24)</f>
        <v>42685.724004629628</v>
      </c>
      <c r="T3342" s="12">
        <f>(((I3342/60)/60)/24)+DATE(1970,1,1)+(-6/24)</f>
        <v>42710.724004629628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((E3343/D3343))</f>
        <v>1</v>
      </c>
      <c r="P3343" s="7">
        <f>(E3343/L3343)</f>
        <v>119.64285714285714</v>
      </c>
      <c r="Q3343" s="7" t="str">
        <f>LEFT($N3343,FIND("/",N3343)-1)</f>
        <v>theater</v>
      </c>
      <c r="R3343" s="7" t="str">
        <f>RIGHT($N3343,FIND("/",$N3343)-3)</f>
        <v>plays</v>
      </c>
      <c r="S3343" s="12">
        <f>(((J3343/60)/60)/24)+DATE(1970,1,1)+(-6/24)</f>
        <v>42510.548854166671</v>
      </c>
      <c r="T3343" s="12">
        <f>(((I3343/60)/60)/24)+DATE(1970,1,1)+(-6/24)</f>
        <v>42533.458333333328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((E3344/D3344))</f>
        <v>1.0166666666666666</v>
      </c>
      <c r="P3344" s="7">
        <f>(E3344/L3344)</f>
        <v>78.205128205128204</v>
      </c>
      <c r="Q3344" s="7" t="str">
        <f>LEFT($N3344,FIND("/",N3344)-1)</f>
        <v>theater</v>
      </c>
      <c r="R3344" s="7" t="str">
        <f>RIGHT($N3344,FIND("/",$N3344)-3)</f>
        <v>plays</v>
      </c>
      <c r="S3344" s="12">
        <f>(((J3344/60)/60)/24)+DATE(1970,1,1)+(-6/24)</f>
        <v>42062.046412037031</v>
      </c>
      <c r="T3344" s="12">
        <f>(((I3344/60)/60)/24)+DATE(1970,1,1)+(-6/24)</f>
        <v>42094.957638888889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((E3345/D3345))</f>
        <v>1.7142857142857142</v>
      </c>
      <c r="P3345" s="7">
        <f>(E3345/L3345)</f>
        <v>52.173913043478258</v>
      </c>
      <c r="Q3345" s="7" t="str">
        <f>LEFT($N3345,FIND("/",N3345)-1)</f>
        <v>theater</v>
      </c>
      <c r="R3345" s="7" t="str">
        <f>RIGHT($N3345,FIND("/",$N3345)-3)</f>
        <v>plays</v>
      </c>
      <c r="S3345" s="12">
        <f>(((J3345/60)/60)/24)+DATE(1970,1,1)+(-6/24)</f>
        <v>42452.666481481487</v>
      </c>
      <c r="T3345" s="12">
        <f>(((I3345/60)/60)/24)+DATE(1970,1,1)+(-6/24)</f>
        <v>42473.304166666669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((E3346/D3346))</f>
        <v>1.0144444444444445</v>
      </c>
      <c r="P3346" s="7">
        <f>(E3346/L3346)</f>
        <v>114.125</v>
      </c>
      <c r="Q3346" s="7" t="str">
        <f>LEFT($N3346,FIND("/",N3346)-1)</f>
        <v>theater</v>
      </c>
      <c r="R3346" s="7" t="str">
        <f>RIGHT($N3346,FIND("/",$N3346)-3)</f>
        <v>plays</v>
      </c>
      <c r="S3346" s="12">
        <f>(((J3346/60)/60)/24)+DATE(1970,1,1)+(-6/24)</f>
        <v>41850.950150462959</v>
      </c>
      <c r="T3346" s="12">
        <f>(((I3346/60)/60)/24)+DATE(1970,1,1)+(-6/24)</f>
        <v>41880.950150462959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((E3347/D3347))</f>
        <v>1.3</v>
      </c>
      <c r="P3347" s="7">
        <f>(E3347/L3347)</f>
        <v>50</v>
      </c>
      <c r="Q3347" s="7" t="str">
        <f>LEFT($N3347,FIND("/",N3347)-1)</f>
        <v>theater</v>
      </c>
      <c r="R3347" s="7" t="str">
        <f>RIGHT($N3347,FIND("/",$N3347)-3)</f>
        <v>plays</v>
      </c>
      <c r="S3347" s="12">
        <f>(((J3347/60)/60)/24)+DATE(1970,1,1)+(-6/24)</f>
        <v>42052.856111111112</v>
      </c>
      <c r="T3347" s="12">
        <f>(((I3347/60)/60)/24)+DATE(1970,1,1)+(-6/24)</f>
        <v>42111.775694444441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((E3348/D3348))</f>
        <v>1.1000000000000001</v>
      </c>
      <c r="P3348" s="7">
        <f>(E3348/L3348)</f>
        <v>91.666666666666671</v>
      </c>
      <c r="Q3348" s="7" t="str">
        <f>LEFT($N3348,FIND("/",N3348)-1)</f>
        <v>theater</v>
      </c>
      <c r="R3348" s="7" t="str">
        <f>RIGHT($N3348,FIND("/",$N3348)-3)</f>
        <v>plays</v>
      </c>
      <c r="S3348" s="12">
        <f>(((J3348/60)/60)/24)+DATE(1970,1,1)+(-6/24)</f>
        <v>42053.774421296301</v>
      </c>
      <c r="T3348" s="12">
        <f>(((I3348/60)/60)/24)+DATE(1970,1,1)+(-6/24)</f>
        <v>42060.774421296301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((E3349/D3349))</f>
        <v>1.1944999999999999</v>
      </c>
      <c r="P3349" s="7">
        <f>(E3349/L3349)</f>
        <v>108.59090909090909</v>
      </c>
      <c r="Q3349" s="7" t="str">
        <f>LEFT($N3349,FIND("/",N3349)-1)</f>
        <v>theater</v>
      </c>
      <c r="R3349" s="7" t="str">
        <f>RIGHT($N3349,FIND("/",$N3349)-3)</f>
        <v>plays</v>
      </c>
      <c r="S3349" s="12">
        <f>(((J3349/60)/60)/24)+DATE(1970,1,1)+(-6/24)</f>
        <v>42484.301550925928</v>
      </c>
      <c r="T3349" s="12">
        <f>(((I3349/60)/60)/24)+DATE(1970,1,1)+(-6/24)</f>
        <v>42498.625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((E3350/D3350))</f>
        <v>1.002909090909091</v>
      </c>
      <c r="P3350" s="7">
        <f>(E3350/L3350)</f>
        <v>69.822784810126578</v>
      </c>
      <c r="Q3350" s="7" t="str">
        <f>LEFT($N3350,FIND("/",N3350)-1)</f>
        <v>theater</v>
      </c>
      <c r="R3350" s="7" t="str">
        <f>RIGHT($N3350,FIND("/",$N3350)-3)</f>
        <v>plays</v>
      </c>
      <c r="S3350" s="12">
        <f>(((J3350/60)/60)/24)+DATE(1970,1,1)+(-6/24)</f>
        <v>42466.308796296296</v>
      </c>
      <c r="T3350" s="12">
        <f>(((I3350/60)/60)/24)+DATE(1970,1,1)+(-6/24)</f>
        <v>42489.915972222225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((E3351/D3351))</f>
        <v>1.534</v>
      </c>
      <c r="P3351" s="7">
        <f>(E3351/L3351)</f>
        <v>109.57142857142857</v>
      </c>
      <c r="Q3351" s="7" t="str">
        <f>LEFT($N3351,FIND("/",N3351)-1)</f>
        <v>theater</v>
      </c>
      <c r="R3351" s="7" t="str">
        <f>RIGHT($N3351,FIND("/",$N3351)-3)</f>
        <v>plays</v>
      </c>
      <c r="S3351" s="12">
        <f>(((J3351/60)/60)/24)+DATE(1970,1,1)+(-6/24)</f>
        <v>42512.860787037032</v>
      </c>
      <c r="T3351" s="12">
        <f>(((I3351/60)/60)/24)+DATE(1970,1,1)+(-6/24)</f>
        <v>42534.458333333328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((E3352/D3352))</f>
        <v>1.0442857142857143</v>
      </c>
      <c r="P3352" s="7">
        <f>(E3352/L3352)</f>
        <v>71.666666666666671</v>
      </c>
      <c r="Q3352" s="7" t="str">
        <f>LEFT($N3352,FIND("/",N3352)-1)</f>
        <v>theater</v>
      </c>
      <c r="R3352" s="7" t="str">
        <f>RIGHT($N3352,FIND("/",$N3352)-3)</f>
        <v>plays</v>
      </c>
      <c r="S3352" s="12">
        <f>(((J3352/60)/60)/24)+DATE(1970,1,1)+(-6/24)</f>
        <v>42302.451516203699</v>
      </c>
      <c r="T3352" s="12">
        <f>(((I3352/60)/60)/24)+DATE(1970,1,1)+(-6/24)</f>
        <v>42337.708333333328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((E3353/D3353))</f>
        <v>1.0109999999999999</v>
      </c>
      <c r="P3353" s="7">
        <f>(E3353/L3353)</f>
        <v>93.611111111111114</v>
      </c>
      <c r="Q3353" s="7" t="str">
        <f>LEFT($N3353,FIND("/",N3353)-1)</f>
        <v>theater</v>
      </c>
      <c r="R3353" s="7" t="str">
        <f>RIGHT($N3353,FIND("/",$N3353)-3)</f>
        <v>plays</v>
      </c>
      <c r="S3353" s="12">
        <f>(((J3353/60)/60)/24)+DATE(1970,1,1)+(-6/24)</f>
        <v>41806.145428240743</v>
      </c>
      <c r="T3353" s="12">
        <f>(((I3353/60)/60)/24)+DATE(1970,1,1)+(-6/24)</f>
        <v>41843.208333333336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((E3354/D3354))</f>
        <v>1.0751999999999999</v>
      </c>
      <c r="P3354" s="7">
        <f>(E3354/L3354)</f>
        <v>76.8</v>
      </c>
      <c r="Q3354" s="7" t="str">
        <f>LEFT($N3354,FIND("/",N3354)-1)</f>
        <v>theater</v>
      </c>
      <c r="R3354" s="7" t="str">
        <f>RIGHT($N3354,FIND("/",$N3354)-3)</f>
        <v>plays</v>
      </c>
      <c r="S3354" s="12">
        <f>(((J3354/60)/60)/24)+DATE(1970,1,1)+(-6/24)</f>
        <v>42495.742800925931</v>
      </c>
      <c r="T3354" s="12">
        <f>(((I3354/60)/60)/24)+DATE(1970,1,1)+(-6/24)</f>
        <v>42552.708333333328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((E3355/D3355))</f>
        <v>3.15</v>
      </c>
      <c r="P3355" s="7">
        <f>(E3355/L3355)</f>
        <v>35.795454545454547</v>
      </c>
      <c r="Q3355" s="7" t="str">
        <f>LEFT($N3355,FIND("/",N3355)-1)</f>
        <v>theater</v>
      </c>
      <c r="R3355" s="7" t="str">
        <f>RIGHT($N3355,FIND("/",$N3355)-3)</f>
        <v>plays</v>
      </c>
      <c r="S3355" s="12">
        <f>(((J3355/60)/60)/24)+DATE(1970,1,1)+(-6/24)</f>
        <v>42479.182291666672</v>
      </c>
      <c r="T3355" s="12">
        <f>(((I3355/60)/60)/24)+DATE(1970,1,1)+(-6/24)</f>
        <v>42492.708333333328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((E3356/D3356))</f>
        <v>1.0193333333333334</v>
      </c>
      <c r="P3356" s="7">
        <f>(E3356/L3356)</f>
        <v>55.6</v>
      </c>
      <c r="Q3356" s="7" t="str">
        <f>LEFT($N3356,FIND("/",N3356)-1)</f>
        <v>theater</v>
      </c>
      <c r="R3356" s="7" t="str">
        <f>RIGHT($N3356,FIND("/",$N3356)-3)</f>
        <v>plays</v>
      </c>
      <c r="S3356" s="12">
        <f>(((J3356/60)/60)/24)+DATE(1970,1,1)+(-6/24)</f>
        <v>42270.4769212963</v>
      </c>
      <c r="T3356" s="12">
        <f>(((I3356/60)/60)/24)+DATE(1970,1,1)+(-6/24)</f>
        <v>42305.917361111111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((E3357/D3357))</f>
        <v>1.2628571428571429</v>
      </c>
      <c r="P3357" s="7">
        <f>(E3357/L3357)</f>
        <v>147.33333333333334</v>
      </c>
      <c r="Q3357" s="7" t="str">
        <f>LEFT($N3357,FIND("/",N3357)-1)</f>
        <v>theater</v>
      </c>
      <c r="R3357" s="7" t="str">
        <f>RIGHT($N3357,FIND("/",$N3357)-3)</f>
        <v>plays</v>
      </c>
      <c r="S3357" s="12">
        <f>(((J3357/60)/60)/24)+DATE(1970,1,1)+(-6/24)</f>
        <v>42489.369525462964</v>
      </c>
      <c r="T3357" s="12">
        <f>(((I3357/60)/60)/24)+DATE(1970,1,1)+(-6/24)</f>
        <v>42500.220138888893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((E3358/D3358))</f>
        <v>1.014</v>
      </c>
      <c r="P3358" s="7">
        <f>(E3358/L3358)</f>
        <v>56.333333333333336</v>
      </c>
      <c r="Q3358" s="7" t="str">
        <f>LEFT($N3358,FIND("/",N3358)-1)</f>
        <v>theater</v>
      </c>
      <c r="R3358" s="7" t="str">
        <f>RIGHT($N3358,FIND("/",$N3358)-3)</f>
        <v>plays</v>
      </c>
      <c r="S3358" s="12">
        <f>(((J3358/60)/60)/24)+DATE(1970,1,1)+(-6/24)</f>
        <v>42536.565648148149</v>
      </c>
      <c r="T3358" s="12">
        <f>(((I3358/60)/60)/24)+DATE(1970,1,1)+(-6/24)</f>
        <v>42566.565648148149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((E3359/D3359))</f>
        <v>1.01</v>
      </c>
      <c r="P3359" s="7">
        <f>(E3359/L3359)</f>
        <v>96.19047619047619</v>
      </c>
      <c r="Q3359" s="7" t="str">
        <f>LEFT($N3359,FIND("/",N3359)-1)</f>
        <v>theater</v>
      </c>
      <c r="R3359" s="7" t="str">
        <f>RIGHT($N3359,FIND("/",$N3359)-3)</f>
        <v>plays</v>
      </c>
      <c r="S3359" s="12">
        <f>(((J3359/60)/60)/24)+DATE(1970,1,1)+(-6/24)</f>
        <v>41822.167939814812</v>
      </c>
      <c r="T3359" s="12">
        <f>(((I3359/60)/60)/24)+DATE(1970,1,1)+(-6/24)</f>
        <v>41852.167939814812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((E3360/D3360))</f>
        <v>1.0299</v>
      </c>
      <c r="P3360" s="7">
        <f>(E3360/L3360)</f>
        <v>63.574074074074076</v>
      </c>
      <c r="Q3360" s="7" t="str">
        <f>LEFT($N3360,FIND("/",N3360)-1)</f>
        <v>theater</v>
      </c>
      <c r="R3360" s="7" t="str">
        <f>RIGHT($N3360,FIND("/",$N3360)-3)</f>
        <v>plays</v>
      </c>
      <c r="S3360" s="12">
        <f>(((J3360/60)/60)/24)+DATE(1970,1,1)+(-6/24)</f>
        <v>41932.061099537037</v>
      </c>
      <c r="T3360" s="12">
        <f>(((I3360/60)/60)/24)+DATE(1970,1,1)+(-6/24)</f>
        <v>41962.102766203709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((E3361/D3361))</f>
        <v>1.0625</v>
      </c>
      <c r="P3361" s="7">
        <f>(E3361/L3361)</f>
        <v>184.78260869565219</v>
      </c>
      <c r="Q3361" s="7" t="str">
        <f>LEFT($N3361,FIND("/",N3361)-1)</f>
        <v>theater</v>
      </c>
      <c r="R3361" s="7" t="str">
        <f>RIGHT($N3361,FIND("/",$N3361)-3)</f>
        <v>plays</v>
      </c>
      <c r="S3361" s="12">
        <f>(((J3361/60)/60)/24)+DATE(1970,1,1)+(-6/24)</f>
        <v>42745.807106481487</v>
      </c>
      <c r="T3361" s="12">
        <f>(((I3361/60)/60)/24)+DATE(1970,1,1)+(-6/24)</f>
        <v>42790.807106481487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((E3362/D3362))</f>
        <v>1.0137777777777779</v>
      </c>
      <c r="P3362" s="7">
        <f>(E3362/L3362)</f>
        <v>126.72222222222223</v>
      </c>
      <c r="Q3362" s="7" t="str">
        <f>LEFT($N3362,FIND("/",N3362)-1)</f>
        <v>theater</v>
      </c>
      <c r="R3362" s="7" t="str">
        <f>RIGHT($N3362,FIND("/",$N3362)-3)</f>
        <v>plays</v>
      </c>
      <c r="S3362" s="12">
        <f>(((J3362/60)/60)/24)+DATE(1970,1,1)+(-6/24)</f>
        <v>42696.832673611112</v>
      </c>
      <c r="T3362" s="12">
        <f>(((I3362/60)/60)/24)+DATE(1970,1,1)+(-6/24)</f>
        <v>42718.415972222225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((E3363/D3363))</f>
        <v>1.1346000000000001</v>
      </c>
      <c r="P3363" s="7">
        <f>(E3363/L3363)</f>
        <v>83.42647058823529</v>
      </c>
      <c r="Q3363" s="7" t="str">
        <f>LEFT($N3363,FIND("/",N3363)-1)</f>
        <v>theater</v>
      </c>
      <c r="R3363" s="7" t="str">
        <f>RIGHT($N3363,FIND("/",$N3363)-3)</f>
        <v>plays</v>
      </c>
      <c r="S3363" s="12">
        <f>(((J3363/60)/60)/24)+DATE(1970,1,1)+(-6/24)</f>
        <v>41865.775347222225</v>
      </c>
      <c r="T3363" s="12">
        <f>(((I3363/60)/60)/24)+DATE(1970,1,1)+(-6/24)</f>
        <v>41883.415972222225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((E3364/D3364))</f>
        <v>2.1800000000000002</v>
      </c>
      <c r="P3364" s="7">
        <f>(E3364/L3364)</f>
        <v>54.5</v>
      </c>
      <c r="Q3364" s="7" t="str">
        <f>LEFT($N3364,FIND("/",N3364)-1)</f>
        <v>theater</v>
      </c>
      <c r="R3364" s="7" t="str">
        <f>RIGHT($N3364,FIND("/",$N3364)-3)</f>
        <v>plays</v>
      </c>
      <c r="S3364" s="12">
        <f>(((J3364/60)/60)/24)+DATE(1970,1,1)+(-6/24)</f>
        <v>42055.841631944444</v>
      </c>
      <c r="T3364" s="12">
        <f>(((I3364/60)/60)/24)+DATE(1970,1,1)+(-6/24)</f>
        <v>42069.954861111109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((E3365/D3365))</f>
        <v>1.0141935483870967</v>
      </c>
      <c r="P3365" s="7">
        <f>(E3365/L3365)</f>
        <v>302.30769230769232</v>
      </c>
      <c r="Q3365" s="7" t="str">
        <f>LEFT($N3365,FIND("/",N3365)-1)</f>
        <v>theater</v>
      </c>
      <c r="R3365" s="7" t="str">
        <f>RIGHT($N3365,FIND("/",$N3365)-3)</f>
        <v>plays</v>
      </c>
      <c r="S3365" s="12">
        <f>(((J3365/60)/60)/24)+DATE(1970,1,1)+(-6/24)</f>
        <v>41851.521354166667</v>
      </c>
      <c r="T3365" s="12">
        <f>(((I3365/60)/60)/24)+DATE(1970,1,1)+(-6/24)</f>
        <v>41870.416666666664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((E3366/D3366))</f>
        <v>1.0593333333333332</v>
      </c>
      <c r="P3366" s="7">
        <f>(E3366/L3366)</f>
        <v>44.138888888888886</v>
      </c>
      <c r="Q3366" s="7" t="str">
        <f>LEFT($N3366,FIND("/",N3366)-1)</f>
        <v>theater</v>
      </c>
      <c r="R3366" s="7" t="str">
        <f>RIGHT($N3366,FIND("/",$N3366)-3)</f>
        <v>plays</v>
      </c>
      <c r="S3366" s="12">
        <f>(((J3366/60)/60)/24)+DATE(1970,1,1)+(-6/24)</f>
        <v>42422.727418981478</v>
      </c>
      <c r="T3366" s="12">
        <f>(((I3366/60)/60)/24)+DATE(1970,1,1)+(-6/24)</f>
        <v>42444.625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((E3367/D3367))</f>
        <v>1.04</v>
      </c>
      <c r="P3367" s="7">
        <f>(E3367/L3367)</f>
        <v>866.66666666666663</v>
      </c>
      <c r="Q3367" s="7" t="str">
        <f>LEFT($N3367,FIND("/",N3367)-1)</f>
        <v>theater</v>
      </c>
      <c r="R3367" s="7" t="str">
        <f>RIGHT($N3367,FIND("/",$N3367)-3)</f>
        <v>plays</v>
      </c>
      <c r="S3367" s="12">
        <f>(((J3367/60)/60)/24)+DATE(1970,1,1)+(-6/24)</f>
        <v>42320.851759259262</v>
      </c>
      <c r="T3367" s="12">
        <f>(((I3367/60)/60)/24)+DATE(1970,1,1)+(-6/24)</f>
        <v>42350.851759259262</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((E3368/D3368))</f>
        <v>2.21</v>
      </c>
      <c r="P3368" s="7">
        <f>(E3368/L3368)</f>
        <v>61.388888888888886</v>
      </c>
      <c r="Q3368" s="7" t="str">
        <f>LEFT($N3368,FIND("/",N3368)-1)</f>
        <v>theater</v>
      </c>
      <c r="R3368" s="7" t="str">
        <f>RIGHT($N3368,FIND("/",$N3368)-3)</f>
        <v>plays</v>
      </c>
      <c r="S3368" s="12">
        <f>(((J3368/60)/60)/24)+DATE(1970,1,1)+(-6/24)</f>
        <v>42106.817557870367</v>
      </c>
      <c r="T3368" s="12">
        <f>(((I3368/60)/60)/24)+DATE(1970,1,1)+(-6/24)</f>
        <v>42136.817557870367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((E3369/D3369))</f>
        <v>1.1866666666666668</v>
      </c>
      <c r="P3369" s="7">
        <f>(E3369/L3369)</f>
        <v>29.666666666666668</v>
      </c>
      <c r="Q3369" s="7" t="str">
        <f>LEFT($N3369,FIND("/",N3369)-1)</f>
        <v>theater</v>
      </c>
      <c r="R3369" s="7" t="str">
        <f>RIGHT($N3369,FIND("/",$N3369)-3)</f>
        <v>plays</v>
      </c>
      <c r="S3369" s="12">
        <f>(((J3369/60)/60)/24)+DATE(1970,1,1)+(-6/24)</f>
        <v>42192.683958333335</v>
      </c>
      <c r="T3369" s="12">
        <f>(((I3369/60)/60)/24)+DATE(1970,1,1)+(-6/24)</f>
        <v>42217.683958333335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((E3370/D3370))</f>
        <v>1.046</v>
      </c>
      <c r="P3370" s="7">
        <f>(E3370/L3370)</f>
        <v>45.478260869565219</v>
      </c>
      <c r="Q3370" s="7" t="str">
        <f>LEFT($N3370,FIND("/",N3370)-1)</f>
        <v>theater</v>
      </c>
      <c r="R3370" s="7" t="str">
        <f>RIGHT($N3370,FIND("/",$N3370)-3)</f>
        <v>plays</v>
      </c>
      <c r="S3370" s="12">
        <f>(((J3370/60)/60)/24)+DATE(1970,1,1)+(-6/24)</f>
        <v>41968.949756944443</v>
      </c>
      <c r="T3370" s="12">
        <f>(((I3370/60)/60)/24)+DATE(1970,1,1)+(-6/24)</f>
        <v>42004.958333333328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((E3371/D3371))</f>
        <v>1.0389999999999999</v>
      </c>
      <c r="P3371" s="7">
        <f>(E3371/L3371)</f>
        <v>96.203703703703709</v>
      </c>
      <c r="Q3371" s="7" t="str">
        <f>LEFT($N3371,FIND("/",N3371)-1)</f>
        <v>theater</v>
      </c>
      <c r="R3371" s="7" t="str">
        <f>RIGHT($N3371,FIND("/",$N3371)-3)</f>
        <v>plays</v>
      </c>
      <c r="S3371" s="12">
        <f>(((J3371/60)/60)/24)+DATE(1970,1,1)+(-6/24)</f>
        <v>42689.791435185187</v>
      </c>
      <c r="T3371" s="12">
        <f>(((I3371/60)/60)/24)+DATE(1970,1,1)+(-6/24)</f>
        <v>42749.791435185187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((E3372/D3372))</f>
        <v>1.1773333333333333</v>
      </c>
      <c r="P3372" s="7">
        <f>(E3372/L3372)</f>
        <v>67.92307692307692</v>
      </c>
      <c r="Q3372" s="7" t="str">
        <f>LEFT($N3372,FIND("/",N3372)-1)</f>
        <v>theater</v>
      </c>
      <c r="R3372" s="7" t="str">
        <f>RIGHT($N3372,FIND("/",$N3372)-3)</f>
        <v>plays</v>
      </c>
      <c r="S3372" s="12">
        <f>(((J3372/60)/60)/24)+DATE(1970,1,1)+(-6/24)</f>
        <v>42690.084317129629</v>
      </c>
      <c r="T3372" s="12">
        <f>(((I3372/60)/60)/24)+DATE(1970,1,1)+(-6/24)</f>
        <v>42721.083333333328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((E3373/D3373))</f>
        <v>1.385</v>
      </c>
      <c r="P3373" s="7">
        <f>(E3373/L3373)</f>
        <v>30.777777777777779</v>
      </c>
      <c r="Q3373" s="7" t="str">
        <f>LEFT($N3373,FIND("/",N3373)-1)</f>
        <v>theater</v>
      </c>
      <c r="R3373" s="7" t="str">
        <f>RIGHT($N3373,FIND("/",$N3373)-3)</f>
        <v>plays</v>
      </c>
      <c r="S3373" s="12">
        <f>(((J3373/60)/60)/24)+DATE(1970,1,1)+(-6/24)</f>
        <v>42312.624594907407</v>
      </c>
      <c r="T3373" s="12">
        <f>(((I3373/60)/60)/24)+DATE(1970,1,1)+(-6/24)</f>
        <v>42340.624594907407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((E3374/D3374))</f>
        <v>1.0349999999999999</v>
      </c>
      <c r="P3374" s="7">
        <f>(E3374/L3374)</f>
        <v>38.333333333333336</v>
      </c>
      <c r="Q3374" s="7" t="str">
        <f>LEFT($N3374,FIND("/",N3374)-1)</f>
        <v>theater</v>
      </c>
      <c r="R3374" s="7" t="str">
        <f>RIGHT($N3374,FIND("/",$N3374)-3)</f>
        <v>plays</v>
      </c>
      <c r="S3374" s="12">
        <f>(((J3374/60)/60)/24)+DATE(1970,1,1)+(-6/24)</f>
        <v>41855.298101851848</v>
      </c>
      <c r="T3374" s="12">
        <f>(((I3374/60)/60)/24)+DATE(1970,1,1)+(-6/24)</f>
        <v>41875.957638888889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((E3375/D3375))</f>
        <v>1.0024999999999999</v>
      </c>
      <c r="P3375" s="7">
        <f>(E3375/L3375)</f>
        <v>66.833333333333329</v>
      </c>
      <c r="Q3375" s="7" t="str">
        <f>LEFT($N3375,FIND("/",N3375)-1)</f>
        <v>theater</v>
      </c>
      <c r="R3375" s="7" t="str">
        <f>RIGHT($N3375,FIND("/",$N3375)-3)</f>
        <v>plays</v>
      </c>
      <c r="S3375" s="12">
        <f>(((J3375/60)/60)/24)+DATE(1970,1,1)+(-6/24)</f>
        <v>42179.604629629626</v>
      </c>
      <c r="T3375" s="12">
        <f>(((I3375/60)/60)/24)+DATE(1970,1,1)+(-6/24)</f>
        <v>42203.416666666672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((E3376/D3376))</f>
        <v>1.0657142857142856</v>
      </c>
      <c r="P3376" s="7">
        <f>(E3376/L3376)</f>
        <v>71.730769230769226</v>
      </c>
      <c r="Q3376" s="7" t="str">
        <f>LEFT($N3376,FIND("/",N3376)-1)</f>
        <v>theater</v>
      </c>
      <c r="R3376" s="7" t="str">
        <f>RIGHT($N3376,FIND("/",$N3376)-3)</f>
        <v>plays</v>
      </c>
      <c r="S3376" s="12">
        <f>(((J3376/60)/60)/24)+DATE(1970,1,1)+(-6/24)</f>
        <v>42275.481666666667</v>
      </c>
      <c r="T3376" s="12">
        <f>(((I3376/60)/60)/24)+DATE(1970,1,1)+(-6/24)</f>
        <v>42305.481666666667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((E3377/D3377))</f>
        <v>1</v>
      </c>
      <c r="P3377" s="7">
        <f>(E3377/L3377)</f>
        <v>176.47058823529412</v>
      </c>
      <c r="Q3377" s="7" t="str">
        <f>LEFT($N3377,FIND("/",N3377)-1)</f>
        <v>theater</v>
      </c>
      <c r="R3377" s="7" t="str">
        <f>RIGHT($N3377,FIND("/",$N3377)-3)</f>
        <v>plays</v>
      </c>
      <c r="S3377" s="12">
        <f>(((J3377/60)/60)/24)+DATE(1970,1,1)+(-6/24)</f>
        <v>41765.360798611109</v>
      </c>
      <c r="T3377" s="12">
        <f>(((I3377/60)/60)/24)+DATE(1970,1,1)+(-6/24)</f>
        <v>41777.360798611109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((E3378/D3378))</f>
        <v>1.0001249999999999</v>
      </c>
      <c r="P3378" s="7">
        <f>(E3378/L3378)</f>
        <v>421.10526315789474</v>
      </c>
      <c r="Q3378" s="7" t="str">
        <f>LEFT($N3378,FIND("/",N3378)-1)</f>
        <v>theater</v>
      </c>
      <c r="R3378" s="7" t="str">
        <f>RIGHT($N3378,FIND("/",$N3378)-3)</f>
        <v>plays</v>
      </c>
      <c r="S3378" s="12">
        <f>(((J3378/60)/60)/24)+DATE(1970,1,1)+(-6/24)</f>
        <v>42059.451319444444</v>
      </c>
      <c r="T3378" s="12">
        <f>(((I3378/60)/60)/24)+DATE(1970,1,1)+(-6/24)</f>
        <v>42119.409652777773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((E3379/D3379))</f>
        <v>1.0105</v>
      </c>
      <c r="P3379" s="7">
        <f>(E3379/L3379)</f>
        <v>104.98701298701299</v>
      </c>
      <c r="Q3379" s="7" t="str">
        <f>LEFT($N3379,FIND("/",N3379)-1)</f>
        <v>theater</v>
      </c>
      <c r="R3379" s="7" t="str">
        <f>RIGHT($N3379,FIND("/",$N3379)-3)</f>
        <v>plays</v>
      </c>
      <c r="S3379" s="12">
        <f>(((J3379/60)/60)/24)+DATE(1970,1,1)+(-6/24)</f>
        <v>42053.482627314821</v>
      </c>
      <c r="T3379" s="12">
        <f>(((I3379/60)/60)/24)+DATE(1970,1,1)+(-6/24)</f>
        <v>42083.455555555556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((E3380/D3380))</f>
        <v>1.0763636363636364</v>
      </c>
      <c r="P3380" s="7">
        <f>(E3380/L3380)</f>
        <v>28.19047619047619</v>
      </c>
      <c r="Q3380" s="7" t="str">
        <f>LEFT($N3380,FIND("/",N3380)-1)</f>
        <v>theater</v>
      </c>
      <c r="R3380" s="7" t="str">
        <f>RIGHT($N3380,FIND("/",$N3380)-3)</f>
        <v>plays</v>
      </c>
      <c r="S3380" s="12">
        <f>(((J3380/60)/60)/24)+DATE(1970,1,1)+(-6/24)</f>
        <v>41858.105393518519</v>
      </c>
      <c r="T3380" s="12">
        <f>(((I3380/60)/60)/24)+DATE(1970,1,1)+(-6/24)</f>
        <v>41882.297222222223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((E3381/D3381))</f>
        <v>1.0365</v>
      </c>
      <c r="P3381" s="7">
        <f>(E3381/L3381)</f>
        <v>54.55263157894737</v>
      </c>
      <c r="Q3381" s="7" t="str">
        <f>LEFT($N3381,FIND("/",N3381)-1)</f>
        <v>theater</v>
      </c>
      <c r="R3381" s="7" t="str">
        <f>RIGHT($N3381,FIND("/",$N3381)-3)</f>
        <v>plays</v>
      </c>
      <c r="S3381" s="12">
        <f>(((J3381/60)/60)/24)+DATE(1970,1,1)+(-6/24)</f>
        <v>42225.263888888891</v>
      </c>
      <c r="T3381" s="12">
        <f>(((I3381/60)/60)/24)+DATE(1970,1,1)+(-6/24)</f>
        <v>42242.708333333328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((E3382/D3382))</f>
        <v>1.0443333333333333</v>
      </c>
      <c r="P3382" s="7">
        <f>(E3382/L3382)</f>
        <v>111.89285714285714</v>
      </c>
      <c r="Q3382" s="7" t="str">
        <f>LEFT($N3382,FIND("/",N3382)-1)</f>
        <v>theater</v>
      </c>
      <c r="R3382" s="7" t="str">
        <f>RIGHT($N3382,FIND("/",$N3382)-3)</f>
        <v>plays</v>
      </c>
      <c r="S3382" s="12">
        <f>(((J3382/60)/60)/24)+DATE(1970,1,1)+(-6/24)</f>
        <v>41937.70344907407</v>
      </c>
      <c r="T3382" s="12">
        <f>(((I3382/60)/60)/24)+DATE(1970,1,1)+(-6/24)</f>
        <v>41972.745115740734</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((E3383/D3383))</f>
        <v>1.0225</v>
      </c>
      <c r="P3383" s="7">
        <f>(E3383/L3383)</f>
        <v>85.208333333333329</v>
      </c>
      <c r="Q3383" s="7" t="str">
        <f>LEFT($N3383,FIND("/",N3383)-1)</f>
        <v>theater</v>
      </c>
      <c r="R3383" s="7" t="str">
        <f>RIGHT($N3383,FIND("/",$N3383)-3)</f>
        <v>plays</v>
      </c>
      <c r="S3383" s="12">
        <f>(((J3383/60)/60)/24)+DATE(1970,1,1)+(-6/24)</f>
        <v>42043.934988425928</v>
      </c>
      <c r="T3383" s="12">
        <f>(((I3383/60)/60)/24)+DATE(1970,1,1)+(-6/24)</f>
        <v>42073.893321759257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((E3384/D3384))</f>
        <v>1.0074285714285713</v>
      </c>
      <c r="P3384" s="7">
        <f>(E3384/L3384)</f>
        <v>76.652173913043484</v>
      </c>
      <c r="Q3384" s="7" t="str">
        <f>LEFT($N3384,FIND("/",N3384)-1)</f>
        <v>theater</v>
      </c>
      <c r="R3384" s="7" t="str">
        <f>RIGHT($N3384,FIND("/",$N3384)-3)</f>
        <v>plays</v>
      </c>
      <c r="S3384" s="12">
        <f>(((J3384/60)/60)/24)+DATE(1970,1,1)+(-6/24)</f>
        <v>42559.181203703702</v>
      </c>
      <c r="T3384" s="12">
        <f>(((I3384/60)/60)/24)+DATE(1970,1,1)+(-6/24)</f>
        <v>42583.707638888889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((E3385/D3385))</f>
        <v>1.1171428571428572</v>
      </c>
      <c r="P3385" s="7">
        <f>(E3385/L3385)</f>
        <v>65.166666666666671</v>
      </c>
      <c r="Q3385" s="7" t="str">
        <f>LEFT($N3385,FIND("/",N3385)-1)</f>
        <v>theater</v>
      </c>
      <c r="R3385" s="7" t="str">
        <f>RIGHT($N3385,FIND("/",$N3385)-3)</f>
        <v>plays</v>
      </c>
      <c r="S3385" s="12">
        <f>(((J3385/60)/60)/24)+DATE(1970,1,1)+(-6/24)</f>
        <v>42524.532638888893</v>
      </c>
      <c r="T3385" s="12">
        <f>(((I3385/60)/60)/24)+DATE(1970,1,1)+(-6/24)</f>
        <v>42544.532638888893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((E3386/D3386))</f>
        <v>1.0001100000000001</v>
      </c>
      <c r="P3386" s="7">
        <f>(E3386/L3386)</f>
        <v>93.760312499999998</v>
      </c>
      <c r="Q3386" s="7" t="str">
        <f>LEFT($N3386,FIND("/",N3386)-1)</f>
        <v>theater</v>
      </c>
      <c r="R3386" s="7" t="str">
        <f>RIGHT($N3386,FIND("/",$N3386)-3)</f>
        <v>plays</v>
      </c>
      <c r="S3386" s="12">
        <f>(((J3386/60)/60)/24)+DATE(1970,1,1)+(-6/24)</f>
        <v>42291.837592592594</v>
      </c>
      <c r="T3386" s="12">
        <f>(((I3386/60)/60)/24)+DATE(1970,1,1)+(-6/24)</f>
        <v>42328.875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((E3387/D3387))</f>
        <v>1</v>
      </c>
      <c r="P3387" s="7">
        <f>(E3387/L3387)</f>
        <v>133.33333333333334</v>
      </c>
      <c r="Q3387" s="7" t="str">
        <f>LEFT($N3387,FIND("/",N3387)-1)</f>
        <v>theater</v>
      </c>
      <c r="R3387" s="7" t="str">
        <f>RIGHT($N3387,FIND("/",$N3387)-3)</f>
        <v>plays</v>
      </c>
      <c r="S3387" s="12">
        <f>(((J3387/60)/60)/24)+DATE(1970,1,1)+(-6/24)</f>
        <v>41953.6175</v>
      </c>
      <c r="T3387" s="12">
        <f>(((I3387/60)/60)/24)+DATE(1970,1,1)+(-6/24)</f>
        <v>41983.6175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((E3388/D3388))</f>
        <v>1.05</v>
      </c>
      <c r="P3388" s="7">
        <f>(E3388/L3388)</f>
        <v>51.219512195121951</v>
      </c>
      <c r="Q3388" s="7" t="str">
        <f>LEFT($N3388,FIND("/",N3388)-1)</f>
        <v>theater</v>
      </c>
      <c r="R3388" s="7" t="str">
        <f>RIGHT($N3388,FIND("/",$N3388)-3)</f>
        <v>plays</v>
      </c>
      <c r="S3388" s="12">
        <f>(((J3388/60)/60)/24)+DATE(1970,1,1)+(-6/24)</f>
        <v>41946.394745370373</v>
      </c>
      <c r="T3388" s="12">
        <f>(((I3388/60)/60)/24)+DATE(1970,1,1)+(-6/24)</f>
        <v>41976.394745370373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((E3389/D3389))</f>
        <v>1.1686666666666667</v>
      </c>
      <c r="P3389" s="7">
        <f>(E3389/L3389)</f>
        <v>100.17142857142858</v>
      </c>
      <c r="Q3389" s="7" t="str">
        <f>LEFT($N3389,FIND("/",N3389)-1)</f>
        <v>theater</v>
      </c>
      <c r="R3389" s="7" t="str">
        <f>RIGHT($N3389,FIND("/",$N3389)-3)</f>
        <v>plays</v>
      </c>
      <c r="S3389" s="12">
        <f>(((J3389/60)/60)/24)+DATE(1970,1,1)+(-6/24)</f>
        <v>41947.512592592589</v>
      </c>
      <c r="T3389" s="12">
        <f>(((I3389/60)/60)/24)+DATE(1970,1,1)+(-6/24)</f>
        <v>41987.512592592597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((E3390/D3390))</f>
        <v>1.038</v>
      </c>
      <c r="P3390" s="7">
        <f>(E3390/L3390)</f>
        <v>34.6</v>
      </c>
      <c r="Q3390" s="7" t="str">
        <f>LEFT($N3390,FIND("/",N3390)-1)</f>
        <v>theater</v>
      </c>
      <c r="R3390" s="7" t="str">
        <f>RIGHT($N3390,FIND("/",$N3390)-3)</f>
        <v>plays</v>
      </c>
      <c r="S3390" s="12">
        <f>(((J3390/60)/60)/24)+DATE(1970,1,1)+(-6/24)</f>
        <v>42143.211122685185</v>
      </c>
      <c r="T3390" s="12">
        <f>(((I3390/60)/60)/24)+DATE(1970,1,1)+(-6/24)</f>
        <v>42173.211122685185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((E3391/D3391))</f>
        <v>1.145</v>
      </c>
      <c r="P3391" s="7">
        <f>(E3391/L3391)</f>
        <v>184.67741935483872</v>
      </c>
      <c r="Q3391" s="7" t="str">
        <f>LEFT($N3391,FIND("/",N3391)-1)</f>
        <v>theater</v>
      </c>
      <c r="R3391" s="7" t="str">
        <f>RIGHT($N3391,FIND("/",$N3391)-3)</f>
        <v>plays</v>
      </c>
      <c r="S3391" s="12">
        <f>(((J3391/60)/60)/24)+DATE(1970,1,1)+(-6/24)</f>
        <v>42494.313449074078</v>
      </c>
      <c r="T3391" s="12">
        <f>(((I3391/60)/60)/24)+DATE(1970,1,1)+(-6/24)</f>
        <v>42524.313449074078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((E3392/D3392))</f>
        <v>1.024</v>
      </c>
      <c r="P3392" s="7">
        <f>(E3392/L3392)</f>
        <v>69.818181818181813</v>
      </c>
      <c r="Q3392" s="7" t="str">
        <f>LEFT($N3392,FIND("/",N3392)-1)</f>
        <v>theater</v>
      </c>
      <c r="R3392" s="7" t="str">
        <f>RIGHT($N3392,FIND("/",$N3392)-3)</f>
        <v>plays</v>
      </c>
      <c r="S3392" s="12">
        <f>(((J3392/60)/60)/24)+DATE(1970,1,1)+(-6/24)</f>
        <v>41815.524826388886</v>
      </c>
      <c r="T3392" s="12">
        <f>(((I3392/60)/60)/24)+DATE(1970,1,1)+(-6/24)</f>
        <v>41830.524826388886</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((E3393/D3393))</f>
        <v>2.23</v>
      </c>
      <c r="P3393" s="7">
        <f>(E3393/L3393)</f>
        <v>61.944444444444443</v>
      </c>
      <c r="Q3393" s="7" t="str">
        <f>LEFT($N3393,FIND("/",N3393)-1)</f>
        <v>theater</v>
      </c>
      <c r="R3393" s="7" t="str">
        <f>RIGHT($N3393,FIND("/",$N3393)-3)</f>
        <v>plays</v>
      </c>
      <c r="S3393" s="12">
        <f>(((J3393/60)/60)/24)+DATE(1970,1,1)+(-6/24)</f>
        <v>41830.295694444445</v>
      </c>
      <c r="T3393" s="12">
        <f>(((I3393/60)/60)/24)+DATE(1970,1,1)+(-6/24)</f>
        <v>41859.686111111114</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((E3394/D3394))</f>
        <v>1</v>
      </c>
      <c r="P3394" s="7">
        <f>(E3394/L3394)</f>
        <v>41.666666666666664</v>
      </c>
      <c r="Q3394" s="7" t="str">
        <f>LEFT($N3394,FIND("/",N3394)-1)</f>
        <v>theater</v>
      </c>
      <c r="R3394" s="7" t="str">
        <f>RIGHT($N3394,FIND("/",$N3394)-3)</f>
        <v>plays</v>
      </c>
      <c r="S3394" s="12">
        <f>(((J3394/60)/60)/24)+DATE(1970,1,1)+(-6/24)</f>
        <v>42446.595543981486</v>
      </c>
      <c r="T3394" s="12">
        <f>(((I3394/60)/60)/24)+DATE(1970,1,1)+(-6/24)</f>
        <v>42496.595543981486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((E3395/D3395))</f>
        <v>1.0580000000000001</v>
      </c>
      <c r="P3395" s="7">
        <f>(E3395/L3395)</f>
        <v>36.06818181818182</v>
      </c>
      <c r="Q3395" s="7" t="str">
        <f>LEFT($N3395,FIND("/",N3395)-1)</f>
        <v>theater</v>
      </c>
      <c r="R3395" s="7" t="str">
        <f>RIGHT($N3395,FIND("/",$N3395)-3)</f>
        <v>plays</v>
      </c>
      <c r="S3395" s="12">
        <f>(((J3395/60)/60)/24)+DATE(1970,1,1)+(-6/24)</f>
        <v>41923.671643518523</v>
      </c>
      <c r="T3395" s="12">
        <f>(((I3395/60)/60)/24)+DATE(1970,1,1)+(-6/24)</f>
        <v>41948.781944444447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((E3396/D3396))</f>
        <v>1.4236363636363636</v>
      </c>
      <c r="P3396" s="7">
        <f>(E3396/L3396)</f>
        <v>29</v>
      </c>
      <c r="Q3396" s="7" t="str">
        <f>LEFT($N3396,FIND("/",N3396)-1)</f>
        <v>theater</v>
      </c>
      <c r="R3396" s="7" t="str">
        <f>RIGHT($N3396,FIND("/",$N3396)-3)</f>
        <v>plays</v>
      </c>
      <c r="S3396" s="12">
        <f>(((J3396/60)/60)/24)+DATE(1970,1,1)+(-6/24)</f>
        <v>41817.34542824074</v>
      </c>
      <c r="T3396" s="12">
        <f>(((I3396/60)/60)/24)+DATE(1970,1,1)+(-6/24)</f>
        <v>41847.34542824074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((E3397/D3397))</f>
        <v>1.84</v>
      </c>
      <c r="P3397" s="7">
        <f>(E3397/L3397)</f>
        <v>24.210526315789473</v>
      </c>
      <c r="Q3397" s="7" t="str">
        <f>LEFT($N3397,FIND("/",N3397)-1)</f>
        <v>theater</v>
      </c>
      <c r="R3397" s="7" t="str">
        <f>RIGHT($N3397,FIND("/",$N3397)-3)</f>
        <v>plays</v>
      </c>
      <c r="S3397" s="12">
        <f>(((J3397/60)/60)/24)+DATE(1970,1,1)+(-6/24)</f>
        <v>42140.462314814817</v>
      </c>
      <c r="T3397" s="12">
        <f>(((I3397/60)/60)/24)+DATE(1970,1,1)+(-6/24)</f>
        <v>42154.506944444445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((E3398/D3398))</f>
        <v>1.0433333333333332</v>
      </c>
      <c r="P3398" s="7">
        <f>(E3398/L3398)</f>
        <v>55.892857142857146</v>
      </c>
      <c r="Q3398" s="7" t="str">
        <f>LEFT($N3398,FIND("/",N3398)-1)</f>
        <v>theater</v>
      </c>
      <c r="R3398" s="7" t="str">
        <f>RIGHT($N3398,FIND("/",$N3398)-3)</f>
        <v>plays</v>
      </c>
      <c r="S3398" s="12">
        <f>(((J3398/60)/60)/24)+DATE(1970,1,1)+(-6/24)</f>
        <v>41764.19663194444</v>
      </c>
      <c r="T3398" s="12">
        <f>(((I3398/60)/60)/24)+DATE(1970,1,1)+(-6/24)</f>
        <v>41790.915972222225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((E3399/D3399))</f>
        <v>1.1200000000000001</v>
      </c>
      <c r="P3399" s="7">
        <f>(E3399/L3399)</f>
        <v>11.666666666666666</v>
      </c>
      <c r="Q3399" s="7" t="str">
        <f>LEFT($N3399,FIND("/",N3399)-1)</f>
        <v>theater</v>
      </c>
      <c r="R3399" s="7" t="str">
        <f>RIGHT($N3399,FIND("/",$N3399)-3)</f>
        <v>plays</v>
      </c>
      <c r="S3399" s="12">
        <f>(((J3399/60)/60)/24)+DATE(1970,1,1)+(-6/24)</f>
        <v>42378.228344907402</v>
      </c>
      <c r="T3399" s="12">
        <f>(((I3399/60)/60)/24)+DATE(1970,1,1)+(-6/24)</f>
        <v>42418.666666666672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((E3400/D3400))</f>
        <v>1.1107499999999999</v>
      </c>
      <c r="P3400" s="7">
        <f>(E3400/L3400)</f>
        <v>68.353846153846149</v>
      </c>
      <c r="Q3400" s="7" t="str">
        <f>LEFT($N3400,FIND("/",N3400)-1)</f>
        <v>theater</v>
      </c>
      <c r="R3400" s="7" t="str">
        <f>RIGHT($N3400,FIND("/",$N3400)-3)</f>
        <v>plays</v>
      </c>
      <c r="S3400" s="12">
        <f>(((J3400/60)/60)/24)+DATE(1970,1,1)+(-6/24)</f>
        <v>41941.50203703704</v>
      </c>
      <c r="T3400" s="12">
        <f>(((I3400/60)/60)/24)+DATE(1970,1,1)+(-6/24)</f>
        <v>41964.458333333328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((E3401/D3401))</f>
        <v>1.0375000000000001</v>
      </c>
      <c r="P3401" s="7">
        <f>(E3401/L3401)</f>
        <v>27.065217391304348</v>
      </c>
      <c r="Q3401" s="7" t="str">
        <f>LEFT($N3401,FIND("/",N3401)-1)</f>
        <v>theater</v>
      </c>
      <c r="R3401" s="7" t="str">
        <f>RIGHT($N3401,FIND("/",$N3401)-3)</f>
        <v>plays</v>
      </c>
      <c r="S3401" s="12">
        <f>(((J3401/60)/60)/24)+DATE(1970,1,1)+(-6/24)</f>
        <v>42026.670428240745</v>
      </c>
      <c r="T3401" s="12">
        <f>(((I3401/60)/60)/24)+DATE(1970,1,1)+(-6/24)</f>
        <v>42056.670428240745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((E3402/D3402))</f>
        <v>1.0041</v>
      </c>
      <c r="P3402" s="7">
        <f>(E3402/L3402)</f>
        <v>118.12941176470588</v>
      </c>
      <c r="Q3402" s="7" t="str">
        <f>LEFT($N3402,FIND("/",N3402)-1)</f>
        <v>theater</v>
      </c>
      <c r="R3402" s="7" t="str">
        <f>RIGHT($N3402,FIND("/",$N3402)-3)</f>
        <v>plays</v>
      </c>
      <c r="S3402" s="12">
        <f>(((J3402/60)/60)/24)+DATE(1970,1,1)+(-6/24)</f>
        <v>41834.703865740739</v>
      </c>
      <c r="T3402" s="12">
        <f>(((I3402/60)/60)/24)+DATE(1970,1,1)+(-6/24)</f>
        <v>41879.703865740739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((E3403/D3403))</f>
        <v>1.0186206896551724</v>
      </c>
      <c r="P3403" s="7">
        <f>(E3403/L3403)</f>
        <v>44.757575757575758</v>
      </c>
      <c r="Q3403" s="7" t="str">
        <f>LEFT($N3403,FIND("/",N3403)-1)</f>
        <v>theater</v>
      </c>
      <c r="R3403" s="7" t="str">
        <f>RIGHT($N3403,FIND("/",$N3403)-3)</f>
        <v>plays</v>
      </c>
      <c r="S3403" s="12">
        <f>(((J3403/60)/60)/24)+DATE(1970,1,1)+(-6/24)</f>
        <v>42193.473912037036</v>
      </c>
      <c r="T3403" s="12">
        <f>(((I3403/60)/60)/24)+DATE(1970,1,1)+(-6/24)</f>
        <v>42223.473912037036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((E3404/D3404))</f>
        <v>1.0976666666666666</v>
      </c>
      <c r="P3404" s="7">
        <f>(E3404/L3404)</f>
        <v>99.787878787878782</v>
      </c>
      <c r="Q3404" s="7" t="str">
        <f>LEFT($N3404,FIND("/",N3404)-1)</f>
        <v>theater</v>
      </c>
      <c r="R3404" s="7" t="str">
        <f>RIGHT($N3404,FIND("/",$N3404)-3)</f>
        <v>plays</v>
      </c>
      <c r="S3404" s="12">
        <f>(((J3404/60)/60)/24)+DATE(1970,1,1)+(-6/24)</f>
        <v>42290.36855324074</v>
      </c>
      <c r="T3404" s="12">
        <f>(((I3404/60)/60)/24)+DATE(1970,1,1)+(-6/24)</f>
        <v>42319.854861111111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((E3405/D3405))</f>
        <v>1</v>
      </c>
      <c r="P3405" s="7">
        <f>(E3405/L3405)</f>
        <v>117.64705882352941</v>
      </c>
      <c r="Q3405" s="7" t="str">
        <f>LEFT($N3405,FIND("/",N3405)-1)</f>
        <v>theater</v>
      </c>
      <c r="R3405" s="7" t="str">
        <f>RIGHT($N3405,FIND("/",$N3405)-3)</f>
        <v>plays</v>
      </c>
      <c r="S3405" s="12">
        <f>(((J3405/60)/60)/24)+DATE(1970,1,1)+(-6/24)</f>
        <v>42150.212083333332</v>
      </c>
      <c r="T3405" s="12">
        <f>(((I3405/60)/60)/24)+DATE(1970,1,1)+(-6/24)</f>
        <v>42180.212083333332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((E3406/D3406))</f>
        <v>1.22</v>
      </c>
      <c r="P3406" s="7">
        <f>(E3406/L3406)</f>
        <v>203.33333333333334</v>
      </c>
      <c r="Q3406" s="7" t="str">
        <f>LEFT($N3406,FIND("/",N3406)-1)</f>
        <v>theater</v>
      </c>
      <c r="R3406" s="7" t="str">
        <f>RIGHT($N3406,FIND("/",$N3406)-3)</f>
        <v>plays</v>
      </c>
      <c r="S3406" s="12">
        <f>(((J3406/60)/60)/24)+DATE(1970,1,1)+(-6/24)</f>
        <v>42152.253495370373</v>
      </c>
      <c r="T3406" s="12">
        <f>(((I3406/60)/60)/24)+DATE(1970,1,1)+(-6/24)</f>
        <v>42172.253495370373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((E3407/D3407))</f>
        <v>1.3757142857142857</v>
      </c>
      <c r="P3407" s="7">
        <f>(E3407/L3407)</f>
        <v>28.323529411764707</v>
      </c>
      <c r="Q3407" s="7" t="str">
        <f>LEFT($N3407,FIND("/",N3407)-1)</f>
        <v>theater</v>
      </c>
      <c r="R3407" s="7" t="str">
        <f>RIGHT($N3407,FIND("/",$N3407)-3)</f>
        <v>plays</v>
      </c>
      <c r="S3407" s="12">
        <f>(((J3407/60)/60)/24)+DATE(1970,1,1)+(-6/24)</f>
        <v>42409.767199074078</v>
      </c>
      <c r="T3407" s="12">
        <f>(((I3407/60)/60)/24)+DATE(1970,1,1)+(-6/24)</f>
        <v>42430.749305555553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((E3408/D3408))</f>
        <v>1.0031000000000001</v>
      </c>
      <c r="P3408" s="7">
        <f>(E3408/L3408)</f>
        <v>110.23076923076923</v>
      </c>
      <c r="Q3408" s="7" t="str">
        <f>LEFT($N3408,FIND("/",N3408)-1)</f>
        <v>theater</v>
      </c>
      <c r="R3408" s="7" t="str">
        <f>RIGHT($N3408,FIND("/",$N3408)-3)</f>
        <v>plays</v>
      </c>
      <c r="S3408" s="12">
        <f>(((J3408/60)/60)/24)+DATE(1970,1,1)+(-6/24)</f>
        <v>41791.242777777778</v>
      </c>
      <c r="T3408" s="12">
        <f>(((I3408/60)/60)/24)+DATE(1970,1,1)+(-6/24)</f>
        <v>41836.242777777778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((E3409/D3409))</f>
        <v>1.071</v>
      </c>
      <c r="P3409" s="7">
        <f>(E3409/L3409)</f>
        <v>31.970149253731343</v>
      </c>
      <c r="Q3409" s="7" t="str">
        <f>LEFT($N3409,FIND("/",N3409)-1)</f>
        <v>theater</v>
      </c>
      <c r="R3409" s="7" t="str">
        <f>RIGHT($N3409,FIND("/",$N3409)-3)</f>
        <v>plays</v>
      </c>
      <c r="S3409" s="12">
        <f>(((J3409/60)/60)/24)+DATE(1970,1,1)+(-6/24)</f>
        <v>41796.172326388885</v>
      </c>
      <c r="T3409" s="12">
        <f>(((I3409/60)/60)/24)+DATE(1970,1,1)+(-6/24)</f>
        <v>41826.172326388885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((E3410/D3410))</f>
        <v>2.11</v>
      </c>
      <c r="P3410" s="7">
        <f>(E3410/L3410)</f>
        <v>58.611111111111114</v>
      </c>
      <c r="Q3410" s="7" t="str">
        <f>LEFT($N3410,FIND("/",N3410)-1)</f>
        <v>theater</v>
      </c>
      <c r="R3410" s="7" t="str">
        <f>RIGHT($N3410,FIND("/",$N3410)-3)</f>
        <v>plays</v>
      </c>
      <c r="S3410" s="12">
        <f>(((J3410/60)/60)/24)+DATE(1970,1,1)+(-6/24)</f>
        <v>41808.741944444446</v>
      </c>
      <c r="T3410" s="12">
        <f>(((I3410/60)/60)/24)+DATE(1970,1,1)+(-6/24)</f>
        <v>41838.741944444446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((E3411/D3411))</f>
        <v>1.236</v>
      </c>
      <c r="P3411" s="7">
        <f>(E3411/L3411)</f>
        <v>29.428571428571427</v>
      </c>
      <c r="Q3411" s="7" t="str">
        <f>LEFT($N3411,FIND("/",N3411)-1)</f>
        <v>theater</v>
      </c>
      <c r="R3411" s="7" t="str">
        <f>RIGHT($N3411,FIND("/",$N3411)-3)</f>
        <v>plays</v>
      </c>
      <c r="S3411" s="12">
        <f>(((J3411/60)/60)/24)+DATE(1970,1,1)+(-6/24)</f>
        <v>42544.564328703709</v>
      </c>
      <c r="T3411" s="12">
        <f>(((I3411/60)/60)/24)+DATE(1970,1,1)+(-6/24)</f>
        <v>42582.623611111107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((E3412/D3412))</f>
        <v>1.085</v>
      </c>
      <c r="P3412" s="7">
        <f>(E3412/L3412)</f>
        <v>81.375</v>
      </c>
      <c r="Q3412" s="7" t="str">
        <f>LEFT($N3412,FIND("/",N3412)-1)</f>
        <v>theater</v>
      </c>
      <c r="R3412" s="7" t="str">
        <f>RIGHT($N3412,FIND("/",$N3412)-3)</f>
        <v>plays</v>
      </c>
      <c r="S3412" s="12">
        <f>(((J3412/60)/60)/24)+DATE(1970,1,1)+(-6/24)</f>
        <v>42499.791550925926</v>
      </c>
      <c r="T3412" s="12">
        <f>(((I3412/60)/60)/24)+DATE(1970,1,1)+(-6/24)</f>
        <v>42527.041666666672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((E3413/D3413))</f>
        <v>1.0356666666666667</v>
      </c>
      <c r="P3413" s="7">
        <f>(E3413/L3413)</f>
        <v>199.16666666666666</v>
      </c>
      <c r="Q3413" s="7" t="str">
        <f>LEFT($N3413,FIND("/",N3413)-1)</f>
        <v>theater</v>
      </c>
      <c r="R3413" s="7" t="str">
        <f>RIGHT($N3413,FIND("/",$N3413)-3)</f>
        <v>plays</v>
      </c>
      <c r="S3413" s="12">
        <f>(((J3413/60)/60)/24)+DATE(1970,1,1)+(-6/24)</f>
        <v>42264.772824074069</v>
      </c>
      <c r="T3413" s="12">
        <f>(((I3413/60)/60)/24)+DATE(1970,1,1)+(-6/24)</f>
        <v>42284.772824074069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((E3414/D3414))</f>
        <v>1</v>
      </c>
      <c r="P3414" s="7">
        <f>(E3414/L3414)</f>
        <v>115.38461538461539</v>
      </c>
      <c r="Q3414" s="7" t="str">
        <f>LEFT($N3414,FIND("/",N3414)-1)</f>
        <v>theater</v>
      </c>
      <c r="R3414" s="7" t="str">
        <f>RIGHT($N3414,FIND("/",$N3414)-3)</f>
        <v>plays</v>
      </c>
      <c r="S3414" s="12">
        <f>(((J3414/60)/60)/24)+DATE(1970,1,1)+(-6/24)</f>
        <v>41879.709050925929</v>
      </c>
      <c r="T3414" s="12">
        <f>(((I3414/60)/60)/24)+DATE(1970,1,1)+(-6/24)</f>
        <v>41909.709050925929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((E3415/D3415))</f>
        <v>1.3</v>
      </c>
      <c r="P3415" s="7">
        <f>(E3415/L3415)</f>
        <v>46.428571428571431</v>
      </c>
      <c r="Q3415" s="7" t="str">
        <f>LEFT($N3415,FIND("/",N3415)-1)</f>
        <v>theater</v>
      </c>
      <c r="R3415" s="7" t="str">
        <f>RIGHT($N3415,FIND("/",$N3415)-3)</f>
        <v>plays</v>
      </c>
      <c r="S3415" s="12">
        <f>(((J3415/60)/60)/24)+DATE(1970,1,1)+(-6/24)</f>
        <v>42053.483078703706</v>
      </c>
      <c r="T3415" s="12">
        <f>(((I3415/60)/60)/24)+DATE(1970,1,1)+(-6/24)</f>
        <v>42062.957638888889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((E3416/D3416))</f>
        <v>1.0349999999999999</v>
      </c>
      <c r="P3416" s="7">
        <f>(E3416/L3416)</f>
        <v>70.568181818181813</v>
      </c>
      <c r="Q3416" s="7" t="str">
        <f>LEFT($N3416,FIND("/",N3416)-1)</f>
        <v>theater</v>
      </c>
      <c r="R3416" s="7" t="str">
        <f>RIGHT($N3416,FIND("/",$N3416)-3)</f>
        <v>plays</v>
      </c>
      <c r="S3416" s="12">
        <f>(((J3416/60)/60)/24)+DATE(1970,1,1)+(-6/24)</f>
        <v>42675.582465277781</v>
      </c>
      <c r="T3416" s="12">
        <f>(((I3416/60)/60)/24)+DATE(1970,1,1)+(-6/24)</f>
        <v>42705.082638888889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((E3417/D3417))</f>
        <v>1</v>
      </c>
      <c r="P3417" s="7">
        <f>(E3417/L3417)</f>
        <v>22.222222222222221</v>
      </c>
      <c r="Q3417" s="7" t="str">
        <f>LEFT($N3417,FIND("/",N3417)-1)</f>
        <v>theater</v>
      </c>
      <c r="R3417" s="7" t="str">
        <f>RIGHT($N3417,FIND("/",$N3417)-3)</f>
        <v>plays</v>
      </c>
      <c r="S3417" s="12">
        <f>(((J3417/60)/60)/24)+DATE(1970,1,1)+(-6/24)</f>
        <v>42466.894166666665</v>
      </c>
      <c r="T3417" s="12">
        <f>(((I3417/60)/60)/24)+DATE(1970,1,1)+(-6/24)</f>
        <v>42477.729166666672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((E3418/D3418))</f>
        <v>1.196</v>
      </c>
      <c r="P3418" s="7">
        <f>(E3418/L3418)</f>
        <v>159.46666666666667</v>
      </c>
      <c r="Q3418" s="7" t="str">
        <f>LEFT($N3418,FIND("/",N3418)-1)</f>
        <v>theater</v>
      </c>
      <c r="R3418" s="7" t="str">
        <f>RIGHT($N3418,FIND("/",$N3418)-3)</f>
        <v>plays</v>
      </c>
      <c r="S3418" s="12">
        <f>(((J3418/60)/60)/24)+DATE(1970,1,1)+(-6/24)</f>
        <v>42089.162557870368</v>
      </c>
      <c r="T3418" s="12">
        <f>(((I3418/60)/60)/24)+DATE(1970,1,1)+(-6/24)</f>
        <v>42117.520833333328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((E3419/D3419))</f>
        <v>1.0000058823529412</v>
      </c>
      <c r="P3419" s="7">
        <f>(E3419/L3419)</f>
        <v>37.777999999999999</v>
      </c>
      <c r="Q3419" s="7" t="str">
        <f>LEFT($N3419,FIND("/",N3419)-1)</f>
        <v>theater</v>
      </c>
      <c r="R3419" s="7" t="str">
        <f>RIGHT($N3419,FIND("/",$N3419)-3)</f>
        <v>plays</v>
      </c>
      <c r="S3419" s="12">
        <f>(((J3419/60)/60)/24)+DATE(1970,1,1)+(-6/24)</f>
        <v>41894.66375</v>
      </c>
      <c r="T3419" s="12">
        <f>(((I3419/60)/60)/24)+DATE(1970,1,1)+(-6/24)</f>
        <v>41937.779861111114</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((E3420/D3420))</f>
        <v>1.00875</v>
      </c>
      <c r="P3420" s="7">
        <f>(E3420/L3420)</f>
        <v>72.053571428571431</v>
      </c>
      <c r="Q3420" s="7" t="str">
        <f>LEFT($N3420,FIND("/",N3420)-1)</f>
        <v>theater</v>
      </c>
      <c r="R3420" s="7" t="str">
        <f>RIGHT($N3420,FIND("/",$N3420)-3)</f>
        <v>plays</v>
      </c>
      <c r="S3420" s="12">
        <f>(((J3420/60)/60)/24)+DATE(1970,1,1)+(-6/24)</f>
        <v>41752.58457175926</v>
      </c>
      <c r="T3420" s="12">
        <f>(((I3420/60)/60)/24)+DATE(1970,1,1)+(-6/24)</f>
        <v>41782.58457175926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((E3421/D3421))</f>
        <v>1.0654545454545454</v>
      </c>
      <c r="P3421" s="7">
        <f>(E3421/L3421)</f>
        <v>63.695652173913047</v>
      </c>
      <c r="Q3421" s="7" t="str">
        <f>LEFT($N3421,FIND("/",N3421)-1)</f>
        <v>theater</v>
      </c>
      <c r="R3421" s="7" t="str">
        <f>RIGHT($N3421,FIND("/",$N3421)-3)</f>
        <v>plays</v>
      </c>
      <c r="S3421" s="12">
        <f>(((J3421/60)/60)/24)+DATE(1970,1,1)+(-6/24)</f>
        <v>42448.571585648147</v>
      </c>
      <c r="T3421" s="12">
        <f>(((I3421/60)/60)/24)+DATE(1970,1,1)+(-6/24)</f>
        <v>42466.645833333328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((E3422/D3422))</f>
        <v>1.38</v>
      </c>
      <c r="P3422" s="7">
        <f>(E3422/L3422)</f>
        <v>28.411764705882351</v>
      </c>
      <c r="Q3422" s="7" t="str">
        <f>LEFT($N3422,FIND("/",N3422)-1)</f>
        <v>theater</v>
      </c>
      <c r="R3422" s="7" t="str">
        <f>RIGHT($N3422,FIND("/",$N3422)-3)</f>
        <v>plays</v>
      </c>
      <c r="S3422" s="12">
        <f>(((J3422/60)/60)/24)+DATE(1970,1,1)+(-6/24)</f>
        <v>42404.840300925927</v>
      </c>
      <c r="T3422" s="12">
        <f>(((I3422/60)/60)/24)+DATE(1970,1,1)+(-6/24)</f>
        <v>42413.75</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((E3423/D3423))</f>
        <v>1.0115000000000001</v>
      </c>
      <c r="P3423" s="7">
        <f>(E3423/L3423)</f>
        <v>103.21428571428571</v>
      </c>
      <c r="Q3423" s="7" t="str">
        <f>LEFT($N3423,FIND("/",N3423)-1)</f>
        <v>theater</v>
      </c>
      <c r="R3423" s="7" t="str">
        <f>RIGHT($N3423,FIND("/",$N3423)-3)</f>
        <v>plays</v>
      </c>
      <c r="S3423" s="12">
        <f>(((J3423/60)/60)/24)+DATE(1970,1,1)+(-6/24)</f>
        <v>42037.541238425925</v>
      </c>
      <c r="T3423" s="12">
        <f>(((I3423/60)/60)/24)+DATE(1970,1,1)+(-6/24)</f>
        <v>42067.541238425925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((E3424/D3424))</f>
        <v>1.091</v>
      </c>
      <c r="P3424" s="7">
        <f>(E3424/L3424)</f>
        <v>71.152173913043484</v>
      </c>
      <c r="Q3424" s="7" t="str">
        <f>LEFT($N3424,FIND("/",N3424)-1)</f>
        <v>theater</v>
      </c>
      <c r="R3424" s="7" t="str">
        <f>RIGHT($N3424,FIND("/",$N3424)-3)</f>
        <v>plays</v>
      </c>
      <c r="S3424" s="12">
        <f>(((J3424/60)/60)/24)+DATE(1970,1,1)+(-6/24)</f>
        <v>42323.312222222223</v>
      </c>
      <c r="T3424" s="12">
        <f>(((I3424/60)/60)/24)+DATE(1970,1,1)+(-6/24)</f>
        <v>42351.75</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((E3425/D3425))</f>
        <v>1.4</v>
      </c>
      <c r="P3425" s="7">
        <f>(E3425/L3425)</f>
        <v>35</v>
      </c>
      <c r="Q3425" s="7" t="str">
        <f>LEFT($N3425,FIND("/",N3425)-1)</f>
        <v>theater</v>
      </c>
      <c r="R3425" s="7" t="str">
        <f>RIGHT($N3425,FIND("/",$N3425)-3)</f>
        <v>plays</v>
      </c>
      <c r="S3425" s="12">
        <f>(((J3425/60)/60)/24)+DATE(1970,1,1)+(-6/24)</f>
        <v>42088.661354166667</v>
      </c>
      <c r="T3425" s="12">
        <f>(((I3425/60)/60)/24)+DATE(1970,1,1)+(-6/24)</f>
        <v>42118.661354166667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((E3426/D3426))</f>
        <v>1.0358333333333334</v>
      </c>
      <c r="P3426" s="7">
        <f>(E3426/L3426)</f>
        <v>81.776315789473685</v>
      </c>
      <c r="Q3426" s="7" t="str">
        <f>LEFT($N3426,FIND("/",N3426)-1)</f>
        <v>theater</v>
      </c>
      <c r="R3426" s="7" t="str">
        <f>RIGHT($N3426,FIND("/",$N3426)-3)</f>
        <v>plays</v>
      </c>
      <c r="S3426" s="12">
        <f>(((J3426/60)/60)/24)+DATE(1970,1,1)+(-6/24)</f>
        <v>42018.426898148144</v>
      </c>
      <c r="T3426" s="12">
        <f>(((I3426/60)/60)/24)+DATE(1970,1,1)+(-6/24)</f>
        <v>42040.040972222225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((E3427/D3427))</f>
        <v>1.0297033333333332</v>
      </c>
      <c r="P3427" s="7">
        <f>(E3427/L3427)</f>
        <v>297.02980769230766</v>
      </c>
      <c r="Q3427" s="7" t="str">
        <f>LEFT($N3427,FIND("/",N3427)-1)</f>
        <v>theater</v>
      </c>
      <c r="R3427" s="7" t="str">
        <f>RIGHT($N3427,FIND("/",$N3427)-3)</f>
        <v>plays</v>
      </c>
      <c r="S3427" s="12">
        <f>(((J3427/60)/60)/24)+DATE(1970,1,1)+(-6/24)</f>
        <v>41884.367314814815</v>
      </c>
      <c r="T3427" s="12">
        <f>(((I3427/60)/60)/24)+DATE(1970,1,1)+(-6/24)</f>
        <v>41916.367314814815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((E3428/D3428))</f>
        <v>1.0813333333333333</v>
      </c>
      <c r="P3428" s="7">
        <f>(E3428/L3428)</f>
        <v>46.609195402298852</v>
      </c>
      <c r="Q3428" s="7" t="str">
        <f>LEFT($N3428,FIND("/",N3428)-1)</f>
        <v>theater</v>
      </c>
      <c r="R3428" s="7" t="str">
        <f>RIGHT($N3428,FIND("/",$N3428)-3)</f>
        <v>plays</v>
      </c>
      <c r="S3428" s="12">
        <f>(((J3428/60)/60)/24)+DATE(1970,1,1)+(-6/24)</f>
        <v>41883.806747685187</v>
      </c>
      <c r="T3428" s="12">
        <f>(((I3428/60)/60)/24)+DATE(1970,1,1)+(-6/24)</f>
        <v>41902.833333333336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((E3429/D3429))</f>
        <v>1</v>
      </c>
      <c r="P3429" s="7">
        <f>(E3429/L3429)</f>
        <v>51.724137931034484</v>
      </c>
      <c r="Q3429" s="7" t="str">
        <f>LEFT($N3429,FIND("/",N3429)-1)</f>
        <v>theater</v>
      </c>
      <c r="R3429" s="7" t="str">
        <f>RIGHT($N3429,FIND("/",$N3429)-3)</f>
        <v>plays</v>
      </c>
      <c r="S3429" s="12">
        <f>(((J3429/60)/60)/24)+DATE(1970,1,1)+(-6/24)</f>
        <v>41792.395277777774</v>
      </c>
      <c r="T3429" s="12">
        <f>(((I3429/60)/60)/24)+DATE(1970,1,1)+(-6/24)</f>
        <v>41822.395277777774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((E3430/D3430))</f>
        <v>1.0275000000000001</v>
      </c>
      <c r="P3430" s="7">
        <f>(E3430/L3430)</f>
        <v>40.294117647058826</v>
      </c>
      <c r="Q3430" s="7" t="str">
        <f>LEFT($N3430,FIND("/",N3430)-1)</f>
        <v>theater</v>
      </c>
      <c r="R3430" s="7" t="str">
        <f>RIGHT($N3430,FIND("/",$N3430)-3)</f>
        <v>plays</v>
      </c>
      <c r="S3430" s="12">
        <f>(((J3430/60)/60)/24)+DATE(1970,1,1)+(-6/24)</f>
        <v>42038.470451388886</v>
      </c>
      <c r="T3430" s="12">
        <f>(((I3430/60)/60)/24)+DATE(1970,1,1)+(-6/24)</f>
        <v>42063.458333333328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((E3431/D3431))</f>
        <v>1.3</v>
      </c>
      <c r="P3431" s="7">
        <f>(E3431/L3431)</f>
        <v>16.25</v>
      </c>
      <c r="Q3431" s="7" t="str">
        <f>LEFT($N3431,FIND("/",N3431)-1)</f>
        <v>theater</v>
      </c>
      <c r="R3431" s="7" t="str">
        <f>RIGHT($N3431,FIND("/",$N3431)-3)</f>
        <v>plays</v>
      </c>
      <c r="S3431" s="12">
        <f>(((J3431/60)/60)/24)+DATE(1970,1,1)+(-6/24)</f>
        <v>42661.771539351852</v>
      </c>
      <c r="T3431" s="12">
        <f>(((I3431/60)/60)/24)+DATE(1970,1,1)+(-6/24)</f>
        <v>42675.771539351852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((E3432/D3432))</f>
        <v>1.0854949999999999</v>
      </c>
      <c r="P3432" s="7">
        <f>(E3432/L3432)</f>
        <v>30.152638888888887</v>
      </c>
      <c r="Q3432" s="7" t="str">
        <f>LEFT($N3432,FIND("/",N3432)-1)</f>
        <v>theater</v>
      </c>
      <c r="R3432" s="7" t="str">
        <f>RIGHT($N3432,FIND("/",$N3432)-3)</f>
        <v>plays</v>
      </c>
      <c r="S3432" s="12">
        <f>(((J3432/60)/60)/24)+DATE(1970,1,1)+(-6/24)</f>
        <v>41820.695613425924</v>
      </c>
      <c r="T3432" s="12">
        <f>(((I3432/60)/60)/24)+DATE(1970,1,1)+(-6/24)</f>
        <v>41850.695613425924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((E3433/D3433))</f>
        <v>1</v>
      </c>
      <c r="P3433" s="7">
        <f>(E3433/L3433)</f>
        <v>95.238095238095241</v>
      </c>
      <c r="Q3433" s="7" t="str">
        <f>LEFT($N3433,FIND("/",N3433)-1)</f>
        <v>theater</v>
      </c>
      <c r="R3433" s="7" t="str">
        <f>RIGHT($N3433,FIND("/",$N3433)-3)</f>
        <v>plays</v>
      </c>
      <c r="S3433" s="12">
        <f>(((J3433/60)/60)/24)+DATE(1970,1,1)+(-6/24)</f>
        <v>41839.480937500004</v>
      </c>
      <c r="T3433" s="12">
        <f>(((I3433/60)/60)/24)+DATE(1970,1,1)+(-6/24)</f>
        <v>41869.480937500004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((E3434/D3434))</f>
        <v>1.0965</v>
      </c>
      <c r="P3434" s="7">
        <f>(E3434/L3434)</f>
        <v>52.214285714285715</v>
      </c>
      <c r="Q3434" s="7" t="str">
        <f>LEFT($N3434,FIND("/",N3434)-1)</f>
        <v>theater</v>
      </c>
      <c r="R3434" s="7" t="str">
        <f>RIGHT($N3434,FIND("/",$N3434)-3)</f>
        <v>plays</v>
      </c>
      <c r="S3434" s="12">
        <f>(((J3434/60)/60)/24)+DATE(1970,1,1)+(-6/24)</f>
        <v>42380.331180555557</v>
      </c>
      <c r="T3434" s="12">
        <f>(((I3434/60)/60)/24)+DATE(1970,1,1)+(-6/24)</f>
        <v>42405.666666666672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((E3435/D3435))</f>
        <v>1.0026315789473683</v>
      </c>
      <c r="P3435" s="7">
        <f>(E3435/L3435)</f>
        <v>134.1549295774648</v>
      </c>
      <c r="Q3435" s="7" t="str">
        <f>LEFT($N3435,FIND("/",N3435)-1)</f>
        <v>theater</v>
      </c>
      <c r="R3435" s="7" t="str">
        <f>RIGHT($N3435,FIND("/",$N3435)-3)</f>
        <v>plays</v>
      </c>
      <c r="S3435" s="12">
        <f>(((J3435/60)/60)/24)+DATE(1970,1,1)+(-6/24)</f>
        <v>41775.813136574077</v>
      </c>
      <c r="T3435" s="12">
        <f>(((I3435/60)/60)/24)+DATE(1970,1,1)+(-6/24)</f>
        <v>41806.875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((E3436/D3436))</f>
        <v>1.0555000000000001</v>
      </c>
      <c r="P3436" s="7">
        <f>(E3436/L3436)</f>
        <v>62.827380952380949</v>
      </c>
      <c r="Q3436" s="7" t="str">
        <f>LEFT($N3436,FIND("/",N3436)-1)</f>
        <v>theater</v>
      </c>
      <c r="R3436" s="7" t="str">
        <f>RIGHT($N3436,FIND("/",$N3436)-3)</f>
        <v>plays</v>
      </c>
      <c r="S3436" s="12">
        <f>(((J3436/60)/60)/24)+DATE(1970,1,1)+(-6/24)</f>
        <v>41800.130428240744</v>
      </c>
      <c r="T3436" s="12">
        <f>(((I3436/60)/60)/24)+DATE(1970,1,1)+(-6/24)</f>
        <v>41830.130428240744</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((E3437/D3437))</f>
        <v>1.1200000000000001</v>
      </c>
      <c r="P3437" s="7">
        <f>(E3437/L3437)</f>
        <v>58.94736842105263</v>
      </c>
      <c r="Q3437" s="7" t="str">
        <f>LEFT($N3437,FIND("/",N3437)-1)</f>
        <v>theater</v>
      </c>
      <c r="R3437" s="7" t="str">
        <f>RIGHT($N3437,FIND("/",$N3437)-3)</f>
        <v>plays</v>
      </c>
      <c r="S3437" s="12">
        <f>(((J3437/60)/60)/24)+DATE(1970,1,1)+(-6/24)</f>
        <v>42572.36681712963</v>
      </c>
      <c r="T3437" s="12">
        <f>(((I3437/60)/60)/24)+DATE(1970,1,1)+(-6/24)</f>
        <v>42588.875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((E3438/D3438))</f>
        <v>1.0589999999999999</v>
      </c>
      <c r="P3438" s="7">
        <f>(E3438/L3438)</f>
        <v>143.1081081081081</v>
      </c>
      <c r="Q3438" s="7" t="str">
        <f>LEFT($N3438,FIND("/",N3438)-1)</f>
        <v>theater</v>
      </c>
      <c r="R3438" s="7" t="str">
        <f>RIGHT($N3438,FIND("/",$N3438)-3)</f>
        <v>plays</v>
      </c>
      <c r="S3438" s="12">
        <f>(((J3438/60)/60)/24)+DATE(1970,1,1)+(-6/24)</f>
        <v>41851.291585648149</v>
      </c>
      <c r="T3438" s="12">
        <f>(((I3438/60)/60)/24)+DATE(1970,1,1)+(-6/24)</f>
        <v>41872.436111111114</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((E3439/D3439))</f>
        <v>1.01</v>
      </c>
      <c r="P3439" s="7">
        <f>(E3439/L3439)</f>
        <v>84.166666666666671</v>
      </c>
      <c r="Q3439" s="7" t="str">
        <f>LEFT($N3439,FIND("/",N3439)-1)</f>
        <v>theater</v>
      </c>
      <c r="R3439" s="7" t="str">
        <f>RIGHT($N3439,FIND("/",$N3439)-3)</f>
        <v>plays</v>
      </c>
      <c r="S3439" s="12">
        <f>(((J3439/60)/60)/24)+DATE(1970,1,1)+(-6/24)</f>
        <v>42205.460879629631</v>
      </c>
      <c r="T3439" s="12">
        <f>(((I3439/60)/60)/24)+DATE(1970,1,1)+(-6/24)</f>
        <v>42235.460879629631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((E3440/D3440))</f>
        <v>1.042</v>
      </c>
      <c r="P3440" s="7">
        <f>(E3440/L3440)</f>
        <v>186.07142857142858</v>
      </c>
      <c r="Q3440" s="7" t="str">
        <f>LEFT($N3440,FIND("/",N3440)-1)</f>
        <v>theater</v>
      </c>
      <c r="R3440" s="7" t="str">
        <f>RIGHT($N3440,FIND("/",$N3440)-3)</f>
        <v>plays</v>
      </c>
      <c r="S3440" s="12">
        <f>(((J3440/60)/60)/24)+DATE(1970,1,1)+(-6/24)</f>
        <v>42100.677858796291</v>
      </c>
      <c r="T3440" s="12">
        <f>(((I3440/60)/60)/24)+DATE(1970,1,1)+(-6/24)</f>
        <v>42126.625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((E3441/D3441))</f>
        <v>1.3467833333333334</v>
      </c>
      <c r="P3441" s="7">
        <f>(E3441/L3441)</f>
        <v>89.785555555555561</v>
      </c>
      <c r="Q3441" s="7" t="str">
        <f>LEFT($N3441,FIND("/",N3441)-1)</f>
        <v>theater</v>
      </c>
      <c r="R3441" s="7" t="str">
        <f>RIGHT($N3441,FIND("/",$N3441)-3)</f>
        <v>plays</v>
      </c>
      <c r="S3441" s="12">
        <f>(((J3441/60)/60)/24)+DATE(1970,1,1)+(-6/24)</f>
        <v>42374.661226851851</v>
      </c>
      <c r="T3441" s="12">
        <f>(((I3441/60)/60)/24)+DATE(1970,1,1)+(-6/24)</f>
        <v>42387.957638888889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((E3442/D3442))</f>
        <v>1.052184</v>
      </c>
      <c r="P3442" s="7">
        <f>(E3442/L3442)</f>
        <v>64.157560975609755</v>
      </c>
      <c r="Q3442" s="7" t="str">
        <f>LEFT($N3442,FIND("/",N3442)-1)</f>
        <v>theater</v>
      </c>
      <c r="R3442" s="7" t="str">
        <f>RIGHT($N3442,FIND("/",$N3442)-3)</f>
        <v>plays</v>
      </c>
      <c r="S3442" s="12">
        <f>(((J3442/60)/60)/24)+DATE(1970,1,1)+(-6/24)</f>
        <v>41808.87300925926</v>
      </c>
      <c r="T3442" s="12">
        <f>(((I3442/60)/60)/24)+DATE(1970,1,1)+(-6/24)</f>
        <v>41831.427083333336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((E3443/D3443))</f>
        <v>1.026</v>
      </c>
      <c r="P3443" s="7">
        <f>(E3443/L3443)</f>
        <v>59.651162790697676</v>
      </c>
      <c r="Q3443" s="7" t="str">
        <f>LEFT($N3443,FIND("/",N3443)-1)</f>
        <v>theater</v>
      </c>
      <c r="R3443" s="7" t="str">
        <f>RIGHT($N3443,FIND("/",$N3443)-3)</f>
        <v>plays</v>
      </c>
      <c r="S3443" s="12">
        <f>(((J3443/60)/60)/24)+DATE(1970,1,1)+(-6/24)</f>
        <v>42294.179641203707</v>
      </c>
      <c r="T3443" s="12">
        <f>(((I3443/60)/60)/24)+DATE(1970,1,1)+(-6/24)</f>
        <v>42321.595138888893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((E3444/D3444))</f>
        <v>1</v>
      </c>
      <c r="P3444" s="7">
        <f>(E3444/L3444)</f>
        <v>31.25</v>
      </c>
      <c r="Q3444" s="7" t="str">
        <f>LEFT($N3444,FIND("/",N3444)-1)</f>
        <v>theater</v>
      </c>
      <c r="R3444" s="7" t="str">
        <f>RIGHT($N3444,FIND("/",$N3444)-3)</f>
        <v>plays</v>
      </c>
      <c r="S3444" s="12">
        <f>(((J3444/60)/60)/24)+DATE(1970,1,1)+(-6/24)</f>
        <v>42124.591111111105</v>
      </c>
      <c r="T3444" s="12">
        <f>(((I3444/60)/60)/24)+DATE(1970,1,1)+(-6/24)</f>
        <v>42154.591111111105</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((E3445/D3445))</f>
        <v>1.855</v>
      </c>
      <c r="P3445" s="7">
        <f>(E3445/L3445)</f>
        <v>41.222222222222221</v>
      </c>
      <c r="Q3445" s="7" t="str">
        <f>LEFT($N3445,FIND("/",N3445)-1)</f>
        <v>theater</v>
      </c>
      <c r="R3445" s="7" t="str">
        <f>RIGHT($N3445,FIND("/",$N3445)-3)</f>
        <v>plays</v>
      </c>
      <c r="S3445" s="12">
        <f>(((J3445/60)/60)/24)+DATE(1970,1,1)+(-6/24)</f>
        <v>41861.274837962963</v>
      </c>
      <c r="T3445" s="12">
        <f>(((I3445/60)/60)/24)+DATE(1970,1,1)+(-6/24)</f>
        <v>41891.274837962963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((E3446/D3446))</f>
        <v>2.89</v>
      </c>
      <c r="P3446" s="7">
        <f>(E3446/L3446)</f>
        <v>43.35</v>
      </c>
      <c r="Q3446" s="7" t="str">
        <f>LEFT($N3446,FIND("/",N3446)-1)</f>
        <v>theater</v>
      </c>
      <c r="R3446" s="7" t="str">
        <f>RIGHT($N3446,FIND("/",$N3446)-3)</f>
        <v>plays</v>
      </c>
      <c r="S3446" s="12">
        <f>(((J3446/60)/60)/24)+DATE(1970,1,1)+(-6/24)</f>
        <v>42521.041504629626</v>
      </c>
      <c r="T3446" s="12">
        <f>(((I3446/60)/60)/24)+DATE(1970,1,1)+(-6/24)</f>
        <v>42529.332638888889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((E3447/D3447))</f>
        <v>1</v>
      </c>
      <c r="P3447" s="7">
        <f>(E3447/L3447)</f>
        <v>64.516129032258064</v>
      </c>
      <c r="Q3447" s="7" t="str">
        <f>LEFT($N3447,FIND("/",N3447)-1)</f>
        <v>theater</v>
      </c>
      <c r="R3447" s="7" t="str">
        <f>RIGHT($N3447,FIND("/",$N3447)-3)</f>
        <v>plays</v>
      </c>
      <c r="S3447" s="12">
        <f>(((J3447/60)/60)/24)+DATE(1970,1,1)+(-6/24)</f>
        <v>42272.280509259261</v>
      </c>
      <c r="T3447" s="12">
        <f>(((I3447/60)/60)/24)+DATE(1970,1,1)+(-6/24)</f>
        <v>42300.280509259261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((E3448/D3448))</f>
        <v>1.0820000000000001</v>
      </c>
      <c r="P3448" s="7">
        <f>(E3448/L3448)</f>
        <v>43.28</v>
      </c>
      <c r="Q3448" s="7" t="str">
        <f>LEFT($N3448,FIND("/",N3448)-1)</f>
        <v>theater</v>
      </c>
      <c r="R3448" s="7" t="str">
        <f>RIGHT($N3448,FIND("/",$N3448)-3)</f>
        <v>plays</v>
      </c>
      <c r="S3448" s="12">
        <f>(((J3448/60)/60)/24)+DATE(1970,1,1)+(-6/24)</f>
        <v>42016.582465277781</v>
      </c>
      <c r="T3448" s="12">
        <f>(((I3448/60)/60)/24)+DATE(1970,1,1)+(-6/24)</f>
        <v>42040.263888888891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((E3449/D3449))</f>
        <v>1.0780000000000001</v>
      </c>
      <c r="P3449" s="7">
        <f>(E3449/L3449)</f>
        <v>77</v>
      </c>
      <c r="Q3449" s="7" t="str">
        <f>LEFT($N3449,FIND("/",N3449)-1)</f>
        <v>theater</v>
      </c>
      <c r="R3449" s="7" t="str">
        <f>RIGHT($N3449,FIND("/",$N3449)-3)</f>
        <v>plays</v>
      </c>
      <c r="S3449" s="12">
        <f>(((J3449/60)/60)/24)+DATE(1970,1,1)+(-6/24)</f>
        <v>42402.639027777783</v>
      </c>
      <c r="T3449" s="12">
        <f>(((I3449/60)/60)/24)+DATE(1970,1,1)+(-6/24)</f>
        <v>42447.597361111111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((E3450/D3450))</f>
        <v>1.0976190476190477</v>
      </c>
      <c r="P3450" s="7">
        <f>(E3450/L3450)</f>
        <v>51.222222222222221</v>
      </c>
      <c r="Q3450" s="7" t="str">
        <f>LEFT($N3450,FIND("/",N3450)-1)</f>
        <v>theater</v>
      </c>
      <c r="R3450" s="7" t="str">
        <f>RIGHT($N3450,FIND("/",$N3450)-3)</f>
        <v>plays</v>
      </c>
      <c r="S3450" s="12">
        <f>(((J3450/60)/60)/24)+DATE(1970,1,1)+(-6/24)</f>
        <v>41959.869085648148</v>
      </c>
      <c r="T3450" s="12">
        <f>(((I3450/60)/60)/24)+DATE(1970,1,1)+(-6/24)</f>
        <v>41989.869085648148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((E3451/D3451))</f>
        <v>1.70625</v>
      </c>
      <c r="P3451" s="7">
        <f>(E3451/L3451)</f>
        <v>68.25</v>
      </c>
      <c r="Q3451" s="7" t="str">
        <f>LEFT($N3451,FIND("/",N3451)-1)</f>
        <v>theater</v>
      </c>
      <c r="R3451" s="7" t="str">
        <f>RIGHT($N3451,FIND("/",$N3451)-3)</f>
        <v>plays</v>
      </c>
      <c r="S3451" s="12">
        <f>(((J3451/60)/60)/24)+DATE(1970,1,1)+(-6/24)</f>
        <v>42531.802523148144</v>
      </c>
      <c r="T3451" s="12">
        <f>(((I3451/60)/60)/24)+DATE(1970,1,1)+(-6/24)</f>
        <v>42559.916666666672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((E3452/D3452))</f>
        <v>1.52</v>
      </c>
      <c r="P3452" s="7">
        <f>(E3452/L3452)</f>
        <v>19.487179487179485</v>
      </c>
      <c r="Q3452" s="7" t="str">
        <f>LEFT($N3452,FIND("/",N3452)-1)</f>
        <v>theater</v>
      </c>
      <c r="R3452" s="7" t="str">
        <f>RIGHT($N3452,FIND("/",$N3452)-3)</f>
        <v>plays</v>
      </c>
      <c r="S3452" s="12">
        <f>(((J3452/60)/60)/24)+DATE(1970,1,1)+(-6/24)</f>
        <v>42036.454525462963</v>
      </c>
      <c r="T3452" s="12">
        <f>(((I3452/60)/60)/24)+DATE(1970,1,1)+(-6/24)</f>
        <v>42096.412858796291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((E3453/D3453))</f>
        <v>1.0123076923076924</v>
      </c>
      <c r="P3453" s="7">
        <f>(E3453/L3453)</f>
        <v>41.125</v>
      </c>
      <c r="Q3453" s="7" t="str">
        <f>LEFT($N3453,FIND("/",N3453)-1)</f>
        <v>theater</v>
      </c>
      <c r="R3453" s="7" t="str">
        <f>RIGHT($N3453,FIND("/",$N3453)-3)</f>
        <v>plays</v>
      </c>
      <c r="S3453" s="12">
        <f>(((J3453/60)/60)/24)+DATE(1970,1,1)+(-6/24)</f>
        <v>42088.473692129628</v>
      </c>
      <c r="T3453" s="12">
        <f>(((I3453/60)/60)/24)+DATE(1970,1,1)+(-6/24)</f>
        <v>42115.473692129628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((E3454/D3454))</f>
        <v>1.532</v>
      </c>
      <c r="P3454" s="7">
        <f>(E3454/L3454)</f>
        <v>41.405405405405403</v>
      </c>
      <c r="Q3454" s="7" t="str">
        <f>LEFT($N3454,FIND("/",N3454)-1)</f>
        <v>theater</v>
      </c>
      <c r="R3454" s="7" t="str">
        <f>RIGHT($N3454,FIND("/",$N3454)-3)</f>
        <v>plays</v>
      </c>
      <c r="S3454" s="12">
        <f>(((J3454/60)/60)/24)+DATE(1970,1,1)+(-6/24)</f>
        <v>41820.389189814814</v>
      </c>
      <c r="T3454" s="12">
        <f>(((I3454/60)/60)/24)+DATE(1970,1,1)+(-6/24)</f>
        <v>41842.915972222225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((E3455/D3455))</f>
        <v>1.2833333333333334</v>
      </c>
      <c r="P3455" s="7">
        <f>(E3455/L3455)</f>
        <v>27.5</v>
      </c>
      <c r="Q3455" s="7" t="str">
        <f>LEFT($N3455,FIND("/",N3455)-1)</f>
        <v>theater</v>
      </c>
      <c r="R3455" s="7" t="str">
        <f>RIGHT($N3455,FIND("/",$N3455)-3)</f>
        <v>plays</v>
      </c>
      <c r="S3455" s="12">
        <f>(((J3455/60)/60)/24)+DATE(1970,1,1)+(-6/24)</f>
        <v>42535.72865740741</v>
      </c>
      <c r="T3455" s="12">
        <f>(((I3455/60)/60)/24)+DATE(1970,1,1)+(-6/24)</f>
        <v>42595.72865740741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((E3456/D3456))</f>
        <v>1.0071428571428571</v>
      </c>
      <c r="P3456" s="7">
        <f>(E3456/L3456)</f>
        <v>33.571428571428569</v>
      </c>
      <c r="Q3456" s="7" t="str">
        <f>LEFT($N3456,FIND("/",N3456)-1)</f>
        <v>theater</v>
      </c>
      <c r="R3456" s="7" t="str">
        <f>RIGHT($N3456,FIND("/",$N3456)-3)</f>
        <v>plays</v>
      </c>
      <c r="S3456" s="12">
        <f>(((J3456/60)/60)/24)+DATE(1970,1,1)+(-6/24)</f>
        <v>41821.448599537034</v>
      </c>
      <c r="T3456" s="12">
        <f>(((I3456/60)/60)/24)+DATE(1970,1,1)+(-6/24)</f>
        <v>41851.448599537034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((E3457/D3457))</f>
        <v>1.0065</v>
      </c>
      <c r="P3457" s="7">
        <f>(E3457/L3457)</f>
        <v>145.86956521739131</v>
      </c>
      <c r="Q3457" s="7" t="str">
        <f>LEFT($N3457,FIND("/",N3457)-1)</f>
        <v>theater</v>
      </c>
      <c r="R3457" s="7" t="str">
        <f>RIGHT($N3457,FIND("/",$N3457)-3)</f>
        <v>plays</v>
      </c>
      <c r="S3457" s="12">
        <f>(((J3457/60)/60)/24)+DATE(1970,1,1)+(-6/24)</f>
        <v>42626.5003125</v>
      </c>
      <c r="T3457" s="12">
        <f>(((I3457/60)/60)/24)+DATE(1970,1,1)+(-6/24)</f>
        <v>42656.5003125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((E3458/D3458))</f>
        <v>1.913</v>
      </c>
      <c r="P3458" s="7">
        <f>(E3458/L3458)</f>
        <v>358.6875</v>
      </c>
      <c r="Q3458" s="7" t="str">
        <f>LEFT($N3458,FIND("/",N3458)-1)</f>
        <v>theater</v>
      </c>
      <c r="R3458" s="7" t="str">
        <f>RIGHT($N3458,FIND("/",$N3458)-3)</f>
        <v>plays</v>
      </c>
      <c r="S3458" s="12">
        <f>(((J3458/60)/60)/24)+DATE(1970,1,1)+(-6/24)</f>
        <v>41820.955636574072</v>
      </c>
      <c r="T3458" s="12">
        <f>(((I3458/60)/60)/24)+DATE(1970,1,1)+(-6/24)</f>
        <v>41852.040972222225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((E3459/D3459))</f>
        <v>1.4019999999999999</v>
      </c>
      <c r="P3459" s="7">
        <f>(E3459/L3459)</f>
        <v>50.981818181818184</v>
      </c>
      <c r="Q3459" s="7" t="str">
        <f>LEFT($N3459,FIND("/",N3459)-1)</f>
        <v>theater</v>
      </c>
      <c r="R3459" s="7" t="str">
        <f>RIGHT($N3459,FIND("/",$N3459)-3)</f>
        <v>plays</v>
      </c>
      <c r="S3459" s="12">
        <f>(((J3459/60)/60)/24)+DATE(1970,1,1)+(-6/24)</f>
        <v>42016.456678240742</v>
      </c>
      <c r="T3459" s="12">
        <f>(((I3459/60)/60)/24)+DATE(1970,1,1)+(-6/24)</f>
        <v>42046.999305555553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((E3460/D3460))</f>
        <v>1.2433537832310839</v>
      </c>
      <c r="P3460" s="7">
        <f>(E3460/L3460)</f>
        <v>45.037037037037038</v>
      </c>
      <c r="Q3460" s="7" t="str">
        <f>LEFT($N3460,FIND("/",N3460)-1)</f>
        <v>theater</v>
      </c>
      <c r="R3460" s="7" t="str">
        <f>RIGHT($N3460,FIND("/",$N3460)-3)</f>
        <v>plays</v>
      </c>
      <c r="S3460" s="12">
        <f>(((J3460/60)/60)/24)+DATE(1970,1,1)+(-6/24)</f>
        <v>42010.952581018515</v>
      </c>
      <c r="T3460" s="12">
        <f>(((I3460/60)/60)/24)+DATE(1970,1,1)+(-6/24)</f>
        <v>42037.935416666667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((E3461/D3461))</f>
        <v>1.262</v>
      </c>
      <c r="P3461" s="7">
        <f>(E3461/L3461)</f>
        <v>17.527777777777779</v>
      </c>
      <c r="Q3461" s="7" t="str">
        <f>LEFT($N3461,FIND("/",N3461)-1)</f>
        <v>theater</v>
      </c>
      <c r="R3461" s="7" t="str">
        <f>RIGHT($N3461,FIND("/",$N3461)-3)</f>
        <v>plays</v>
      </c>
      <c r="S3461" s="12">
        <f>(((J3461/60)/60)/24)+DATE(1970,1,1)+(-6/24)</f>
        <v>42480.229861111111</v>
      </c>
      <c r="T3461" s="12">
        <f>(((I3461/60)/60)/24)+DATE(1970,1,1)+(-6/24)</f>
        <v>42510.229861111111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((E3462/D3462))</f>
        <v>1.9</v>
      </c>
      <c r="P3462" s="7">
        <f>(E3462/L3462)</f>
        <v>50</v>
      </c>
      <c r="Q3462" s="7" t="str">
        <f>LEFT($N3462,FIND("/",N3462)-1)</f>
        <v>theater</v>
      </c>
      <c r="R3462" s="7" t="str">
        <f>RIGHT($N3462,FIND("/",$N3462)-3)</f>
        <v>plays</v>
      </c>
      <c r="S3462" s="12">
        <f>(((J3462/60)/60)/24)+DATE(1970,1,1)+(-6/24)</f>
        <v>41852.277222222219</v>
      </c>
      <c r="T3462" s="12">
        <f>(((I3462/60)/60)/24)+DATE(1970,1,1)+(-6/24)</f>
        <v>41866.277222222219</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((E3463/D3463))</f>
        <v>1.39</v>
      </c>
      <c r="P3463" s="7">
        <f>(E3463/L3463)</f>
        <v>57.916666666666664</v>
      </c>
      <c r="Q3463" s="7" t="str">
        <f>LEFT($N3463,FIND("/",N3463)-1)</f>
        <v>theater</v>
      </c>
      <c r="R3463" s="7" t="str">
        <f>RIGHT($N3463,FIND("/",$N3463)-3)</f>
        <v>plays</v>
      </c>
      <c r="S3463" s="12">
        <f>(((J3463/60)/60)/24)+DATE(1970,1,1)+(-6/24)</f>
        <v>42643.382858796293</v>
      </c>
      <c r="T3463" s="12">
        <f>(((I3463/60)/60)/24)+DATE(1970,1,1)+(-6/24)</f>
        <v>42671.875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((E3464/D3464))</f>
        <v>2.02</v>
      </c>
      <c r="P3464" s="7">
        <f>(E3464/L3464)</f>
        <v>29.705882352941178</v>
      </c>
      <c r="Q3464" s="7" t="str">
        <f>LEFT($N3464,FIND("/",N3464)-1)</f>
        <v>theater</v>
      </c>
      <c r="R3464" s="7" t="str">
        <f>RIGHT($N3464,FIND("/",$N3464)-3)</f>
        <v>plays</v>
      </c>
      <c r="S3464" s="12">
        <f>(((J3464/60)/60)/24)+DATE(1970,1,1)+(-6/24)</f>
        <v>42179.648472222223</v>
      </c>
      <c r="T3464" s="12">
        <f>(((I3464/60)/60)/24)+DATE(1970,1,1)+(-6/24)</f>
        <v>42195.5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((E3465/D3465))</f>
        <v>1.0338000000000001</v>
      </c>
      <c r="P3465" s="7">
        <f>(E3465/L3465)</f>
        <v>90.684210526315795</v>
      </c>
      <c r="Q3465" s="7" t="str">
        <f>LEFT($N3465,FIND("/",N3465)-1)</f>
        <v>theater</v>
      </c>
      <c r="R3465" s="7" t="str">
        <f>RIGHT($N3465,FIND("/",$N3465)-3)</f>
        <v>plays</v>
      </c>
      <c r="S3465" s="12">
        <f>(((J3465/60)/60)/24)+DATE(1970,1,1)+(-6/24)</f>
        <v>42612.668807870374</v>
      </c>
      <c r="T3465" s="12">
        <f>(((I3465/60)/60)/24)+DATE(1970,1,1)+(-6/24)</f>
        <v>42653.915972222225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((E3466/D3466))</f>
        <v>1.023236</v>
      </c>
      <c r="P3466" s="7">
        <f>(E3466/L3466)</f>
        <v>55.012688172043013</v>
      </c>
      <c r="Q3466" s="7" t="str">
        <f>LEFT($N3466,FIND("/",N3466)-1)</f>
        <v>theater</v>
      </c>
      <c r="R3466" s="7" t="str">
        <f>RIGHT($N3466,FIND("/",$N3466)-3)</f>
        <v>plays</v>
      </c>
      <c r="S3466" s="12">
        <f>(((J3466/60)/60)/24)+DATE(1970,1,1)+(-6/24)</f>
        <v>42574.880057870367</v>
      </c>
      <c r="T3466" s="12">
        <f>(((I3466/60)/60)/24)+DATE(1970,1,1)+(-6/24)</f>
        <v>42604.880057870367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((E3467/D3467))</f>
        <v>1.03</v>
      </c>
      <c r="P3467" s="7">
        <f>(E3467/L3467)</f>
        <v>57.222222222222221</v>
      </c>
      <c r="Q3467" s="7" t="str">
        <f>LEFT($N3467,FIND("/",N3467)-1)</f>
        <v>theater</v>
      </c>
      <c r="R3467" s="7" t="str">
        <f>RIGHT($N3467,FIND("/",$N3467)-3)</f>
        <v>plays</v>
      </c>
      <c r="S3467" s="12">
        <f>(((J3467/60)/60)/24)+DATE(1970,1,1)+(-6/24)</f>
        <v>42200.375833333332</v>
      </c>
      <c r="T3467" s="12">
        <f>(((I3467/60)/60)/24)+DATE(1970,1,1)+(-6/24)</f>
        <v>42225.416666666672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((E3468/D3468))</f>
        <v>1.2714285714285714</v>
      </c>
      <c r="P3468" s="7">
        <f>(E3468/L3468)</f>
        <v>72.950819672131146</v>
      </c>
      <c r="Q3468" s="7" t="str">
        <f>LEFT($N3468,FIND("/",N3468)-1)</f>
        <v>theater</v>
      </c>
      <c r="R3468" s="7" t="str">
        <f>RIGHT($N3468,FIND("/",$N3468)-3)</f>
        <v>plays</v>
      </c>
      <c r="S3468" s="12">
        <f>(((J3468/60)/60)/24)+DATE(1970,1,1)+(-6/24)</f>
        <v>42419.769097222219</v>
      </c>
      <c r="T3468" s="12">
        <f>(((I3468/60)/60)/24)+DATE(1970,1,1)+(-6/24)</f>
        <v>42479.727430555555</v>
      </c>
    </row>
    <row r="3469" spans="1:20" ht="17">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((E3469/D3469))</f>
        <v>1.01</v>
      </c>
      <c r="P3469" s="7">
        <f>(E3469/L3469)</f>
        <v>64.468085106382972</v>
      </c>
      <c r="Q3469" s="7" t="str">
        <f>LEFT($N3469,FIND("/",N3469)-1)</f>
        <v>theater</v>
      </c>
      <c r="R3469" s="7" t="str">
        <f>RIGHT($N3469,FIND("/",$N3469)-3)</f>
        <v>plays</v>
      </c>
      <c r="S3469" s="12">
        <f>(((J3469/60)/60)/24)+DATE(1970,1,1)+(-6/24)</f>
        <v>42053.421666666662</v>
      </c>
      <c r="T3469" s="12">
        <f>(((I3469/60)/60)/24)+DATE(1970,1,1)+(-6/24)</f>
        <v>42083.380000000005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((E3470/D3470))</f>
        <v>1.2178</v>
      </c>
      <c r="P3470" s="7">
        <f>(E3470/L3470)</f>
        <v>716.35294117647061</v>
      </c>
      <c r="Q3470" s="7" t="str">
        <f>LEFT($N3470,FIND("/",N3470)-1)</f>
        <v>theater</v>
      </c>
      <c r="R3470" s="7" t="str">
        <f>RIGHT($N3470,FIND("/",$N3470)-3)</f>
        <v>plays</v>
      </c>
      <c r="S3470" s="12">
        <f>(((J3470/60)/60)/24)+DATE(1970,1,1)+(-6/24)</f>
        <v>42605.515381944439</v>
      </c>
      <c r="T3470" s="12">
        <f>(((I3470/60)/60)/24)+DATE(1970,1,1)+(-6/24)</f>
        <v>42633.875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((E3471/D3471))</f>
        <v>1.1339285714285714</v>
      </c>
      <c r="P3471" s="7">
        <f>(E3471/L3471)</f>
        <v>50.396825396825399</v>
      </c>
      <c r="Q3471" s="7" t="str">
        <f>LEFT($N3471,FIND("/",N3471)-1)</f>
        <v>theater</v>
      </c>
      <c r="R3471" s="7" t="str">
        <f>RIGHT($N3471,FIND("/",$N3471)-3)</f>
        <v>plays</v>
      </c>
      <c r="S3471" s="12">
        <f>(((J3471/60)/60)/24)+DATE(1970,1,1)+(-6/24)</f>
        <v>42458.391724537039</v>
      </c>
      <c r="T3471" s="12">
        <f>(((I3471/60)/60)/24)+DATE(1970,1,1)+(-6/24)</f>
        <v>42488.391724537039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((E3472/D3472))</f>
        <v>1.5</v>
      </c>
      <c r="P3472" s="7">
        <f>(E3472/L3472)</f>
        <v>41.666666666666664</v>
      </c>
      <c r="Q3472" s="7" t="str">
        <f>LEFT($N3472,FIND("/",N3472)-1)</f>
        <v>theater</v>
      </c>
      <c r="R3472" s="7" t="str">
        <f>RIGHT($N3472,FIND("/",$N3472)-3)</f>
        <v>plays</v>
      </c>
      <c r="S3472" s="12">
        <f>(((J3472/60)/60)/24)+DATE(1970,1,1)+(-6/24)</f>
        <v>42528.772013888884</v>
      </c>
      <c r="T3472" s="12">
        <f>(((I3472/60)/60)/24)+DATE(1970,1,1)+(-6/24)</f>
        <v>42566.651388888888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((E3473/D3473))</f>
        <v>2.1459999999999999</v>
      </c>
      <c r="P3473" s="7">
        <f>(E3473/L3473)</f>
        <v>35.766666666666666</v>
      </c>
      <c r="Q3473" s="7" t="str">
        <f>LEFT($N3473,FIND("/",N3473)-1)</f>
        <v>theater</v>
      </c>
      <c r="R3473" s="7" t="str">
        <f>RIGHT($N3473,FIND("/",$N3473)-3)</f>
        <v>plays</v>
      </c>
      <c r="S3473" s="12">
        <f>(((J3473/60)/60)/24)+DATE(1970,1,1)+(-6/24)</f>
        <v>41841.570486111108</v>
      </c>
      <c r="T3473" s="12">
        <f>(((I3473/60)/60)/24)+DATE(1970,1,1)+(-6/24)</f>
        <v>41882.583333333336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((E3474/D3474))</f>
        <v>1.0205</v>
      </c>
      <c r="P3474" s="7">
        <f>(E3474/L3474)</f>
        <v>88.739130434782609</v>
      </c>
      <c r="Q3474" s="7" t="str">
        <f>LEFT($N3474,FIND("/",N3474)-1)</f>
        <v>theater</v>
      </c>
      <c r="R3474" s="7" t="str">
        <f>RIGHT($N3474,FIND("/",$N3474)-3)</f>
        <v>plays</v>
      </c>
      <c r="S3474" s="12">
        <f>(((J3474/60)/60)/24)+DATE(1970,1,1)+(-6/24)</f>
        <v>41927.920497685183</v>
      </c>
      <c r="T3474" s="12">
        <f>(((I3474/60)/60)/24)+DATE(1970,1,1)+(-6/24)</f>
        <v>41948.999305555553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((E3475/D3475))</f>
        <v>1</v>
      </c>
      <c r="P3475" s="7">
        <f>(E3475/L3475)</f>
        <v>148.4848484848485</v>
      </c>
      <c r="Q3475" s="7" t="str">
        <f>LEFT($N3475,FIND("/",N3475)-1)</f>
        <v>theater</v>
      </c>
      <c r="R3475" s="7" t="str">
        <f>RIGHT($N3475,FIND("/",$N3475)-3)</f>
        <v>plays</v>
      </c>
      <c r="S3475" s="12">
        <f>(((J3475/60)/60)/24)+DATE(1970,1,1)+(-6/24)</f>
        <v>42062.584444444445</v>
      </c>
      <c r="T3475" s="12">
        <f>(((I3475/60)/60)/24)+DATE(1970,1,1)+(-6/24)</f>
        <v>42083.602083333331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((E3476/D3476))</f>
        <v>1.01</v>
      </c>
      <c r="P3476" s="7">
        <f>(E3476/L3476)</f>
        <v>51.794871794871796</v>
      </c>
      <c r="Q3476" s="7" t="str">
        <f>LEFT($N3476,FIND("/",N3476)-1)</f>
        <v>theater</v>
      </c>
      <c r="R3476" s="7" t="str">
        <f>RIGHT($N3476,FIND("/",$N3476)-3)</f>
        <v>plays</v>
      </c>
      <c r="S3476" s="12">
        <f>(((J3476/60)/60)/24)+DATE(1970,1,1)+(-6/24)</f>
        <v>42541.251516203702</v>
      </c>
      <c r="T3476" s="12">
        <f>(((I3476/60)/60)/24)+DATE(1970,1,1)+(-6/24)</f>
        <v>42571.251516203702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((E3477/D3477))</f>
        <v>1.1333333333333333</v>
      </c>
      <c r="P3477" s="7">
        <f>(E3477/L3477)</f>
        <v>20</v>
      </c>
      <c r="Q3477" s="7" t="str">
        <f>LEFT($N3477,FIND("/",N3477)-1)</f>
        <v>theater</v>
      </c>
      <c r="R3477" s="7" t="str">
        <f>RIGHT($N3477,FIND("/",$N3477)-3)</f>
        <v>plays</v>
      </c>
      <c r="S3477" s="12">
        <f>(((J3477/60)/60)/24)+DATE(1970,1,1)+(-6/24)</f>
        <v>41918.630833333329</v>
      </c>
      <c r="T3477" s="12">
        <f>(((I3477/60)/60)/24)+DATE(1970,1,1)+(-6/24)</f>
        <v>41945.75</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((E3478/D3478))</f>
        <v>1.04</v>
      </c>
      <c r="P3478" s="7">
        <f>(E3478/L3478)</f>
        <v>52</v>
      </c>
      <c r="Q3478" s="7" t="str">
        <f>LEFT($N3478,FIND("/",N3478)-1)</f>
        <v>theater</v>
      </c>
      <c r="R3478" s="7" t="str">
        <f>RIGHT($N3478,FIND("/",$N3478)-3)</f>
        <v>plays</v>
      </c>
      <c r="S3478" s="12">
        <f>(((J3478/60)/60)/24)+DATE(1970,1,1)+(-6/24)</f>
        <v>41921.029976851853</v>
      </c>
      <c r="T3478" s="12">
        <f>(((I3478/60)/60)/24)+DATE(1970,1,1)+(-6/24)</f>
        <v>41938.875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((E3479/D3479))</f>
        <v>1.1533333333333333</v>
      </c>
      <c r="P3479" s="7">
        <f>(E3479/L3479)</f>
        <v>53.230769230769234</v>
      </c>
      <c r="Q3479" s="7" t="str">
        <f>LEFT($N3479,FIND("/",N3479)-1)</f>
        <v>theater</v>
      </c>
      <c r="R3479" s="7" t="str">
        <f>RIGHT($N3479,FIND("/",$N3479)-3)</f>
        <v>plays</v>
      </c>
      <c r="S3479" s="12">
        <f>(((J3479/60)/60)/24)+DATE(1970,1,1)+(-6/24)</f>
        <v>42128.486608796295</v>
      </c>
      <c r="T3479" s="12">
        <f>(((I3479/60)/60)/24)+DATE(1970,1,1)+(-6/24)</f>
        <v>42140.875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((E3480/D3480))</f>
        <v>1.1285000000000001</v>
      </c>
      <c r="P3480" s="7">
        <f>(E3480/L3480)</f>
        <v>39.596491228070178</v>
      </c>
      <c r="Q3480" s="7" t="str">
        <f>LEFT($N3480,FIND("/",N3480)-1)</f>
        <v>theater</v>
      </c>
      <c r="R3480" s="7" t="str">
        <f>RIGHT($N3480,FIND("/",$N3480)-3)</f>
        <v>plays</v>
      </c>
      <c r="S3480" s="12">
        <f>(((J3480/60)/60)/24)+DATE(1970,1,1)+(-6/24)</f>
        <v>42053.666921296302</v>
      </c>
      <c r="T3480" s="12">
        <f>(((I3480/60)/60)/24)+DATE(1970,1,1)+(-6/24)</f>
        <v>42079.625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((E3481/D3481))</f>
        <v>1.2786666666666666</v>
      </c>
      <c r="P3481" s="7">
        <f>(E3481/L3481)</f>
        <v>34.25</v>
      </c>
      <c r="Q3481" s="7" t="str">
        <f>LEFT($N3481,FIND("/",N3481)-1)</f>
        <v>theater</v>
      </c>
      <c r="R3481" s="7" t="str">
        <f>RIGHT($N3481,FIND("/",$N3481)-3)</f>
        <v>plays</v>
      </c>
      <c r="S3481" s="12">
        <f>(((J3481/60)/60)/24)+DATE(1970,1,1)+(-6/24)</f>
        <v>41781.605092592588</v>
      </c>
      <c r="T3481" s="12">
        <f>(((I3481/60)/60)/24)+DATE(1970,1,1)+(-6/24)</f>
        <v>41811.605092592588</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((E3482/D3482))</f>
        <v>1.4266666666666667</v>
      </c>
      <c r="P3482" s="7">
        <f>(E3482/L3482)</f>
        <v>164.61538461538461</v>
      </c>
      <c r="Q3482" s="7" t="str">
        <f>LEFT($N3482,FIND("/",N3482)-1)</f>
        <v>theater</v>
      </c>
      <c r="R3482" s="7" t="str">
        <f>RIGHT($N3482,FIND("/",$N3482)-3)</f>
        <v>plays</v>
      </c>
      <c r="S3482" s="12">
        <f>(((J3482/60)/60)/24)+DATE(1970,1,1)+(-6/24)</f>
        <v>42171.067442129628</v>
      </c>
      <c r="T3482" s="12">
        <f>(((I3482/60)/60)/24)+DATE(1970,1,1)+(-6/24)</f>
        <v>42195.625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((E3483/D3483))</f>
        <v>1.1879999999999999</v>
      </c>
      <c r="P3483" s="7">
        <f>(E3483/L3483)</f>
        <v>125.05263157894737</v>
      </c>
      <c r="Q3483" s="7" t="str">
        <f>LEFT($N3483,FIND("/",N3483)-1)</f>
        <v>theater</v>
      </c>
      <c r="R3483" s="7" t="str">
        <f>RIGHT($N3483,FIND("/",$N3483)-3)</f>
        <v>plays</v>
      </c>
      <c r="S3483" s="12">
        <f>(((J3483/60)/60)/24)+DATE(1970,1,1)+(-6/24)</f>
        <v>41988.99754629629</v>
      </c>
      <c r="T3483" s="12">
        <f>(((I3483/60)/60)/24)+DATE(1970,1,1)+(-6/24)</f>
        <v>42005.99754629629</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((E3484/D3484))</f>
        <v>1.3833333333333333</v>
      </c>
      <c r="P3484" s="7">
        <f>(E3484/L3484)</f>
        <v>51.875</v>
      </c>
      <c r="Q3484" s="7" t="str">
        <f>LEFT($N3484,FIND("/",N3484)-1)</f>
        <v>theater</v>
      </c>
      <c r="R3484" s="7" t="str">
        <f>RIGHT($N3484,FIND("/",$N3484)-3)</f>
        <v>plays</v>
      </c>
      <c r="S3484" s="12">
        <f>(((J3484/60)/60)/24)+DATE(1970,1,1)+(-6/24)</f>
        <v>41796.521597222221</v>
      </c>
      <c r="T3484" s="12">
        <f>(((I3484/60)/60)/24)+DATE(1970,1,1)+(-6/24)</f>
        <v>41826.521597222221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((E3485/D3485))</f>
        <v>1.599402985074627</v>
      </c>
      <c r="P3485" s="7">
        <f>(E3485/L3485)</f>
        <v>40.285714285714285</v>
      </c>
      <c r="Q3485" s="7" t="str">
        <f>LEFT($N3485,FIND("/",N3485)-1)</f>
        <v>theater</v>
      </c>
      <c r="R3485" s="7" t="str">
        <f>RIGHT($N3485,FIND("/",$N3485)-3)</f>
        <v>plays</v>
      </c>
      <c r="S3485" s="12">
        <f>(((J3485/60)/60)/24)+DATE(1970,1,1)+(-6/24)</f>
        <v>41793.418761574074</v>
      </c>
      <c r="T3485" s="12">
        <f>(((I3485/60)/60)/24)+DATE(1970,1,1)+(-6/24)</f>
        <v>41823.418761574074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((E3486/D3486))</f>
        <v>1.1424000000000001</v>
      </c>
      <c r="P3486" s="7">
        <f>(E3486/L3486)</f>
        <v>64.909090909090907</v>
      </c>
      <c r="Q3486" s="7" t="str">
        <f>LEFT($N3486,FIND("/",N3486)-1)</f>
        <v>theater</v>
      </c>
      <c r="R3486" s="7" t="str">
        <f>RIGHT($N3486,FIND("/",$N3486)-3)</f>
        <v>plays</v>
      </c>
      <c r="S3486" s="12">
        <f>(((J3486/60)/60)/24)+DATE(1970,1,1)+(-6/24)</f>
        <v>42506.510405092587</v>
      </c>
      <c r="T3486" s="12">
        <f>(((I3486/60)/60)/24)+DATE(1970,1,1)+(-6/24)</f>
        <v>42536.510405092587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((E3487/D3487))</f>
        <v>1.0060606060606061</v>
      </c>
      <c r="P3487" s="7">
        <f>(E3487/L3487)</f>
        <v>55.333333333333336</v>
      </c>
      <c r="Q3487" s="7" t="str">
        <f>LEFT($N3487,FIND("/",N3487)-1)</f>
        <v>theater</v>
      </c>
      <c r="R3487" s="7" t="str">
        <f>RIGHT($N3487,FIND("/",$N3487)-3)</f>
        <v>plays</v>
      </c>
      <c r="S3487" s="12">
        <f>(((J3487/60)/60)/24)+DATE(1970,1,1)+(-6/24)</f>
        <v>42372.443055555559</v>
      </c>
      <c r="T3487" s="12">
        <f>(((I3487/60)/60)/24)+DATE(1970,1,1)+(-6/24)</f>
        <v>42402.443055555559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((E3488/D3488))</f>
        <v>1.552</v>
      </c>
      <c r="P3488" s="7">
        <f>(E3488/L3488)</f>
        <v>83.142857142857139</v>
      </c>
      <c r="Q3488" s="7" t="str">
        <f>LEFT($N3488,FIND("/",N3488)-1)</f>
        <v>theater</v>
      </c>
      <c r="R3488" s="7" t="str">
        <f>RIGHT($N3488,FIND("/",$N3488)-3)</f>
        <v>plays</v>
      </c>
      <c r="S3488" s="12">
        <f>(((J3488/60)/60)/24)+DATE(1970,1,1)+(-6/24)</f>
        <v>42126.62501157407</v>
      </c>
      <c r="T3488" s="12">
        <f>(((I3488/60)/60)/24)+DATE(1970,1,1)+(-6/24)</f>
        <v>42158.040972222225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((E3489/D3489))</f>
        <v>1.2775000000000001</v>
      </c>
      <c r="P3489" s="7">
        <f>(E3489/L3489)</f>
        <v>38.712121212121211</v>
      </c>
      <c r="Q3489" s="7" t="str">
        <f>LEFT($N3489,FIND("/",N3489)-1)</f>
        <v>theater</v>
      </c>
      <c r="R3489" s="7" t="str">
        <f>RIGHT($N3489,FIND("/",$N3489)-3)</f>
        <v>plays</v>
      </c>
      <c r="S3489" s="12">
        <f>(((J3489/60)/60)/24)+DATE(1970,1,1)+(-6/24)</f>
        <v>42149.690416666665</v>
      </c>
      <c r="T3489" s="12">
        <f>(((I3489/60)/60)/24)+DATE(1970,1,1)+(-6/24)</f>
        <v>42179.690416666665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((E3490/D3490))</f>
        <v>1.212</v>
      </c>
      <c r="P3490" s="7">
        <f>(E3490/L3490)</f>
        <v>125.37931034482759</v>
      </c>
      <c r="Q3490" s="7" t="str">
        <f>LEFT($N3490,FIND("/",N3490)-1)</f>
        <v>theater</v>
      </c>
      <c r="R3490" s="7" t="str">
        <f>RIGHT($N3490,FIND("/",$N3490)-3)</f>
        <v>plays</v>
      </c>
      <c r="S3490" s="12">
        <f>(((J3490/60)/60)/24)+DATE(1970,1,1)+(-6/24)</f>
        <v>42087.518055555556</v>
      </c>
      <c r="T3490" s="12">
        <f>(((I3490/60)/60)/24)+DATE(1970,1,1)+(-6/24)</f>
        <v>42111.416666666672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((E3491/D3491))</f>
        <v>1.127</v>
      </c>
      <c r="P3491" s="7">
        <f>(E3491/L3491)</f>
        <v>78.263888888888886</v>
      </c>
      <c r="Q3491" s="7" t="str">
        <f>LEFT($N3491,FIND("/",N3491)-1)</f>
        <v>theater</v>
      </c>
      <c r="R3491" s="7" t="str">
        <f>RIGHT($N3491,FIND("/",$N3491)-3)</f>
        <v>plays</v>
      </c>
      <c r="S3491" s="12">
        <f>(((J3491/60)/60)/24)+DATE(1970,1,1)+(-6/24)</f>
        <v>41753.385775462964</v>
      </c>
      <c r="T3491" s="12">
        <f>(((I3491/60)/60)/24)+DATE(1970,1,1)+(-6/24)</f>
        <v>41783.625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((E3492/D3492))</f>
        <v>1.2749999999999999</v>
      </c>
      <c r="P3492" s="7">
        <f>(E3492/L3492)</f>
        <v>47.222222222222221</v>
      </c>
      <c r="Q3492" s="7" t="str">
        <f>LEFT($N3492,FIND("/",N3492)-1)</f>
        <v>theater</v>
      </c>
      <c r="R3492" s="7" t="str">
        <f>RIGHT($N3492,FIND("/",$N3492)-3)</f>
        <v>plays</v>
      </c>
      <c r="S3492" s="12">
        <f>(((J3492/60)/60)/24)+DATE(1970,1,1)+(-6/24)</f>
        <v>42443.552361111113</v>
      </c>
      <c r="T3492" s="12">
        <f>(((I3492/60)/60)/24)+DATE(1970,1,1)+(-6/24)</f>
        <v>42473.552361111113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((E3493/D3493))</f>
        <v>1.5820000000000001</v>
      </c>
      <c r="P3493" s="7">
        <f>(E3493/L3493)</f>
        <v>79.099999999999994</v>
      </c>
      <c r="Q3493" s="7" t="str">
        <f>LEFT($N3493,FIND("/",N3493)-1)</f>
        <v>theater</v>
      </c>
      <c r="R3493" s="7" t="str">
        <f>RIGHT($N3493,FIND("/",$N3493)-3)</f>
        <v>plays</v>
      </c>
      <c r="S3493" s="12">
        <f>(((J3493/60)/60)/24)+DATE(1970,1,1)+(-6/24)</f>
        <v>42120.999814814815</v>
      </c>
      <c r="T3493" s="12">
        <f>(((I3493/60)/60)/24)+DATE(1970,1,1)+(-6/24)</f>
        <v>42141.999814814815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((E3494/D3494))</f>
        <v>1.0526894736842105</v>
      </c>
      <c r="P3494" s="7">
        <f>(E3494/L3494)</f>
        <v>114.29199999999999</v>
      </c>
      <c r="Q3494" s="7" t="str">
        <f>LEFT($N3494,FIND("/",N3494)-1)</f>
        <v>theater</v>
      </c>
      <c r="R3494" s="7" t="str">
        <f>RIGHT($N3494,FIND("/",$N3494)-3)</f>
        <v>plays</v>
      </c>
      <c r="S3494" s="12">
        <f>(((J3494/60)/60)/24)+DATE(1970,1,1)+(-6/24)</f>
        <v>42267.759224537032</v>
      </c>
      <c r="T3494" s="12">
        <f>(((I3494/60)/60)/24)+DATE(1970,1,1)+(-6/24)</f>
        <v>42302.759224537032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((E3495/D3495))</f>
        <v>1</v>
      </c>
      <c r="P3495" s="7">
        <f>(E3495/L3495)</f>
        <v>51.724137931034484</v>
      </c>
      <c r="Q3495" s="7" t="str">
        <f>LEFT($N3495,FIND("/",N3495)-1)</f>
        <v>theater</v>
      </c>
      <c r="R3495" s="7" t="str">
        <f>RIGHT($N3495,FIND("/",$N3495)-3)</f>
        <v>plays</v>
      </c>
      <c r="S3495" s="12">
        <f>(((J3495/60)/60)/24)+DATE(1970,1,1)+(-6/24)</f>
        <v>41848.616157407407</v>
      </c>
      <c r="T3495" s="12">
        <f>(((I3495/60)/60)/24)+DATE(1970,1,1)+(-6/24)</f>
        <v>41867.96597222222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((E3496/D3496))</f>
        <v>1</v>
      </c>
      <c r="P3496" s="7">
        <f>(E3496/L3496)</f>
        <v>30.76923076923077</v>
      </c>
      <c r="Q3496" s="7" t="str">
        <f>LEFT($N3496,FIND("/",N3496)-1)</f>
        <v>theater</v>
      </c>
      <c r="R3496" s="7" t="str">
        <f>RIGHT($N3496,FIND("/",$N3496)-3)</f>
        <v>plays</v>
      </c>
      <c r="S3496" s="12">
        <f>(((J3496/60)/60)/24)+DATE(1970,1,1)+(-6/24)</f>
        <v>42688.964988425927</v>
      </c>
      <c r="T3496" s="12">
        <f>(((I3496/60)/60)/24)+DATE(1970,1,1)+(-6/24)</f>
        <v>42700</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((E3497/D3497))</f>
        <v>1.0686</v>
      </c>
      <c r="P3497" s="7">
        <f>(E3497/L3497)</f>
        <v>74.208333333333329</v>
      </c>
      <c r="Q3497" s="7" t="str">
        <f>LEFT($N3497,FIND("/",N3497)-1)</f>
        <v>theater</v>
      </c>
      <c r="R3497" s="7" t="str">
        <f>RIGHT($N3497,FIND("/",$N3497)-3)</f>
        <v>plays</v>
      </c>
      <c r="S3497" s="12">
        <f>(((J3497/60)/60)/24)+DATE(1970,1,1)+(-6/24)</f>
        <v>41915.512835648151</v>
      </c>
      <c r="T3497" s="12">
        <f>(((I3497/60)/60)/24)+DATE(1970,1,1)+(-6/24)</f>
        <v>41944.470833333333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((E3498/D3498))</f>
        <v>1.244</v>
      </c>
      <c r="P3498" s="7">
        <f>(E3498/L3498)</f>
        <v>47.846153846153847</v>
      </c>
      <c r="Q3498" s="7" t="str">
        <f>LEFT($N3498,FIND("/",N3498)-1)</f>
        <v>theater</v>
      </c>
      <c r="R3498" s="7" t="str">
        <f>RIGHT($N3498,FIND("/",$N3498)-3)</f>
        <v>plays</v>
      </c>
      <c r="S3498" s="12">
        <f>(((J3498/60)/60)/24)+DATE(1970,1,1)+(-6/24)</f>
        <v>42584.596828703703</v>
      </c>
      <c r="T3498" s="12">
        <f>(((I3498/60)/60)/24)+DATE(1970,1,1)+(-6/24)</f>
        <v>42624.596828703703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((E3499/D3499))</f>
        <v>1.0870406189555126</v>
      </c>
      <c r="P3499" s="7">
        <f>(E3499/L3499)</f>
        <v>34.408163265306122</v>
      </c>
      <c r="Q3499" s="7" t="str">
        <f>LEFT($N3499,FIND("/",N3499)-1)</f>
        <v>theater</v>
      </c>
      <c r="R3499" s="7" t="str">
        <f>RIGHT($N3499,FIND("/",$N3499)-3)</f>
        <v>plays</v>
      </c>
      <c r="S3499" s="12">
        <f>(((J3499/60)/60)/24)+DATE(1970,1,1)+(-6/24)</f>
        <v>42511.491944444439</v>
      </c>
      <c r="T3499" s="12">
        <f>(((I3499/60)/60)/24)+DATE(1970,1,1)+(-6/24)</f>
        <v>42523.666666666672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((E3500/D3500))</f>
        <v>1.0242424242424242</v>
      </c>
      <c r="P3500" s="7">
        <f>(E3500/L3500)</f>
        <v>40.238095238095241</v>
      </c>
      <c r="Q3500" s="7" t="str">
        <f>LEFT($N3500,FIND("/",N3500)-1)</f>
        <v>theater</v>
      </c>
      <c r="R3500" s="7" t="str">
        <f>RIGHT($N3500,FIND("/",$N3500)-3)</f>
        <v>plays</v>
      </c>
      <c r="S3500" s="12">
        <f>(((J3500/60)/60)/24)+DATE(1970,1,1)+(-6/24)</f>
        <v>42458.90861111111</v>
      </c>
      <c r="T3500" s="12">
        <f>(((I3500/60)/60)/24)+DATE(1970,1,1)+(-6/24)</f>
        <v>42518.655555555553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((E3501/D3501))</f>
        <v>1.0549999999999999</v>
      </c>
      <c r="P3501" s="7">
        <f>(E3501/L3501)</f>
        <v>60.285714285714285</v>
      </c>
      <c r="Q3501" s="7" t="str">
        <f>LEFT($N3501,FIND("/",N3501)-1)</f>
        <v>theater</v>
      </c>
      <c r="R3501" s="7" t="str">
        <f>RIGHT($N3501,FIND("/",$N3501)-3)</f>
        <v>plays</v>
      </c>
      <c r="S3501" s="12">
        <f>(((J3501/60)/60)/24)+DATE(1970,1,1)+(-6/24)</f>
        <v>42131.786168981482</v>
      </c>
      <c r="T3501" s="12">
        <f>(((I3501/60)/60)/24)+DATE(1970,1,1)+(-6/24)</f>
        <v>42186.040972222225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((E3502/D3502))</f>
        <v>1.0629999999999999</v>
      </c>
      <c r="P3502" s="7">
        <f>(E3502/L3502)</f>
        <v>25.30952380952381</v>
      </c>
      <c r="Q3502" s="7" t="str">
        <f>LEFT($N3502,FIND("/",N3502)-1)</f>
        <v>theater</v>
      </c>
      <c r="R3502" s="7" t="str">
        <f>RIGHT($N3502,FIND("/",$N3502)-3)</f>
        <v>plays</v>
      </c>
      <c r="S3502" s="12">
        <f>(((J3502/60)/60)/24)+DATE(1970,1,1)+(-6/24)</f>
        <v>42419.66942129629</v>
      </c>
      <c r="T3502" s="12">
        <f>(((I3502/60)/60)/24)+DATE(1970,1,1)+(-6/24)</f>
        <v>42435.957638888889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((E3503/D3503))</f>
        <v>1.0066666666666666</v>
      </c>
      <c r="P3503" s="7">
        <f>(E3503/L3503)</f>
        <v>35.952380952380949</v>
      </c>
      <c r="Q3503" s="7" t="str">
        <f>LEFT($N3503,FIND("/",N3503)-1)</f>
        <v>theater</v>
      </c>
      <c r="R3503" s="7" t="str">
        <f>RIGHT($N3503,FIND("/",$N3503)-3)</f>
        <v>plays</v>
      </c>
      <c r="S3503" s="12">
        <f>(((J3503/60)/60)/24)+DATE(1970,1,1)+(-6/24)</f>
        <v>42233.513831018514</v>
      </c>
      <c r="T3503" s="12">
        <f>(((I3503/60)/60)/24)+DATE(1970,1,1)+(-6/24)</f>
        <v>42258.513831018514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((E3504/D3504))</f>
        <v>1.054</v>
      </c>
      <c r="P3504" s="7">
        <f>(E3504/L3504)</f>
        <v>136</v>
      </c>
      <c r="Q3504" s="7" t="str">
        <f>LEFT($N3504,FIND("/",N3504)-1)</f>
        <v>theater</v>
      </c>
      <c r="R3504" s="7" t="str">
        <f>RIGHT($N3504,FIND("/",$N3504)-3)</f>
        <v>plays</v>
      </c>
      <c r="S3504" s="12">
        <f>(((J3504/60)/60)/24)+DATE(1970,1,1)+(-6/24)</f>
        <v>42430.589398148149</v>
      </c>
      <c r="T3504" s="12">
        <f>(((I3504/60)/60)/24)+DATE(1970,1,1)+(-6/24)</f>
        <v>42444.915972222225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((E3505/D3505))</f>
        <v>1.0755999999999999</v>
      </c>
      <c r="P3505" s="7">
        <f>(E3505/L3505)</f>
        <v>70.763157894736835</v>
      </c>
      <c r="Q3505" s="7" t="str">
        <f>LEFT($N3505,FIND("/",N3505)-1)</f>
        <v>theater</v>
      </c>
      <c r="R3505" s="7" t="str">
        <f>RIGHT($N3505,FIND("/",$N3505)-3)</f>
        <v>plays</v>
      </c>
      <c r="S3505" s="12">
        <f>(((J3505/60)/60)/24)+DATE(1970,1,1)+(-6/24)</f>
        <v>42545.228333333333</v>
      </c>
      <c r="T3505" s="12">
        <f>(((I3505/60)/60)/24)+DATE(1970,1,1)+(-6/24)</f>
        <v>42575.228333333333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((E3506/D3506))</f>
        <v>1</v>
      </c>
      <c r="P3506" s="7">
        <f>(E3506/L3506)</f>
        <v>125</v>
      </c>
      <c r="Q3506" s="7" t="str">
        <f>LEFT($N3506,FIND("/",N3506)-1)</f>
        <v>theater</v>
      </c>
      <c r="R3506" s="7" t="str">
        <f>RIGHT($N3506,FIND("/",$N3506)-3)</f>
        <v>plays</v>
      </c>
      <c r="S3506" s="12">
        <f>(((J3506/60)/60)/24)+DATE(1970,1,1)+(-6/24)</f>
        <v>42297.498738425929</v>
      </c>
      <c r="T3506" s="12">
        <f>(((I3506/60)/60)/24)+DATE(1970,1,1)+(-6/24)</f>
        <v>42327.540405092594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((E3507/D3507))</f>
        <v>1.0376000000000001</v>
      </c>
      <c r="P3507" s="7">
        <f>(E3507/L3507)</f>
        <v>66.512820512820511</v>
      </c>
      <c r="Q3507" s="7" t="str">
        <f>LEFT($N3507,FIND("/",N3507)-1)</f>
        <v>theater</v>
      </c>
      <c r="R3507" s="7" t="str">
        <f>RIGHT($N3507,FIND("/",$N3507)-3)</f>
        <v>plays</v>
      </c>
      <c r="S3507" s="12">
        <f>(((J3507/60)/60)/24)+DATE(1970,1,1)+(-6/24)</f>
        <v>41760.685706018521</v>
      </c>
      <c r="T3507" s="12">
        <f>(((I3507/60)/60)/24)+DATE(1970,1,1)+(-6/24)</f>
        <v>41771.916666666664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((E3508/D3508))</f>
        <v>1.0149999999999999</v>
      </c>
      <c r="P3508" s="7">
        <f>(E3508/L3508)</f>
        <v>105</v>
      </c>
      <c r="Q3508" s="7" t="str">
        <f>LEFT($N3508,FIND("/",N3508)-1)</f>
        <v>theater</v>
      </c>
      <c r="R3508" s="7" t="str">
        <f>RIGHT($N3508,FIND("/",$N3508)-3)</f>
        <v>plays</v>
      </c>
      <c r="S3508" s="12">
        <f>(((J3508/60)/60)/24)+DATE(1970,1,1)+(-6/24)</f>
        <v>41829.484259259261</v>
      </c>
      <c r="T3508" s="12">
        <f>(((I3508/60)/60)/24)+DATE(1970,1,1)+(-6/24)</f>
        <v>41874.484259259261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((E3509/D3509))</f>
        <v>1.044</v>
      </c>
      <c r="P3509" s="7">
        <f>(E3509/L3509)</f>
        <v>145</v>
      </c>
      <c r="Q3509" s="7" t="str">
        <f>LEFT($N3509,FIND("/",N3509)-1)</f>
        <v>theater</v>
      </c>
      <c r="R3509" s="7" t="str">
        <f>RIGHT($N3509,FIND("/",$N3509)-3)</f>
        <v>plays</v>
      </c>
      <c r="S3509" s="12">
        <f>(((J3509/60)/60)/24)+DATE(1970,1,1)+(-6/24)</f>
        <v>42491.67288194444</v>
      </c>
      <c r="T3509" s="12">
        <f>(((I3509/60)/60)/24)+DATE(1970,1,1)+(-6/24)</f>
        <v>42521.67288194444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((E3510/D3510))</f>
        <v>1.8</v>
      </c>
      <c r="P3510" s="7">
        <f>(E3510/L3510)</f>
        <v>12</v>
      </c>
      <c r="Q3510" s="7" t="str">
        <f>LEFT($N3510,FIND("/",N3510)-1)</f>
        <v>theater</v>
      </c>
      <c r="R3510" s="7" t="str">
        <f>RIGHT($N3510,FIND("/",$N3510)-3)</f>
        <v>plays</v>
      </c>
      <c r="S3510" s="12">
        <f>(((J3510/60)/60)/24)+DATE(1970,1,1)+(-6/24)</f>
        <v>42477.479780092588</v>
      </c>
      <c r="T3510" s="12">
        <f>(((I3510/60)/60)/24)+DATE(1970,1,1)+(-6/24)</f>
        <v>42500.625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((E3511/D3511))</f>
        <v>1.0633333333333332</v>
      </c>
      <c r="P3511" s="7">
        <f>(E3511/L3511)</f>
        <v>96.666666666666671</v>
      </c>
      <c r="Q3511" s="7" t="str">
        <f>LEFT($N3511,FIND("/",N3511)-1)</f>
        <v>theater</v>
      </c>
      <c r="R3511" s="7" t="str">
        <f>RIGHT($N3511,FIND("/",$N3511)-3)</f>
        <v>plays</v>
      </c>
      <c r="S3511" s="12">
        <f>(((J3511/60)/60)/24)+DATE(1970,1,1)+(-6/24)</f>
        <v>41950.609560185185</v>
      </c>
      <c r="T3511" s="12">
        <f>(((I3511/60)/60)/24)+DATE(1970,1,1)+(-6/24)</f>
        <v>41963.954861111109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((E3512/D3512))</f>
        <v>1.0055555555555555</v>
      </c>
      <c r="P3512" s="7">
        <f>(E3512/L3512)</f>
        <v>60.333333333333336</v>
      </c>
      <c r="Q3512" s="7" t="str">
        <f>LEFT($N3512,FIND("/",N3512)-1)</f>
        <v>theater</v>
      </c>
      <c r="R3512" s="7" t="str">
        <f>RIGHT($N3512,FIND("/",$N3512)-3)</f>
        <v>plays</v>
      </c>
      <c r="S3512" s="12">
        <f>(((J3512/60)/60)/24)+DATE(1970,1,1)+(-6/24)</f>
        <v>41802.37090277778</v>
      </c>
      <c r="T3512" s="12">
        <f>(((I3512/60)/60)/24)+DATE(1970,1,1)+(-6/24)</f>
        <v>41822.37090277778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((E3513/D3513))</f>
        <v>1.012</v>
      </c>
      <c r="P3513" s="7">
        <f>(E3513/L3513)</f>
        <v>79.89473684210526</v>
      </c>
      <c r="Q3513" s="7" t="str">
        <f>LEFT($N3513,FIND("/",N3513)-1)</f>
        <v>theater</v>
      </c>
      <c r="R3513" s="7" t="str">
        <f>RIGHT($N3513,FIND("/",$N3513)-3)</f>
        <v>plays</v>
      </c>
      <c r="S3513" s="12">
        <f>(((J3513/60)/60)/24)+DATE(1970,1,1)+(-6/24)</f>
        <v>41927.623784722222</v>
      </c>
      <c r="T3513" s="12">
        <f>(((I3513/60)/60)/24)+DATE(1970,1,1)+(-6/24)</f>
        <v>41950.520833333336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((E3514/D3514))</f>
        <v>1</v>
      </c>
      <c r="P3514" s="7">
        <f>(E3514/L3514)</f>
        <v>58.823529411764703</v>
      </c>
      <c r="Q3514" s="7" t="str">
        <f>LEFT($N3514,FIND("/",N3514)-1)</f>
        <v>theater</v>
      </c>
      <c r="R3514" s="7" t="str">
        <f>RIGHT($N3514,FIND("/",$N3514)-3)</f>
        <v>plays</v>
      </c>
      <c r="S3514" s="12">
        <f>(((J3514/60)/60)/24)+DATE(1970,1,1)+(-6/24)</f>
        <v>42057.286944444444</v>
      </c>
      <c r="T3514" s="12">
        <f>(((I3514/60)/60)/24)+DATE(1970,1,1)+(-6/24)</f>
        <v>42117.24527777778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((E3515/D3515))</f>
        <v>1.1839285714285714</v>
      </c>
      <c r="P3515" s="7">
        <f>(E3515/L3515)</f>
        <v>75.340909090909093</v>
      </c>
      <c r="Q3515" s="7" t="str">
        <f>LEFT($N3515,FIND("/",N3515)-1)</f>
        <v>theater</v>
      </c>
      <c r="R3515" s="7" t="str">
        <f>RIGHT($N3515,FIND("/",$N3515)-3)</f>
        <v>plays</v>
      </c>
      <c r="S3515" s="12">
        <f>(((J3515/60)/60)/24)+DATE(1970,1,1)+(-6/24)</f>
        <v>41780.846203703702</v>
      </c>
      <c r="T3515" s="12">
        <f>(((I3515/60)/60)/24)+DATE(1970,1,1)+(-6/24)</f>
        <v>41793.957638888889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((E3516/D3516))</f>
        <v>1.1000000000000001</v>
      </c>
      <c r="P3516" s="7">
        <f>(E3516/L3516)</f>
        <v>55</v>
      </c>
      <c r="Q3516" s="7" t="str">
        <f>LEFT($N3516,FIND("/",N3516)-1)</f>
        <v>theater</v>
      </c>
      <c r="R3516" s="7" t="str">
        <f>RIGHT($N3516,FIND("/",$N3516)-3)</f>
        <v>plays</v>
      </c>
      <c r="S3516" s="12">
        <f>(((J3516/60)/60)/24)+DATE(1970,1,1)+(-6/24)</f>
        <v>42020.596666666665</v>
      </c>
      <c r="T3516" s="12">
        <f>(((I3516/60)/60)/24)+DATE(1970,1,1)+(-6/24)</f>
        <v>42036.957638888889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((E3517/D3517))</f>
        <v>1.0266666666666666</v>
      </c>
      <c r="P3517" s="7">
        <f>(E3517/L3517)</f>
        <v>66.956521739130437</v>
      </c>
      <c r="Q3517" s="7" t="str">
        <f>LEFT($N3517,FIND("/",N3517)-1)</f>
        <v>theater</v>
      </c>
      <c r="R3517" s="7" t="str">
        <f>RIGHT($N3517,FIND("/",$N3517)-3)</f>
        <v>plays</v>
      </c>
      <c r="S3517" s="12">
        <f>(((J3517/60)/60)/24)+DATE(1970,1,1)+(-6/24)</f>
        <v>42125.522812499999</v>
      </c>
      <c r="T3517" s="12">
        <f>(((I3517/60)/60)/24)+DATE(1970,1,1)+(-6/24)</f>
        <v>42155.522812499999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((E3518/D3518))</f>
        <v>1</v>
      </c>
      <c r="P3518" s="7">
        <f>(E3518/L3518)</f>
        <v>227.27272727272728</v>
      </c>
      <c r="Q3518" s="7" t="str">
        <f>LEFT($N3518,FIND("/",N3518)-1)</f>
        <v>theater</v>
      </c>
      <c r="R3518" s="7" t="str">
        <f>RIGHT($N3518,FIND("/",$N3518)-3)</f>
        <v>plays</v>
      </c>
      <c r="S3518" s="12">
        <f>(((J3518/60)/60)/24)+DATE(1970,1,1)+(-6/24)</f>
        <v>41855.760069444441</v>
      </c>
      <c r="T3518" s="12">
        <f>(((I3518/60)/60)/24)+DATE(1970,1,1)+(-6/24)</f>
        <v>41889.875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((E3519/D3519))</f>
        <v>1</v>
      </c>
      <c r="P3519" s="7">
        <f>(E3519/L3519)</f>
        <v>307.69230769230768</v>
      </c>
      <c r="Q3519" s="7" t="str">
        <f>LEFT($N3519,FIND("/",N3519)-1)</f>
        <v>theater</v>
      </c>
      <c r="R3519" s="7" t="str">
        <f>RIGHT($N3519,FIND("/",$N3519)-3)</f>
        <v>plays</v>
      </c>
      <c r="S3519" s="12">
        <f>(((J3519/60)/60)/24)+DATE(1970,1,1)+(-6/24)</f>
        <v>41794.567523148151</v>
      </c>
      <c r="T3519" s="12">
        <f>(((I3519/60)/60)/24)+DATE(1970,1,1)+(-6/24)</f>
        <v>41824.208333333336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((E3520/D3520))</f>
        <v>1.10046</v>
      </c>
      <c r="P3520" s="7">
        <f>(E3520/L3520)</f>
        <v>50.020909090909093</v>
      </c>
      <c r="Q3520" s="7" t="str">
        <f>LEFT($N3520,FIND("/",N3520)-1)</f>
        <v>theater</v>
      </c>
      <c r="R3520" s="7" t="str">
        <f>RIGHT($N3520,FIND("/",$N3520)-3)</f>
        <v>plays</v>
      </c>
      <c r="S3520" s="12">
        <f>(((J3520/60)/60)/24)+DATE(1970,1,1)+(-6/24)</f>
        <v>41893.533553240741</v>
      </c>
      <c r="T3520" s="12">
        <f>(((I3520/60)/60)/24)+DATE(1970,1,1)+(-6/24)</f>
        <v>41914.347916666666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((E3521/D3521))</f>
        <v>1.0135000000000001</v>
      </c>
      <c r="P3521" s="7">
        <f>(E3521/L3521)</f>
        <v>72.392857142857139</v>
      </c>
      <c r="Q3521" s="7" t="str">
        <f>LEFT($N3521,FIND("/",N3521)-1)</f>
        <v>theater</v>
      </c>
      <c r="R3521" s="7" t="str">
        <f>RIGHT($N3521,FIND("/",$N3521)-3)</f>
        <v>plays</v>
      </c>
      <c r="S3521" s="12">
        <f>(((J3521/60)/60)/24)+DATE(1970,1,1)+(-6/24)</f>
        <v>42037.348958333328</v>
      </c>
      <c r="T3521" s="12">
        <f>(((I3521/60)/60)/24)+DATE(1970,1,1)+(-6/24)</f>
        <v>42067.348958333328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((E3522/D3522))</f>
        <v>1.0075000000000001</v>
      </c>
      <c r="P3522" s="7">
        <f>(E3522/L3522)</f>
        <v>95.952380952380949</v>
      </c>
      <c r="Q3522" s="7" t="str">
        <f>LEFT($N3522,FIND("/",N3522)-1)</f>
        <v>theater</v>
      </c>
      <c r="R3522" s="7" t="str">
        <f>RIGHT($N3522,FIND("/",$N3522)-3)</f>
        <v>plays</v>
      </c>
      <c r="S3522" s="12">
        <f>(((J3522/60)/60)/24)+DATE(1970,1,1)+(-6/24)</f>
        <v>42227.574212962965</v>
      </c>
      <c r="T3522" s="12">
        <f>(((I3522/60)/60)/24)+DATE(1970,1,1)+(-6/24)</f>
        <v>42253.32430555555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((E3523/D3523))</f>
        <v>1.6942857142857144</v>
      </c>
      <c r="P3523" s="7">
        <f>(E3523/L3523)</f>
        <v>45.615384615384613</v>
      </c>
      <c r="Q3523" s="7" t="str">
        <f>LEFT($N3523,FIND("/",N3523)-1)</f>
        <v>theater</v>
      </c>
      <c r="R3523" s="7" t="str">
        <f>RIGHT($N3523,FIND("/",$N3523)-3)</f>
        <v>plays</v>
      </c>
      <c r="S3523" s="12">
        <f>(((J3523/60)/60)/24)+DATE(1970,1,1)+(-6/24)</f>
        <v>41881.111342592594</v>
      </c>
      <c r="T3523" s="12">
        <f>(((I3523/60)/60)/24)+DATE(1970,1,1)+(-6/24)</f>
        <v>41911.111342592594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((E3524/D3524))</f>
        <v>1</v>
      </c>
      <c r="P3524" s="7">
        <f>(E3524/L3524)</f>
        <v>41.029411764705884</v>
      </c>
      <c r="Q3524" s="7" t="str">
        <f>LEFT($N3524,FIND("/",N3524)-1)</f>
        <v>theater</v>
      </c>
      <c r="R3524" s="7" t="str">
        <f>RIGHT($N3524,FIND("/",$N3524)-3)</f>
        <v>plays</v>
      </c>
      <c r="S3524" s="12">
        <f>(((J3524/60)/60)/24)+DATE(1970,1,1)+(-6/24)</f>
        <v>42234.539884259255</v>
      </c>
      <c r="T3524" s="12">
        <f>(((I3524/60)/60)/24)+DATE(1970,1,1)+(-6/24)</f>
        <v>42262.170833333337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((E3525/D3525))</f>
        <v>1.1365000000000001</v>
      </c>
      <c r="P3525" s="7">
        <f>(E3525/L3525)</f>
        <v>56.825000000000003</v>
      </c>
      <c r="Q3525" s="7" t="str">
        <f>LEFT($N3525,FIND("/",N3525)-1)</f>
        <v>theater</v>
      </c>
      <c r="R3525" s="7" t="str">
        <f>RIGHT($N3525,FIND("/",$N3525)-3)</f>
        <v>plays</v>
      </c>
      <c r="S3525" s="12">
        <f>(((J3525/60)/60)/24)+DATE(1970,1,1)+(-6/24)</f>
        <v>42581.147546296299</v>
      </c>
      <c r="T3525" s="12">
        <f>(((I3525/60)/60)/24)+DATE(1970,1,1)+(-6/24)</f>
        <v>42638.708333333328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((E3526/D3526))</f>
        <v>1.0156000000000001</v>
      </c>
      <c r="P3526" s="7">
        <f>(E3526/L3526)</f>
        <v>137.24324324324326</v>
      </c>
      <c r="Q3526" s="7" t="str">
        <f>LEFT($N3526,FIND("/",N3526)-1)</f>
        <v>theater</v>
      </c>
      <c r="R3526" s="7" t="str">
        <f>RIGHT($N3526,FIND("/",$N3526)-3)</f>
        <v>plays</v>
      </c>
      <c r="S3526" s="12">
        <f>(((J3526/60)/60)/24)+DATE(1970,1,1)+(-6/24)</f>
        <v>41880.51357638889</v>
      </c>
      <c r="T3526" s="12">
        <f>(((I3526/60)/60)/24)+DATE(1970,1,1)+(-6/24)</f>
        <v>41894.916666666664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((E3527/D3527))</f>
        <v>1.06</v>
      </c>
      <c r="P3527" s="7">
        <f>(E3527/L3527)</f>
        <v>75.714285714285708</v>
      </c>
      <c r="Q3527" s="7" t="str">
        <f>LEFT($N3527,FIND("/",N3527)-1)</f>
        <v>theater</v>
      </c>
      <c r="R3527" s="7" t="str">
        <f>RIGHT($N3527,FIND("/",$N3527)-3)</f>
        <v>plays</v>
      </c>
      <c r="S3527" s="12">
        <f>(((J3527/60)/60)/24)+DATE(1970,1,1)+(-6/24)</f>
        <v>42214.4456712963</v>
      </c>
      <c r="T3527" s="12">
        <f>(((I3527/60)/60)/24)+DATE(1970,1,1)+(-6/24)</f>
        <v>42225.416666666672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((E3528/D3528))</f>
        <v>1.02</v>
      </c>
      <c r="P3528" s="7">
        <f>(E3528/L3528)</f>
        <v>99</v>
      </c>
      <c r="Q3528" s="7" t="str">
        <f>LEFT($N3528,FIND("/",N3528)-1)</f>
        <v>theater</v>
      </c>
      <c r="R3528" s="7" t="str">
        <f>RIGHT($N3528,FIND("/",$N3528)-3)</f>
        <v>plays</v>
      </c>
      <c r="S3528" s="12">
        <f>(((J3528/60)/60)/24)+DATE(1970,1,1)+(-6/24)</f>
        <v>42460.085312499999</v>
      </c>
      <c r="T3528" s="12">
        <f>(((I3528/60)/60)/24)+DATE(1970,1,1)+(-6/24)</f>
        <v>42487.999305555553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((E3529/D3529))</f>
        <v>1.1691666666666667</v>
      </c>
      <c r="P3529" s="7">
        <f>(E3529/L3529)</f>
        <v>81.569767441860463</v>
      </c>
      <c r="Q3529" s="7" t="str">
        <f>LEFT($N3529,FIND("/",N3529)-1)</f>
        <v>theater</v>
      </c>
      <c r="R3529" s="7" t="str">
        <f>RIGHT($N3529,FIND("/",$N3529)-3)</f>
        <v>plays</v>
      </c>
      <c r="S3529" s="12">
        <f>(((J3529/60)/60)/24)+DATE(1970,1,1)+(-6/24)</f>
        <v>42166.773206018523</v>
      </c>
      <c r="T3529" s="12">
        <f>(((I3529/60)/60)/24)+DATE(1970,1,1)+(-6/24)</f>
        <v>42195.915972222225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((E3530/D3530))</f>
        <v>1.0115151515151515</v>
      </c>
      <c r="P3530" s="7">
        <f>(E3530/L3530)</f>
        <v>45.108108108108105</v>
      </c>
      <c r="Q3530" s="7" t="str">
        <f>LEFT($N3530,FIND("/",N3530)-1)</f>
        <v>theater</v>
      </c>
      <c r="R3530" s="7" t="str">
        <f>RIGHT($N3530,FIND("/",$N3530)-3)</f>
        <v>plays</v>
      </c>
      <c r="S3530" s="12">
        <f>(((J3530/60)/60)/24)+DATE(1970,1,1)+(-6/24)</f>
        <v>42733.25136574074</v>
      </c>
      <c r="T3530" s="12">
        <f>(((I3530/60)/60)/24)+DATE(1970,1,1)+(-6/24)</f>
        <v>42753.25136574074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((E3531/D3531))</f>
        <v>1.32</v>
      </c>
      <c r="P3531" s="7">
        <f>(E3531/L3531)</f>
        <v>36.666666666666664</v>
      </c>
      <c r="Q3531" s="7" t="str">
        <f>LEFT($N3531,FIND("/",N3531)-1)</f>
        <v>theater</v>
      </c>
      <c r="R3531" s="7" t="str">
        <f>RIGHT($N3531,FIND("/",$N3531)-3)</f>
        <v>plays</v>
      </c>
      <c r="S3531" s="12">
        <f>(((J3531/60)/60)/24)+DATE(1970,1,1)+(-6/24)</f>
        <v>42177.511782407411</v>
      </c>
      <c r="T3531" s="12">
        <f>(((I3531/60)/60)/24)+DATE(1970,1,1)+(-6/24)</f>
        <v>42197.791666666672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((E3532/D3532))</f>
        <v>1</v>
      </c>
      <c r="P3532" s="7">
        <f>(E3532/L3532)</f>
        <v>125</v>
      </c>
      <c r="Q3532" s="7" t="str">
        <f>LEFT($N3532,FIND("/",N3532)-1)</f>
        <v>theater</v>
      </c>
      <c r="R3532" s="7" t="str">
        <f>RIGHT($N3532,FIND("/",$N3532)-3)</f>
        <v>plays</v>
      </c>
      <c r="S3532" s="12">
        <f>(((J3532/60)/60)/24)+DATE(1970,1,1)+(-6/24)</f>
        <v>42442.373344907406</v>
      </c>
      <c r="T3532" s="12">
        <f>(((I3532/60)/60)/24)+DATE(1970,1,1)+(-6/24)</f>
        <v>42470.583333333328</v>
      </c>
    </row>
    <row r="3533" spans="1:20" ht="17">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((E3533/D3533))</f>
        <v>1.28</v>
      </c>
      <c r="P3533" s="7">
        <f>(E3533/L3533)</f>
        <v>49.230769230769234</v>
      </c>
      <c r="Q3533" s="7" t="str">
        <f>LEFT($N3533,FIND("/",N3533)-1)</f>
        <v>theater</v>
      </c>
      <c r="R3533" s="7" t="str">
        <f>RIGHT($N3533,FIND("/",$N3533)-3)</f>
        <v>plays</v>
      </c>
      <c r="S3533" s="12">
        <f>(((J3533/60)/60)/24)+DATE(1970,1,1)+(-6/24)</f>
        <v>42521.404328703706</v>
      </c>
      <c r="T3533" s="12">
        <f>(((I3533/60)/60)/24)+DATE(1970,1,1)+(-6/24)</f>
        <v>42551.404328703706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((E3534/D3534))</f>
        <v>1.1895833333333334</v>
      </c>
      <c r="P3534" s="7">
        <f>(E3534/L3534)</f>
        <v>42.296296296296298</v>
      </c>
      <c r="Q3534" s="7" t="str">
        <f>LEFT($N3534,FIND("/",N3534)-1)</f>
        <v>theater</v>
      </c>
      <c r="R3534" s="7" t="str">
        <f>RIGHT($N3534,FIND("/",$N3534)-3)</f>
        <v>plays</v>
      </c>
      <c r="S3534" s="12">
        <f>(((J3534/60)/60)/24)+DATE(1970,1,1)+(-6/24)</f>
        <v>41884.349849537037</v>
      </c>
      <c r="T3534" s="12">
        <f>(((I3534/60)/60)/24)+DATE(1970,1,1)+(-6/24)</f>
        <v>41899.915972222225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((E3535/D3535))</f>
        <v>1.262</v>
      </c>
      <c r="P3535" s="7">
        <f>(E3535/L3535)</f>
        <v>78.875</v>
      </c>
      <c r="Q3535" s="7" t="str">
        <f>LEFT($N3535,FIND("/",N3535)-1)</f>
        <v>theater</v>
      </c>
      <c r="R3535" s="7" t="str">
        <f>RIGHT($N3535,FIND("/",$N3535)-3)</f>
        <v>plays</v>
      </c>
      <c r="S3535" s="12">
        <f>(((J3535/60)/60)/24)+DATE(1970,1,1)+(-6/24)</f>
        <v>42289.511192129634</v>
      </c>
      <c r="T3535" s="12">
        <f>(((I3535/60)/60)/24)+DATE(1970,1,1)+(-6/24)</f>
        <v>42319.552858796291</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((E3536/D3536))</f>
        <v>1.5620000000000001</v>
      </c>
      <c r="P3536" s="7">
        <f>(E3536/L3536)</f>
        <v>38.284313725490193</v>
      </c>
      <c r="Q3536" s="7" t="str">
        <f>LEFT($N3536,FIND("/",N3536)-1)</f>
        <v>theater</v>
      </c>
      <c r="R3536" s="7" t="str">
        <f>RIGHT($N3536,FIND("/",$N3536)-3)</f>
        <v>plays</v>
      </c>
      <c r="S3536" s="12">
        <f>(((J3536/60)/60)/24)+DATE(1970,1,1)+(-6/24)</f>
        <v>42243.3752662037</v>
      </c>
      <c r="T3536" s="12">
        <f>(((I3536/60)/60)/24)+DATE(1970,1,1)+(-6/24)</f>
        <v>42278.3752662037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((E3537/D3537))</f>
        <v>1.0315000000000001</v>
      </c>
      <c r="P3537" s="7">
        <f>(E3537/L3537)</f>
        <v>44.847826086956523</v>
      </c>
      <c r="Q3537" s="7" t="str">
        <f>LEFT($N3537,FIND("/",N3537)-1)</f>
        <v>theater</v>
      </c>
      <c r="R3537" s="7" t="str">
        <f>RIGHT($N3537,FIND("/",$N3537)-3)</f>
        <v>plays</v>
      </c>
      <c r="S3537" s="12">
        <f>(((J3537/60)/60)/24)+DATE(1970,1,1)+(-6/24)</f>
        <v>42248.390162037031</v>
      </c>
      <c r="T3537" s="12">
        <f>(((I3537/60)/60)/24)+DATE(1970,1,1)+(-6/24)</f>
        <v>42279.5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((E3538/D3538))</f>
        <v>1.5333333333333334</v>
      </c>
      <c r="P3538" s="7">
        <f>(E3538/L3538)</f>
        <v>13.529411764705882</v>
      </c>
      <c r="Q3538" s="7" t="str">
        <f>LEFT($N3538,FIND("/",N3538)-1)</f>
        <v>theater</v>
      </c>
      <c r="R3538" s="7" t="str">
        <f>RIGHT($N3538,FIND("/",$N3538)-3)</f>
        <v>plays</v>
      </c>
      <c r="S3538" s="12">
        <f>(((J3538/60)/60)/24)+DATE(1970,1,1)+(-6/24)</f>
        <v>42328.477141203708</v>
      </c>
      <c r="T3538" s="12">
        <f>(((I3538/60)/60)/24)+DATE(1970,1,1)+(-6/24)</f>
        <v>42358.249305555553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((E3539/D3539))</f>
        <v>1.8044444444444445</v>
      </c>
      <c r="P3539" s="7">
        <f>(E3539/L3539)</f>
        <v>43.5</v>
      </c>
      <c r="Q3539" s="7" t="str">
        <f>LEFT($N3539,FIND("/",N3539)-1)</f>
        <v>theater</v>
      </c>
      <c r="R3539" s="7" t="str">
        <f>RIGHT($N3539,FIND("/",$N3539)-3)</f>
        <v>plays</v>
      </c>
      <c r="S3539" s="12">
        <f>(((J3539/60)/60)/24)+DATE(1970,1,1)+(-6/24)</f>
        <v>41923.104351851849</v>
      </c>
      <c r="T3539" s="12">
        <f>(((I3539/60)/60)/24)+DATE(1970,1,1)+(-6/24)</f>
        <v>41960.082638888889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((E3540/D3540))</f>
        <v>1.2845</v>
      </c>
      <c r="P3540" s="7">
        <f>(E3540/L3540)</f>
        <v>30.951807228915662</v>
      </c>
      <c r="Q3540" s="7" t="str">
        <f>LEFT($N3540,FIND("/",N3540)-1)</f>
        <v>theater</v>
      </c>
      <c r="R3540" s="7" t="str">
        <f>RIGHT($N3540,FIND("/",$N3540)-3)</f>
        <v>plays</v>
      </c>
      <c r="S3540" s="12">
        <f>(((J3540/60)/60)/24)+DATE(1970,1,1)+(-6/24)</f>
        <v>42571.170601851853</v>
      </c>
      <c r="T3540" s="12">
        <f>(((I3540/60)/60)/24)+DATE(1970,1,1)+(-6/24)</f>
        <v>42599.170601851853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((E3541/D3541))</f>
        <v>1.1966666666666668</v>
      </c>
      <c r="P3541" s="7">
        <f>(E3541/L3541)</f>
        <v>55.230769230769234</v>
      </c>
      <c r="Q3541" s="7" t="str">
        <f>LEFT($N3541,FIND("/",N3541)-1)</f>
        <v>theater</v>
      </c>
      <c r="R3541" s="7" t="str">
        <f>RIGHT($N3541,FIND("/",$N3541)-3)</f>
        <v>plays</v>
      </c>
      <c r="S3541" s="12">
        <f>(((J3541/60)/60)/24)+DATE(1970,1,1)+(-6/24)</f>
        <v>42600.506041666667</v>
      </c>
      <c r="T3541" s="12">
        <f>(((I3541/60)/60)/24)+DATE(1970,1,1)+(-6/24)</f>
        <v>42621.506041666667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((E3542/D3542))</f>
        <v>1.23</v>
      </c>
      <c r="P3542" s="7">
        <f>(E3542/L3542)</f>
        <v>46.125</v>
      </c>
      <c r="Q3542" s="7" t="str">
        <f>LEFT($N3542,FIND("/",N3542)-1)</f>
        <v>theater</v>
      </c>
      <c r="R3542" s="7" t="str">
        <f>RIGHT($N3542,FIND("/",$N3542)-3)</f>
        <v>plays</v>
      </c>
      <c r="S3542" s="12">
        <f>(((J3542/60)/60)/24)+DATE(1970,1,1)+(-6/24)</f>
        <v>42516.753368055557</v>
      </c>
      <c r="T3542" s="12">
        <f>(((I3542/60)/60)/24)+DATE(1970,1,1)+(-6/24)</f>
        <v>42546.753368055557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((E3543/D3543))</f>
        <v>1.05</v>
      </c>
      <c r="P3543" s="7">
        <f>(E3543/L3543)</f>
        <v>39.375</v>
      </c>
      <c r="Q3543" s="7" t="str">
        <f>LEFT($N3543,FIND("/",N3543)-1)</f>
        <v>theater</v>
      </c>
      <c r="R3543" s="7" t="str">
        <f>RIGHT($N3543,FIND("/",$N3543)-3)</f>
        <v>plays</v>
      </c>
      <c r="S3543" s="12">
        <f>(((J3543/60)/60)/24)+DATE(1970,1,1)+(-6/24)</f>
        <v>42222.480034722219</v>
      </c>
      <c r="T3543" s="12">
        <f>(((I3543/60)/60)/24)+DATE(1970,1,1)+(-6/24)</f>
        <v>42247.480034722219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((E3544/D3544))</f>
        <v>1.0223636363636364</v>
      </c>
      <c r="P3544" s="7">
        <f>(E3544/L3544)</f>
        <v>66.152941176470591</v>
      </c>
      <c r="Q3544" s="7" t="str">
        <f>LEFT($N3544,FIND("/",N3544)-1)</f>
        <v>theater</v>
      </c>
      <c r="R3544" s="7" t="str">
        <f>RIGHT($N3544,FIND("/",$N3544)-3)</f>
        <v>plays</v>
      </c>
      <c r="S3544" s="12">
        <f>(((J3544/60)/60)/24)+DATE(1970,1,1)+(-6/24)</f>
        <v>41829.349791666667</v>
      </c>
      <c r="T3544" s="12">
        <f>(((I3544/60)/60)/24)+DATE(1970,1,1)+(-6/24)</f>
        <v>41889.349791666667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((E3545/D3545))</f>
        <v>1.0466666666666666</v>
      </c>
      <c r="P3545" s="7">
        <f>(E3545/L3545)</f>
        <v>54.137931034482762</v>
      </c>
      <c r="Q3545" s="7" t="str">
        <f>LEFT($N3545,FIND("/",N3545)-1)</f>
        <v>theater</v>
      </c>
      <c r="R3545" s="7" t="str">
        <f>RIGHT($N3545,FIND("/",$N3545)-3)</f>
        <v>plays</v>
      </c>
      <c r="S3545" s="12">
        <f>(((J3545/60)/60)/24)+DATE(1970,1,1)+(-6/24)</f>
        <v>42150.505312499998</v>
      </c>
      <c r="T3545" s="12">
        <f>(((I3545/60)/60)/24)+DATE(1970,1,1)+(-6/24)</f>
        <v>42180.505312499998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((E3546/D3546))</f>
        <v>1</v>
      </c>
      <c r="P3546" s="7">
        <f>(E3546/L3546)</f>
        <v>104.16666666666667</v>
      </c>
      <c r="Q3546" s="7" t="str">
        <f>LEFT($N3546,FIND("/",N3546)-1)</f>
        <v>theater</v>
      </c>
      <c r="R3546" s="7" t="str">
        <f>RIGHT($N3546,FIND("/",$N3546)-3)</f>
        <v>plays</v>
      </c>
      <c r="S3546" s="12">
        <f>(((J3546/60)/60)/24)+DATE(1970,1,1)+(-6/24)</f>
        <v>42040.581678240742</v>
      </c>
      <c r="T3546" s="12">
        <f>(((I3546/60)/60)/24)+DATE(1970,1,1)+(-6/24)</f>
        <v>42070.581678240742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((E3547/D3547))</f>
        <v>1.004</v>
      </c>
      <c r="P3547" s="7">
        <f>(E3547/L3547)</f>
        <v>31.375</v>
      </c>
      <c r="Q3547" s="7" t="str">
        <f>LEFT($N3547,FIND("/",N3547)-1)</f>
        <v>theater</v>
      </c>
      <c r="R3547" s="7" t="str">
        <f>RIGHT($N3547,FIND("/",$N3547)-3)</f>
        <v>plays</v>
      </c>
      <c r="S3547" s="12">
        <f>(((J3547/60)/60)/24)+DATE(1970,1,1)+(-6/24)</f>
        <v>42075.557395833333</v>
      </c>
      <c r="T3547" s="12">
        <f>(((I3547/60)/60)/24)+DATE(1970,1,1)+(-6/24)</f>
        <v>42105.557395833333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((E3548/D3548))</f>
        <v>1.0227272727272727</v>
      </c>
      <c r="P3548" s="7">
        <f>(E3548/L3548)</f>
        <v>59.210526315789473</v>
      </c>
      <c r="Q3548" s="7" t="str">
        <f>LEFT($N3548,FIND("/",N3548)-1)</f>
        <v>theater</v>
      </c>
      <c r="R3548" s="7" t="str">
        <f>RIGHT($N3548,FIND("/",$N3548)-3)</f>
        <v>plays</v>
      </c>
      <c r="S3548" s="12">
        <f>(((J3548/60)/60)/24)+DATE(1970,1,1)+(-6/24)</f>
        <v>42073.410694444443</v>
      </c>
      <c r="T3548" s="12">
        <f>(((I3548/60)/60)/24)+DATE(1970,1,1)+(-6/24)</f>
        <v>42094.915972222225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((E3549/D3549))</f>
        <v>1.1440928571428572</v>
      </c>
      <c r="P3549" s="7">
        <f>(E3549/L3549)</f>
        <v>119.17633928571429</v>
      </c>
      <c r="Q3549" s="7" t="str">
        <f>LEFT($N3549,FIND("/",N3549)-1)</f>
        <v>theater</v>
      </c>
      <c r="R3549" s="7" t="str">
        <f>RIGHT($N3549,FIND("/",$N3549)-3)</f>
        <v>plays</v>
      </c>
      <c r="S3549" s="12">
        <f>(((J3549/60)/60)/24)+DATE(1970,1,1)+(-6/24)</f>
        <v>42479.828715277778</v>
      </c>
      <c r="T3549" s="12">
        <f>(((I3549/60)/60)/24)+DATE(1970,1,1)+(-6/24)</f>
        <v>42503.915972222225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((E3550/D3550))</f>
        <v>1.019047619047619</v>
      </c>
      <c r="P3550" s="7">
        <f>(E3550/L3550)</f>
        <v>164.61538461538461</v>
      </c>
      <c r="Q3550" s="7" t="str">
        <f>LEFT($N3550,FIND("/",N3550)-1)</f>
        <v>theater</v>
      </c>
      <c r="R3550" s="7" t="str">
        <f>RIGHT($N3550,FIND("/",$N3550)-3)</f>
        <v>plays</v>
      </c>
      <c r="S3550" s="12">
        <f>(((J3550/60)/60)/24)+DATE(1970,1,1)+(-6/24)</f>
        <v>42411.692291666666</v>
      </c>
      <c r="T3550" s="12">
        <f>(((I3550/60)/60)/24)+DATE(1970,1,1)+(-6/24)</f>
        <v>42433.791666666672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((E3551/D3551))</f>
        <v>1.02</v>
      </c>
      <c r="P3551" s="7">
        <f>(E3551/L3551)</f>
        <v>24.285714285714285</v>
      </c>
      <c r="Q3551" s="7" t="str">
        <f>LEFT($N3551,FIND("/",N3551)-1)</f>
        <v>theater</v>
      </c>
      <c r="R3551" s="7" t="str">
        <f>RIGHT($N3551,FIND("/",$N3551)-3)</f>
        <v>plays</v>
      </c>
      <c r="S3551" s="12">
        <f>(((J3551/60)/60)/24)+DATE(1970,1,1)+(-6/24)</f>
        <v>42223.144363425927</v>
      </c>
      <c r="T3551" s="12">
        <f>(((I3551/60)/60)/24)+DATE(1970,1,1)+(-6/24)</f>
        <v>42251.144363425927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((E3552/D3552))</f>
        <v>1.048</v>
      </c>
      <c r="P3552" s="7">
        <f>(E3552/L3552)</f>
        <v>40.9375</v>
      </c>
      <c r="Q3552" s="7" t="str">
        <f>LEFT($N3552,FIND("/",N3552)-1)</f>
        <v>theater</v>
      </c>
      <c r="R3552" s="7" t="str">
        <f>RIGHT($N3552,FIND("/",$N3552)-3)</f>
        <v>plays</v>
      </c>
      <c r="S3552" s="12">
        <f>(((J3552/60)/60)/24)+DATE(1970,1,1)+(-6/24)</f>
        <v>42462.643495370372</v>
      </c>
      <c r="T3552" s="12">
        <f>(((I3552/60)/60)/24)+DATE(1970,1,1)+(-6/24)</f>
        <v>42492.643495370372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((E3553/D3553))</f>
        <v>1.0183333333333333</v>
      </c>
      <c r="P3553" s="7">
        <f>(E3553/L3553)</f>
        <v>61.1</v>
      </c>
      <c r="Q3553" s="7" t="str">
        <f>LEFT($N3553,FIND("/",N3553)-1)</f>
        <v>theater</v>
      </c>
      <c r="R3553" s="7" t="str">
        <f>RIGHT($N3553,FIND("/",$N3553)-3)</f>
        <v>plays</v>
      </c>
      <c r="S3553" s="12">
        <f>(((J3553/60)/60)/24)+DATE(1970,1,1)+(-6/24)</f>
        <v>41753.265856481477</v>
      </c>
      <c r="T3553" s="12">
        <f>(((I3553/60)/60)/24)+DATE(1970,1,1)+(-6/24)</f>
        <v>41781.671527777777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((E3554/D3554))</f>
        <v>1</v>
      </c>
      <c r="P3554" s="7">
        <f>(E3554/L3554)</f>
        <v>38.65</v>
      </c>
      <c r="Q3554" s="7" t="str">
        <f>LEFT($N3554,FIND("/",N3554)-1)</f>
        <v>theater</v>
      </c>
      <c r="R3554" s="7" t="str">
        <f>RIGHT($N3554,FIND("/",$N3554)-3)</f>
        <v>plays</v>
      </c>
      <c r="S3554" s="12">
        <f>(((J3554/60)/60)/24)+DATE(1970,1,1)+(-6/24)</f>
        <v>41788.337083333332</v>
      </c>
      <c r="T3554" s="12">
        <f>(((I3554/60)/60)/24)+DATE(1970,1,1)+(-6/24)</f>
        <v>41818.337083333332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((E3555/D3555))</f>
        <v>1.0627272727272727</v>
      </c>
      <c r="P3555" s="7">
        <f>(E3555/L3555)</f>
        <v>56.20192307692308</v>
      </c>
      <c r="Q3555" s="7" t="str">
        <f>LEFT($N3555,FIND("/",N3555)-1)</f>
        <v>theater</v>
      </c>
      <c r="R3555" s="7" t="str">
        <f>RIGHT($N3555,FIND("/",$N3555)-3)</f>
        <v>plays</v>
      </c>
      <c r="S3555" s="12">
        <f>(((J3555/60)/60)/24)+DATE(1970,1,1)+(-6/24)</f>
        <v>42195.778703703705</v>
      </c>
      <c r="T3555" s="12">
        <f>(((I3555/60)/60)/24)+DATE(1970,1,1)+(-6/24)</f>
        <v>42227.75</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((E3556/D3556))</f>
        <v>1.1342219999999998</v>
      </c>
      <c r="P3556" s="7">
        <f>(E3556/L3556)</f>
        <v>107.00207547169811</v>
      </c>
      <c r="Q3556" s="7" t="str">
        <f>LEFT($N3556,FIND("/",N3556)-1)</f>
        <v>theater</v>
      </c>
      <c r="R3556" s="7" t="str">
        <f>RIGHT($N3556,FIND("/",$N3556)-3)</f>
        <v>plays</v>
      </c>
      <c r="S3556" s="12">
        <f>(((J3556/60)/60)/24)+DATE(1970,1,1)+(-6/24)</f>
        <v>42015.800451388888</v>
      </c>
      <c r="T3556" s="12">
        <f>(((I3556/60)/60)/24)+DATE(1970,1,1)+(-6/24)</f>
        <v>42046.458333333328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((E3557/D3557))</f>
        <v>1</v>
      </c>
      <c r="P3557" s="7">
        <f>(E3557/L3557)</f>
        <v>171.42857142857142</v>
      </c>
      <c r="Q3557" s="7" t="str">
        <f>LEFT($N3557,FIND("/",N3557)-1)</f>
        <v>theater</v>
      </c>
      <c r="R3557" s="7" t="str">
        <f>RIGHT($N3557,FIND("/",$N3557)-3)</f>
        <v>plays</v>
      </c>
      <c r="S3557" s="12">
        <f>(((J3557/60)/60)/24)+DATE(1970,1,1)+(-6/24)</f>
        <v>42661.192060185189</v>
      </c>
      <c r="T3557" s="12">
        <f>(((I3557/60)/60)/24)+DATE(1970,1,1)+(-6/24)</f>
        <v>42691.233726851846</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((E3558/D3558))</f>
        <v>1.0045454545454546</v>
      </c>
      <c r="P3558" s="7">
        <f>(E3558/L3558)</f>
        <v>110.5</v>
      </c>
      <c r="Q3558" s="7" t="str">
        <f>LEFT($N3558,FIND("/",N3558)-1)</f>
        <v>theater</v>
      </c>
      <c r="R3558" s="7" t="str">
        <f>RIGHT($N3558,FIND("/",$N3558)-3)</f>
        <v>plays</v>
      </c>
      <c r="S3558" s="12">
        <f>(((J3558/60)/60)/24)+DATE(1970,1,1)+(-6/24)</f>
        <v>41808.399583333332</v>
      </c>
      <c r="T3558" s="12">
        <f>(((I3558/60)/60)/24)+DATE(1970,1,1)+(-6/24)</f>
        <v>41868.399583333332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((E3559/D3559))</f>
        <v>1.0003599999999999</v>
      </c>
      <c r="P3559" s="7">
        <f>(E3559/L3559)</f>
        <v>179.27598566308242</v>
      </c>
      <c r="Q3559" s="7" t="str">
        <f>LEFT($N3559,FIND("/",N3559)-1)</f>
        <v>theater</v>
      </c>
      <c r="R3559" s="7" t="str">
        <f>RIGHT($N3559,FIND("/",$N3559)-3)</f>
        <v>plays</v>
      </c>
      <c r="S3559" s="12">
        <f>(((J3559/60)/60)/24)+DATE(1970,1,1)+(-6/24)</f>
        <v>41730.026747685188</v>
      </c>
      <c r="T3559" s="12">
        <f>(((I3559/60)/60)/24)+DATE(1970,1,1)+(-6/24)</f>
        <v>41764.026747685188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((E3560/D3560))</f>
        <v>1.44</v>
      </c>
      <c r="P3560" s="7">
        <f>(E3560/L3560)</f>
        <v>22.90909090909091</v>
      </c>
      <c r="Q3560" s="7" t="str">
        <f>LEFT($N3560,FIND("/",N3560)-1)</f>
        <v>theater</v>
      </c>
      <c r="R3560" s="7" t="str">
        <f>RIGHT($N3560,FIND("/",$N3560)-3)</f>
        <v>plays</v>
      </c>
      <c r="S3560" s="12">
        <f>(((J3560/60)/60)/24)+DATE(1970,1,1)+(-6/24)</f>
        <v>42139.566840277781</v>
      </c>
      <c r="T3560" s="12">
        <f>(((I3560/60)/60)/24)+DATE(1970,1,1)+(-6/24)</f>
        <v>42181.625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((E3561/D3561))</f>
        <v>1.0349999999999999</v>
      </c>
      <c r="P3561" s="7">
        <f>(E3561/L3561)</f>
        <v>43.125</v>
      </c>
      <c r="Q3561" s="7" t="str">
        <f>LEFT($N3561,FIND("/",N3561)-1)</f>
        <v>theater</v>
      </c>
      <c r="R3561" s="7" t="str">
        <f>RIGHT($N3561,FIND("/",$N3561)-3)</f>
        <v>plays</v>
      </c>
      <c r="S3561" s="12">
        <f>(((J3561/60)/60)/24)+DATE(1970,1,1)+(-6/24)</f>
        <v>42193.846157407403</v>
      </c>
      <c r="T3561" s="12">
        <f>(((I3561/60)/60)/24)+DATE(1970,1,1)+(-6/24)</f>
        <v>42216.123611111107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((E3562/D3562))</f>
        <v>1.0843750000000001</v>
      </c>
      <c r="P3562" s="7">
        <f>(E3562/L3562)</f>
        <v>46.891891891891895</v>
      </c>
      <c r="Q3562" s="7" t="str">
        <f>LEFT($N3562,FIND("/",N3562)-1)</f>
        <v>theater</v>
      </c>
      <c r="R3562" s="7" t="str">
        <f>RIGHT($N3562,FIND("/",$N3562)-3)</f>
        <v>plays</v>
      </c>
      <c r="S3562" s="12">
        <f>(((J3562/60)/60)/24)+DATE(1970,1,1)+(-6/24)</f>
        <v>42115.639652777783</v>
      </c>
      <c r="T3562" s="12">
        <f>(((I3562/60)/60)/24)+DATE(1970,1,1)+(-6/24)</f>
        <v>42150.864583333328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((E3563/D3563))</f>
        <v>1.024</v>
      </c>
      <c r="P3563" s="7">
        <f>(E3563/L3563)</f>
        <v>47.407407407407405</v>
      </c>
      <c r="Q3563" s="7" t="str">
        <f>LEFT($N3563,FIND("/",N3563)-1)</f>
        <v>theater</v>
      </c>
      <c r="R3563" s="7" t="str">
        <f>RIGHT($N3563,FIND("/",$N3563)-3)</f>
        <v>plays</v>
      </c>
      <c r="S3563" s="12">
        <f>(((J3563/60)/60)/24)+DATE(1970,1,1)+(-6/24)</f>
        <v>42203.430300925931</v>
      </c>
      <c r="T3563" s="12">
        <f>(((I3563/60)/60)/24)+DATE(1970,1,1)+(-6/24)</f>
        <v>42221.524999999994</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((E3564/D3564))</f>
        <v>1.4888888888888889</v>
      </c>
      <c r="P3564" s="7">
        <f>(E3564/L3564)</f>
        <v>15.129032258064516</v>
      </c>
      <c r="Q3564" s="7" t="str">
        <f>LEFT($N3564,FIND("/",N3564)-1)</f>
        <v>theater</v>
      </c>
      <c r="R3564" s="7" t="str">
        <f>RIGHT($N3564,FIND("/",$N3564)-3)</f>
        <v>plays</v>
      </c>
      <c r="S3564" s="12">
        <f>(((J3564/60)/60)/24)+DATE(1970,1,1)+(-6/24)</f>
        <v>42433.511886574073</v>
      </c>
      <c r="T3564" s="12">
        <f>(((I3564/60)/60)/24)+DATE(1970,1,1)+(-6/24)</f>
        <v>42442.666666666672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((E3565/D3565))</f>
        <v>1.0549000000000002</v>
      </c>
      <c r="P3565" s="7">
        <f>(E3565/L3565)</f>
        <v>21.098000000000003</v>
      </c>
      <c r="Q3565" s="7" t="str">
        <f>LEFT($N3565,FIND("/",N3565)-1)</f>
        <v>theater</v>
      </c>
      <c r="R3565" s="7" t="str">
        <f>RIGHT($N3565,FIND("/",$N3565)-3)</f>
        <v>plays</v>
      </c>
      <c r="S3565" s="12">
        <f>(((J3565/60)/60)/24)+DATE(1970,1,1)+(-6/24)</f>
        <v>42555.421944444446</v>
      </c>
      <c r="T3565" s="12">
        <f>(((I3565/60)/60)/24)+DATE(1970,1,1)+(-6/24)</f>
        <v>42583.541666666672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((E3566/D3566))</f>
        <v>1.0049999999999999</v>
      </c>
      <c r="P3566" s="7">
        <f>(E3566/L3566)</f>
        <v>59.117647058823529</v>
      </c>
      <c r="Q3566" s="7" t="str">
        <f>LEFT($N3566,FIND("/",N3566)-1)</f>
        <v>theater</v>
      </c>
      <c r="R3566" s="7" t="str">
        <f>RIGHT($N3566,FIND("/",$N3566)-3)</f>
        <v>plays</v>
      </c>
      <c r="S3566" s="12">
        <f>(((J3566/60)/60)/24)+DATE(1970,1,1)+(-6/24)</f>
        <v>42236.373252314821</v>
      </c>
      <c r="T3566" s="12">
        <f>(((I3566/60)/60)/24)+DATE(1970,1,1)+(-6/24)</f>
        <v>42282.416666666672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((E3567/D3567))</f>
        <v>1.3055555555555556</v>
      </c>
      <c r="P3567" s="7">
        <f>(E3567/L3567)</f>
        <v>97.916666666666671</v>
      </c>
      <c r="Q3567" s="7" t="str">
        <f>LEFT($N3567,FIND("/",N3567)-1)</f>
        <v>theater</v>
      </c>
      <c r="R3567" s="7" t="str">
        <f>RIGHT($N3567,FIND("/",$N3567)-3)</f>
        <v>plays</v>
      </c>
      <c r="S3567" s="12">
        <f>(((J3567/60)/60)/24)+DATE(1970,1,1)+(-6/24)</f>
        <v>41974.493148148147</v>
      </c>
      <c r="T3567" s="12">
        <f>(((I3567/60)/60)/24)+DATE(1970,1,1)+(-6/24)</f>
        <v>42004.493148148147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((E3568/D3568))</f>
        <v>1.0475000000000001</v>
      </c>
      <c r="P3568" s="7">
        <f>(E3568/L3568)</f>
        <v>55.131578947368418</v>
      </c>
      <c r="Q3568" s="7" t="str">
        <f>LEFT($N3568,FIND("/",N3568)-1)</f>
        <v>theater</v>
      </c>
      <c r="R3568" s="7" t="str">
        <f>RIGHT($N3568,FIND("/",$N3568)-3)</f>
        <v>plays</v>
      </c>
      <c r="S3568" s="12">
        <f>(((J3568/60)/60)/24)+DATE(1970,1,1)+(-6/24)</f>
        <v>41997.257905092592</v>
      </c>
      <c r="T3568" s="12">
        <f>(((I3568/60)/60)/24)+DATE(1970,1,1)+(-6/24)</f>
        <v>42027.257905092592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((E3569/D3569))</f>
        <v>1.0880000000000001</v>
      </c>
      <c r="P3569" s="7">
        <f>(E3569/L3569)</f>
        <v>26.536585365853657</v>
      </c>
      <c r="Q3569" s="7" t="str">
        <f>LEFT($N3569,FIND("/",N3569)-1)</f>
        <v>theater</v>
      </c>
      <c r="R3569" s="7" t="str">
        <f>RIGHT($N3569,FIND("/",$N3569)-3)</f>
        <v>plays</v>
      </c>
      <c r="S3569" s="12">
        <f>(((J3569/60)/60)/24)+DATE(1970,1,1)+(-6/24)</f>
        <v>42135.560694444444</v>
      </c>
      <c r="T3569" s="12">
        <f>(((I3569/60)/60)/24)+DATE(1970,1,1)+(-6/24)</f>
        <v>42165.560694444444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((E3570/D3570))</f>
        <v>1.1100000000000001</v>
      </c>
      <c r="P3570" s="7">
        <f>(E3570/L3570)</f>
        <v>58.421052631578945</v>
      </c>
      <c r="Q3570" s="7" t="str">
        <f>LEFT($N3570,FIND("/",N3570)-1)</f>
        <v>theater</v>
      </c>
      <c r="R3570" s="7" t="str">
        <f>RIGHT($N3570,FIND("/",$N3570)-3)</f>
        <v>plays</v>
      </c>
      <c r="S3570" s="12">
        <f>(((J3570/60)/60)/24)+DATE(1970,1,1)+(-6/24)</f>
        <v>41869.490671296298</v>
      </c>
      <c r="T3570" s="12">
        <f>(((I3570/60)/60)/24)+DATE(1970,1,1)+(-6/24)</f>
        <v>41899.490671296298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((E3571/D3571))</f>
        <v>1.0047999999999999</v>
      </c>
      <c r="P3571" s="7">
        <f>(E3571/L3571)</f>
        <v>122.53658536585365</v>
      </c>
      <c r="Q3571" s="7" t="str">
        <f>LEFT($N3571,FIND("/",N3571)-1)</f>
        <v>theater</v>
      </c>
      <c r="R3571" s="7" t="str">
        <f>RIGHT($N3571,FIND("/",$N3571)-3)</f>
        <v>plays</v>
      </c>
      <c r="S3571" s="12">
        <f>(((J3571/60)/60)/24)+DATE(1970,1,1)+(-6/24)</f>
        <v>41982.438611111109</v>
      </c>
      <c r="T3571" s="12">
        <f>(((I3571/60)/60)/24)+DATE(1970,1,1)+(-6/24)</f>
        <v>42012.438611111109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((E3572/D3572))</f>
        <v>1.1435</v>
      </c>
      <c r="P3572" s="7">
        <f>(E3572/L3572)</f>
        <v>87.961538461538467</v>
      </c>
      <c r="Q3572" s="7" t="str">
        <f>LEFT($N3572,FIND("/",N3572)-1)</f>
        <v>theater</v>
      </c>
      <c r="R3572" s="7" t="str">
        <f>RIGHT($N3572,FIND("/",$N3572)-3)</f>
        <v>plays</v>
      </c>
      <c r="S3572" s="12">
        <f>(((J3572/60)/60)/24)+DATE(1970,1,1)+(-6/24)</f>
        <v>41976.081979166673</v>
      </c>
      <c r="T3572" s="12">
        <f>(((I3572/60)/60)/24)+DATE(1970,1,1)+(-6/24)</f>
        <v>42004.041666666672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((E3573/D3573))</f>
        <v>1.2206666666666666</v>
      </c>
      <c r="P3573" s="7">
        <f>(E3573/L3573)</f>
        <v>73.239999999999995</v>
      </c>
      <c r="Q3573" s="7" t="str">
        <f>LEFT($N3573,FIND("/",N3573)-1)</f>
        <v>theater</v>
      </c>
      <c r="R3573" s="7" t="str">
        <f>RIGHT($N3573,FIND("/",$N3573)-3)</f>
        <v>plays</v>
      </c>
      <c r="S3573" s="12">
        <f>(((J3573/60)/60)/24)+DATE(1970,1,1)+(-6/24)</f>
        <v>41912.608946759261</v>
      </c>
      <c r="T3573" s="12">
        <f>(((I3573/60)/60)/24)+DATE(1970,1,1)+(-6/24)</f>
        <v>41942.608946759261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((E3574/D3574))</f>
        <v>1</v>
      </c>
      <c r="P3574" s="7">
        <f>(E3574/L3574)</f>
        <v>55.555555555555557</v>
      </c>
      <c r="Q3574" s="7" t="str">
        <f>LEFT($N3574,FIND("/",N3574)-1)</f>
        <v>theater</v>
      </c>
      <c r="R3574" s="7" t="str">
        <f>RIGHT($N3574,FIND("/",$N3574)-3)</f>
        <v>plays</v>
      </c>
      <c r="S3574" s="12">
        <f>(((J3574/60)/60)/24)+DATE(1970,1,1)+(-6/24)</f>
        <v>42146.320393518516</v>
      </c>
      <c r="T3574" s="12">
        <f>(((I3574/60)/60)/24)+DATE(1970,1,1)+(-6/24)</f>
        <v>42176.320393518516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((E3575/D3575))</f>
        <v>1.028</v>
      </c>
      <c r="P3575" s="7">
        <f>(E3575/L3575)</f>
        <v>39.53846153846154</v>
      </c>
      <c r="Q3575" s="7" t="str">
        <f>LEFT($N3575,FIND("/",N3575)-1)</f>
        <v>theater</v>
      </c>
      <c r="R3575" s="7" t="str">
        <f>RIGHT($N3575,FIND("/",$N3575)-3)</f>
        <v>plays</v>
      </c>
      <c r="S3575" s="12">
        <f>(((J3575/60)/60)/24)+DATE(1970,1,1)+(-6/24)</f>
        <v>41921.125532407408</v>
      </c>
      <c r="T3575" s="12">
        <f>(((I3575/60)/60)/24)+DATE(1970,1,1)+(-6/24)</f>
        <v>41951.167199074072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((E3576/D3576))</f>
        <v>1.0612068965517241</v>
      </c>
      <c r="P3576" s="7">
        <f>(E3576/L3576)</f>
        <v>136.77777777777777</v>
      </c>
      <c r="Q3576" s="7" t="str">
        <f>LEFT($N3576,FIND("/",N3576)-1)</f>
        <v>theater</v>
      </c>
      <c r="R3576" s="7" t="str">
        <f>RIGHT($N3576,FIND("/",$N3576)-3)</f>
        <v>plays</v>
      </c>
      <c r="S3576" s="12">
        <f>(((J3576/60)/60)/24)+DATE(1970,1,1)+(-6/24)</f>
        <v>41926.692685185182</v>
      </c>
      <c r="T3576" s="12">
        <f>(((I3576/60)/60)/24)+DATE(1970,1,1)+(-6/24)</f>
        <v>41956.734351851846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((E3577/D3577))</f>
        <v>1.0133000000000001</v>
      </c>
      <c r="P3577" s="7">
        <f>(E3577/L3577)</f>
        <v>99.343137254901961</v>
      </c>
      <c r="Q3577" s="7" t="str">
        <f>LEFT($N3577,FIND("/",N3577)-1)</f>
        <v>theater</v>
      </c>
      <c r="R3577" s="7" t="str">
        <f>RIGHT($N3577,FIND("/",$N3577)-3)</f>
        <v>plays</v>
      </c>
      <c r="S3577" s="12">
        <f>(((J3577/60)/60)/24)+DATE(1970,1,1)+(-6/24)</f>
        <v>42561.533877314811</v>
      </c>
      <c r="T3577" s="12">
        <f>(((I3577/60)/60)/24)+DATE(1970,1,1)+(-6/24)</f>
        <v>42592.915972222225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((E3578/D3578))</f>
        <v>1</v>
      </c>
      <c r="P3578" s="7">
        <f>(E3578/L3578)</f>
        <v>20</v>
      </c>
      <c r="Q3578" s="7" t="str">
        <f>LEFT($N3578,FIND("/",N3578)-1)</f>
        <v>theater</v>
      </c>
      <c r="R3578" s="7" t="str">
        <f>RIGHT($N3578,FIND("/",$N3578)-3)</f>
        <v>plays</v>
      </c>
      <c r="S3578" s="12">
        <f>(((J3578/60)/60)/24)+DATE(1970,1,1)+(-6/24)</f>
        <v>42649.29923611111</v>
      </c>
      <c r="T3578" s="12">
        <f>(((I3578/60)/60)/24)+DATE(1970,1,1)+(-6/24)</f>
        <v>42709.340902777782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((E3579/D3579))</f>
        <v>1.3</v>
      </c>
      <c r="P3579" s="7">
        <f>(E3579/L3579)</f>
        <v>28.888888888888889</v>
      </c>
      <c r="Q3579" s="7" t="str">
        <f>LEFT($N3579,FIND("/",N3579)-1)</f>
        <v>theater</v>
      </c>
      <c r="R3579" s="7" t="str">
        <f>RIGHT($N3579,FIND("/",$N3579)-3)</f>
        <v>plays</v>
      </c>
      <c r="S3579" s="12">
        <f>(((J3579/60)/60)/24)+DATE(1970,1,1)+(-6/24)</f>
        <v>42093.536840277782</v>
      </c>
      <c r="T3579" s="12">
        <f>(((I3579/60)/60)/24)+DATE(1970,1,1)+(-6/24)</f>
        <v>42120.01944444445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((E3580/D3580))</f>
        <v>1.0001333333333333</v>
      </c>
      <c r="P3580" s="7">
        <f>(E3580/L3580)</f>
        <v>40.545945945945945</v>
      </c>
      <c r="Q3580" s="7" t="str">
        <f>LEFT($N3580,FIND("/",N3580)-1)</f>
        <v>theater</v>
      </c>
      <c r="R3580" s="7" t="str">
        <f>RIGHT($N3580,FIND("/",$N3580)-3)</f>
        <v>plays</v>
      </c>
      <c r="S3580" s="12">
        <f>(((J3580/60)/60)/24)+DATE(1970,1,1)+(-6/24)</f>
        <v>42460.483530092592</v>
      </c>
      <c r="T3580" s="12">
        <f>(((I3580/60)/60)/24)+DATE(1970,1,1)+(-6/24)</f>
        <v>42490.483530092592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((E3581/D3581))</f>
        <v>1</v>
      </c>
      <c r="P3581" s="7">
        <f>(E3581/L3581)</f>
        <v>35.714285714285715</v>
      </c>
      <c r="Q3581" s="7" t="str">
        <f>LEFT($N3581,FIND("/",N3581)-1)</f>
        <v>theater</v>
      </c>
      <c r="R3581" s="7" t="str">
        <f>RIGHT($N3581,FIND("/",$N3581)-3)</f>
        <v>plays</v>
      </c>
      <c r="S3581" s="12">
        <f>(((J3581/60)/60)/24)+DATE(1970,1,1)+(-6/24)</f>
        <v>42430.512222222227</v>
      </c>
      <c r="T3581" s="12">
        <f>(((I3581/60)/60)/24)+DATE(1970,1,1)+(-6/24)</f>
        <v>42460.470555555556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((E3582/D3582))</f>
        <v>1.1388888888888888</v>
      </c>
      <c r="P3582" s="7">
        <f>(E3582/L3582)</f>
        <v>37.962962962962962</v>
      </c>
      <c r="Q3582" s="7" t="str">
        <f>LEFT($N3582,FIND("/",N3582)-1)</f>
        <v>theater</v>
      </c>
      <c r="R3582" s="7" t="str">
        <f>RIGHT($N3582,FIND("/",$N3582)-3)</f>
        <v>plays</v>
      </c>
      <c r="S3582" s="12">
        <f>(((J3582/60)/60)/24)+DATE(1970,1,1)+(-6/24)</f>
        <v>42025.926180555558</v>
      </c>
      <c r="T3582" s="12">
        <f>(((I3582/60)/60)/24)+DATE(1970,1,1)+(-6/24)</f>
        <v>42063.957638888889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((E3583/D3583))</f>
        <v>1</v>
      </c>
      <c r="P3583" s="7">
        <f>(E3583/L3583)</f>
        <v>33.333333333333336</v>
      </c>
      <c r="Q3583" s="7" t="str">
        <f>LEFT($N3583,FIND("/",N3583)-1)</f>
        <v>theater</v>
      </c>
      <c r="R3583" s="7" t="str">
        <f>RIGHT($N3583,FIND("/",$N3583)-3)</f>
        <v>plays</v>
      </c>
      <c r="S3583" s="12">
        <f>(((J3583/60)/60)/24)+DATE(1970,1,1)+(-6/24)</f>
        <v>41836.221180555556</v>
      </c>
      <c r="T3583" s="12">
        <f>(((I3583/60)/60)/24)+DATE(1970,1,1)+(-6/24)</f>
        <v>41850.221180555556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((E3584/D3584))</f>
        <v>2.87</v>
      </c>
      <c r="P3584" s="7">
        <f>(E3584/L3584)</f>
        <v>58.571428571428569</v>
      </c>
      <c r="Q3584" s="7" t="str">
        <f>LEFT($N3584,FIND("/",N3584)-1)</f>
        <v>theater</v>
      </c>
      <c r="R3584" s="7" t="str">
        <f>RIGHT($N3584,FIND("/",$N3584)-3)</f>
        <v>plays</v>
      </c>
      <c r="S3584" s="12">
        <f>(((J3584/60)/60)/24)+DATE(1970,1,1)+(-6/24)</f>
        <v>42450.845856481479</v>
      </c>
      <c r="T3584" s="12">
        <f>(((I3584/60)/60)/24)+DATE(1970,1,1)+(-6/24)</f>
        <v>42464.845856481479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((E3585/D3585))</f>
        <v>1.085</v>
      </c>
      <c r="P3585" s="7">
        <f>(E3585/L3585)</f>
        <v>135.625</v>
      </c>
      <c r="Q3585" s="7" t="str">
        <f>LEFT($N3585,FIND("/",N3585)-1)</f>
        <v>theater</v>
      </c>
      <c r="R3585" s="7" t="str">
        <f>RIGHT($N3585,FIND("/",$N3585)-3)</f>
        <v>plays</v>
      </c>
      <c r="S3585" s="12">
        <f>(((J3585/60)/60)/24)+DATE(1970,1,1)+(-6/24)</f>
        <v>42418.175983796296</v>
      </c>
      <c r="T3585" s="12">
        <f>(((I3585/60)/60)/24)+DATE(1970,1,1)+(-6/24)</f>
        <v>42478.134317129632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((E3586/D3586))</f>
        <v>1.155</v>
      </c>
      <c r="P3586" s="7">
        <f>(E3586/L3586)</f>
        <v>30.9375</v>
      </c>
      <c r="Q3586" s="7" t="str">
        <f>LEFT($N3586,FIND("/",N3586)-1)</f>
        <v>theater</v>
      </c>
      <c r="R3586" s="7" t="str">
        <f>RIGHT($N3586,FIND("/",$N3586)-3)</f>
        <v>plays</v>
      </c>
      <c r="S3586" s="12">
        <f>(((J3586/60)/60)/24)+DATE(1970,1,1)+(-6/24)</f>
        <v>42168.066481481481</v>
      </c>
      <c r="T3586" s="12">
        <f>(((I3586/60)/60)/24)+DATE(1970,1,1)+(-6/24)</f>
        <v>42198.066481481481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((E3587/D3587))</f>
        <v>1.1911764705882353</v>
      </c>
      <c r="P3587" s="7">
        <f>(E3587/L3587)</f>
        <v>176.08695652173913</v>
      </c>
      <c r="Q3587" s="7" t="str">
        <f>LEFT($N3587,FIND("/",N3587)-1)</f>
        <v>theater</v>
      </c>
      <c r="R3587" s="7" t="str">
        <f>RIGHT($N3587,FIND("/",$N3587)-3)</f>
        <v>plays</v>
      </c>
      <c r="S3587" s="12">
        <f>(((J3587/60)/60)/24)+DATE(1970,1,1)+(-6/24)</f>
        <v>41964.466319444444</v>
      </c>
      <c r="T3587" s="12">
        <f>(((I3587/60)/60)/24)+DATE(1970,1,1)+(-6/24)</f>
        <v>41994.466319444444</v>
      </c>
    </row>
    <row r="3588" spans="1:20" ht="17">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((E3588/D3588))</f>
        <v>1.0942666666666667</v>
      </c>
      <c r="P3588" s="7">
        <f>(E3588/L3588)</f>
        <v>151.9814814814815</v>
      </c>
      <c r="Q3588" s="7" t="str">
        <f>LEFT($N3588,FIND("/",N3588)-1)</f>
        <v>theater</v>
      </c>
      <c r="R3588" s="7" t="str">
        <f>RIGHT($N3588,FIND("/",$N3588)-3)</f>
        <v>plays</v>
      </c>
      <c r="S3588" s="12">
        <f>(((J3588/60)/60)/24)+DATE(1970,1,1)+(-6/24)</f>
        <v>42576.447569444441</v>
      </c>
      <c r="T3588" s="12">
        <f>(((I3588/60)/60)/24)+DATE(1970,1,1)+(-6/24)</f>
        <v>42636.447569444441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((E3589/D3589))</f>
        <v>1.266</v>
      </c>
      <c r="P3589" s="7">
        <f>(E3589/L3589)</f>
        <v>22.607142857142858</v>
      </c>
      <c r="Q3589" s="7" t="str">
        <f>LEFT($N3589,FIND("/",N3589)-1)</f>
        <v>theater</v>
      </c>
      <c r="R3589" s="7" t="str">
        <f>RIGHT($N3589,FIND("/",$N3589)-3)</f>
        <v>plays</v>
      </c>
      <c r="S3589" s="12">
        <f>(((J3589/60)/60)/24)+DATE(1970,1,1)+(-6/24)</f>
        <v>42503.289976851855</v>
      </c>
      <c r="T3589" s="12">
        <f>(((I3589/60)/60)/24)+DATE(1970,1,1)+(-6/24)</f>
        <v>42548.541666666672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((E3590/D3590))</f>
        <v>1.0049999999999999</v>
      </c>
      <c r="P3590" s="7">
        <f>(E3590/L3590)</f>
        <v>18.272727272727273</v>
      </c>
      <c r="Q3590" s="7" t="str">
        <f>LEFT($N3590,FIND("/",N3590)-1)</f>
        <v>theater</v>
      </c>
      <c r="R3590" s="7" t="str">
        <f>RIGHT($N3590,FIND("/",$N3590)-3)</f>
        <v>plays</v>
      </c>
      <c r="S3590" s="12">
        <f>(((J3590/60)/60)/24)+DATE(1970,1,1)+(-6/24)</f>
        <v>42101.578819444447</v>
      </c>
      <c r="T3590" s="12">
        <f>(((I3590/60)/60)/24)+DATE(1970,1,1)+(-6/24)</f>
        <v>42123.708333333328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((E3591/D3591))</f>
        <v>1.2749999999999999</v>
      </c>
      <c r="P3591" s="7">
        <f>(E3591/L3591)</f>
        <v>82.258064516129039</v>
      </c>
      <c r="Q3591" s="7" t="str">
        <f>LEFT($N3591,FIND("/",N3591)-1)</f>
        <v>theater</v>
      </c>
      <c r="R3591" s="7" t="str">
        <f>RIGHT($N3591,FIND("/",$N3591)-3)</f>
        <v>plays</v>
      </c>
      <c r="S3591" s="12">
        <f>(((J3591/60)/60)/24)+DATE(1970,1,1)+(-6/24)</f>
        <v>42125.397534722222</v>
      </c>
      <c r="T3591" s="12">
        <f>(((I3591/60)/60)/24)+DATE(1970,1,1)+(-6/24)</f>
        <v>42150.397534722222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((E3592/D3592))</f>
        <v>1.0005999999999999</v>
      </c>
      <c r="P3592" s="7">
        <f>(E3592/L3592)</f>
        <v>68.534246575342465</v>
      </c>
      <c r="Q3592" s="7" t="str">
        <f>LEFT($N3592,FIND("/",N3592)-1)</f>
        <v>theater</v>
      </c>
      <c r="R3592" s="7" t="str">
        <f>RIGHT($N3592,FIND("/",$N3592)-3)</f>
        <v>plays</v>
      </c>
      <c r="S3592" s="12">
        <f>(((J3592/60)/60)/24)+DATE(1970,1,1)+(-6/24)</f>
        <v>41902.083726851852</v>
      </c>
      <c r="T3592" s="12">
        <f>(((I3592/60)/60)/24)+DATE(1970,1,1)+(-6/24)</f>
        <v>41932.083726851852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((E3593/D3593))</f>
        <v>1.75</v>
      </c>
      <c r="P3593" s="7">
        <f>(E3593/L3593)</f>
        <v>68.055555555555557</v>
      </c>
      <c r="Q3593" s="7" t="str">
        <f>LEFT($N3593,FIND("/",N3593)-1)</f>
        <v>theater</v>
      </c>
      <c r="R3593" s="7" t="str">
        <f>RIGHT($N3593,FIND("/",$N3593)-3)</f>
        <v>plays</v>
      </c>
      <c r="S3593" s="12">
        <f>(((J3593/60)/60)/24)+DATE(1970,1,1)+(-6/24)</f>
        <v>42003.698425925926</v>
      </c>
      <c r="T3593" s="12">
        <f>(((I3593/60)/60)/24)+DATE(1970,1,1)+(-6/24)</f>
        <v>42027.957638888889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((E3594/D3594))</f>
        <v>1.2725</v>
      </c>
      <c r="P3594" s="7">
        <f>(E3594/L3594)</f>
        <v>72.714285714285708</v>
      </c>
      <c r="Q3594" s="7" t="str">
        <f>LEFT($N3594,FIND("/",N3594)-1)</f>
        <v>theater</v>
      </c>
      <c r="R3594" s="7" t="str">
        <f>RIGHT($N3594,FIND("/",$N3594)-3)</f>
        <v>plays</v>
      </c>
      <c r="S3594" s="12">
        <f>(((J3594/60)/60)/24)+DATE(1970,1,1)+(-6/24)</f>
        <v>41988.579942129625</v>
      </c>
      <c r="T3594" s="12">
        <f>(((I3594/60)/60)/24)+DATE(1970,1,1)+(-6/24)</f>
        <v>42045.957638888889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((E3595/D3595))</f>
        <v>1.1063333333333334</v>
      </c>
      <c r="P3595" s="7">
        <f>(E3595/L3595)</f>
        <v>77.186046511627907</v>
      </c>
      <c r="Q3595" s="7" t="str">
        <f>LEFT($N3595,FIND("/",N3595)-1)</f>
        <v>theater</v>
      </c>
      <c r="R3595" s="7" t="str">
        <f>RIGHT($N3595,FIND("/",$N3595)-3)</f>
        <v>plays</v>
      </c>
      <c r="S3595" s="12">
        <f>(((J3595/60)/60)/24)+DATE(1970,1,1)+(-6/24)</f>
        <v>41974.648599537039</v>
      </c>
      <c r="T3595" s="12">
        <f>(((I3595/60)/60)/24)+DATE(1970,1,1)+(-6/24)</f>
        <v>42009.601388888885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((E3596/D3596))</f>
        <v>1.2593749999999999</v>
      </c>
      <c r="P3596" s="7">
        <f>(E3596/L3596)</f>
        <v>55.972222222222221</v>
      </c>
      <c r="Q3596" s="7" t="str">
        <f>LEFT($N3596,FIND("/",N3596)-1)</f>
        <v>theater</v>
      </c>
      <c r="R3596" s="7" t="str">
        <f>RIGHT($N3596,FIND("/",$N3596)-3)</f>
        <v>plays</v>
      </c>
      <c r="S3596" s="12">
        <f>(((J3596/60)/60)/24)+DATE(1970,1,1)+(-6/24)</f>
        <v>42591.816921296297</v>
      </c>
      <c r="T3596" s="12">
        <f>(((I3596/60)/60)/24)+DATE(1970,1,1)+(-6/24)</f>
        <v>42616.816921296297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((E3597/D3597))</f>
        <v>1.1850000000000001</v>
      </c>
      <c r="P3597" s="7">
        <f>(E3597/L3597)</f>
        <v>49.693548387096776</v>
      </c>
      <c r="Q3597" s="7" t="str">
        <f>LEFT($N3597,FIND("/",N3597)-1)</f>
        <v>theater</v>
      </c>
      <c r="R3597" s="7" t="str">
        <f>RIGHT($N3597,FIND("/",$N3597)-3)</f>
        <v>plays</v>
      </c>
      <c r="S3597" s="12">
        <f>(((J3597/60)/60)/24)+DATE(1970,1,1)+(-6/24)</f>
        <v>42049.758368055554</v>
      </c>
      <c r="T3597" s="12">
        <f>(((I3597/60)/60)/24)+DATE(1970,1,1)+(-6/24)</f>
        <v>42076.040972222225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((E3598/D3598))</f>
        <v>1.0772727272727274</v>
      </c>
      <c r="P3598" s="7">
        <f>(E3598/L3598)</f>
        <v>79</v>
      </c>
      <c r="Q3598" s="7" t="str">
        <f>LEFT($N3598,FIND("/",N3598)-1)</f>
        <v>theater</v>
      </c>
      <c r="R3598" s="7" t="str">
        <f>RIGHT($N3598,FIND("/",$N3598)-3)</f>
        <v>plays</v>
      </c>
      <c r="S3598" s="12">
        <f>(((J3598/60)/60)/24)+DATE(1970,1,1)+(-6/24)</f>
        <v>41856.465069444443</v>
      </c>
      <c r="T3598" s="12">
        <f>(((I3598/60)/60)/24)+DATE(1970,1,1)+(-6/24)</f>
        <v>41877.465069444443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((E3599/D3599))</f>
        <v>1.026</v>
      </c>
      <c r="P3599" s="7">
        <f>(E3599/L3599)</f>
        <v>77.727272727272734</v>
      </c>
      <c r="Q3599" s="7" t="str">
        <f>LEFT($N3599,FIND("/",N3599)-1)</f>
        <v>theater</v>
      </c>
      <c r="R3599" s="7" t="str">
        <f>RIGHT($N3599,FIND("/",$N3599)-3)</f>
        <v>plays</v>
      </c>
      <c r="S3599" s="12">
        <f>(((J3599/60)/60)/24)+DATE(1970,1,1)+(-6/24)</f>
        <v>42417.335532407407</v>
      </c>
      <c r="T3599" s="12">
        <f>(((I3599/60)/60)/24)+DATE(1970,1,1)+(-6/24)</f>
        <v>42431.999305555553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((E3600/D3600))</f>
        <v>1.101</v>
      </c>
      <c r="P3600" s="7">
        <f>(E3600/L3600)</f>
        <v>40.777777777777779</v>
      </c>
      <c r="Q3600" s="7" t="str">
        <f>LEFT($N3600,FIND("/",N3600)-1)</f>
        <v>theater</v>
      </c>
      <c r="R3600" s="7" t="str">
        <f>RIGHT($N3600,FIND("/",$N3600)-3)</f>
        <v>plays</v>
      </c>
      <c r="S3600" s="12">
        <f>(((J3600/60)/60)/24)+DATE(1970,1,1)+(-6/24)</f>
        <v>41866.54886574074</v>
      </c>
      <c r="T3600" s="12">
        <f>(((I3600/60)/60)/24)+DATE(1970,1,1)+(-6/24)</f>
        <v>41884.957638888889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((E3601/D3601))</f>
        <v>2.02</v>
      </c>
      <c r="P3601" s="7">
        <f>(E3601/L3601)</f>
        <v>59.411764705882355</v>
      </c>
      <c r="Q3601" s="7" t="str">
        <f>LEFT($N3601,FIND("/",N3601)-1)</f>
        <v>theater</v>
      </c>
      <c r="R3601" s="7" t="str">
        <f>RIGHT($N3601,FIND("/",$N3601)-3)</f>
        <v>plays</v>
      </c>
      <c r="S3601" s="12">
        <f>(((J3601/60)/60)/24)+DATE(1970,1,1)+(-6/24)</f>
        <v>42220.54487268519</v>
      </c>
      <c r="T3601" s="12">
        <f>(((I3601/60)/60)/24)+DATE(1970,1,1)+(-6/24)</f>
        <v>42245.75</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((E3602/D3602))</f>
        <v>1.3</v>
      </c>
      <c r="P3602" s="7">
        <f>(E3602/L3602)</f>
        <v>3.25</v>
      </c>
      <c r="Q3602" s="7" t="str">
        <f>LEFT($N3602,FIND("/",N3602)-1)</f>
        <v>theater</v>
      </c>
      <c r="R3602" s="7" t="str">
        <f>RIGHT($N3602,FIND("/",$N3602)-3)</f>
        <v>plays</v>
      </c>
      <c r="S3602" s="12">
        <f>(((J3602/60)/60)/24)+DATE(1970,1,1)+(-6/24)</f>
        <v>42628.599120370374</v>
      </c>
      <c r="T3602" s="12">
        <f>(((I3602/60)/60)/24)+DATE(1970,1,1)+(-6/24)</f>
        <v>42656.599120370374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((E3603/D3603))</f>
        <v>1.0435000000000001</v>
      </c>
      <c r="P3603" s="7">
        <f>(E3603/L3603)</f>
        <v>39.377358490566039</v>
      </c>
      <c r="Q3603" s="7" t="str">
        <f>LEFT($N3603,FIND("/",N3603)-1)</f>
        <v>theater</v>
      </c>
      <c r="R3603" s="7" t="str">
        <f>RIGHT($N3603,FIND("/",$N3603)-3)</f>
        <v>plays</v>
      </c>
      <c r="S3603" s="12">
        <f>(((J3603/60)/60)/24)+DATE(1970,1,1)+(-6/24)</f>
        <v>41990.74863425926</v>
      </c>
      <c r="T3603" s="12">
        <f>(((I3603/60)/60)/24)+DATE(1970,1,1)+(-6/24)</f>
        <v>42020.74863425926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((E3604/D3604))</f>
        <v>1.0004999999999999</v>
      </c>
      <c r="P3604" s="7">
        <f>(E3604/L3604)</f>
        <v>81.673469387755105</v>
      </c>
      <c r="Q3604" s="7" t="str">
        <f>LEFT($N3604,FIND("/",N3604)-1)</f>
        <v>theater</v>
      </c>
      <c r="R3604" s="7" t="str">
        <f>RIGHT($N3604,FIND("/",$N3604)-3)</f>
        <v>plays</v>
      </c>
      <c r="S3604" s="12">
        <f>(((J3604/60)/60)/24)+DATE(1970,1,1)+(-6/24)</f>
        <v>42447.644432870366</v>
      </c>
      <c r="T3604" s="12">
        <f>(((I3604/60)/60)/24)+DATE(1970,1,1)+(-6/24)</f>
        <v>42507.644432870366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((E3605/D3605))</f>
        <v>1.7066666666666668</v>
      </c>
      <c r="P3605" s="7">
        <f>(E3605/L3605)</f>
        <v>44.912280701754383</v>
      </c>
      <c r="Q3605" s="7" t="str">
        <f>LEFT($N3605,FIND("/",N3605)-1)</f>
        <v>theater</v>
      </c>
      <c r="R3605" s="7" t="str">
        <f>RIGHT($N3605,FIND("/",$N3605)-3)</f>
        <v>plays</v>
      </c>
      <c r="S3605" s="12">
        <f>(((J3605/60)/60)/24)+DATE(1970,1,1)+(-6/24)</f>
        <v>42283.614351851851</v>
      </c>
      <c r="T3605" s="12">
        <f>(((I3605/60)/60)/24)+DATE(1970,1,1)+(-6/24)</f>
        <v>42313.656018518523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((E3606/D3606))</f>
        <v>1.1283333333333334</v>
      </c>
      <c r="P3606" s="7">
        <f>(E3606/L3606)</f>
        <v>49.05797101449275</v>
      </c>
      <c r="Q3606" s="7" t="str">
        <f>LEFT($N3606,FIND("/",N3606)-1)</f>
        <v>theater</v>
      </c>
      <c r="R3606" s="7" t="str">
        <f>RIGHT($N3606,FIND("/",$N3606)-3)</f>
        <v>plays</v>
      </c>
      <c r="S3606" s="12">
        <f>(((J3606/60)/60)/24)+DATE(1970,1,1)+(-6/24)</f>
        <v>42482.765694444446</v>
      </c>
      <c r="T3606" s="12">
        <f>(((I3606/60)/60)/24)+DATE(1970,1,1)+(-6/24)</f>
        <v>42489.040972222225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((E3607/D3607))</f>
        <v>1.84</v>
      </c>
      <c r="P3607" s="7">
        <f>(E3607/L3607)</f>
        <v>30.666666666666668</v>
      </c>
      <c r="Q3607" s="7" t="str">
        <f>LEFT($N3607,FIND("/",N3607)-1)</f>
        <v>theater</v>
      </c>
      <c r="R3607" s="7" t="str">
        <f>RIGHT($N3607,FIND("/",$N3607)-3)</f>
        <v>plays</v>
      </c>
      <c r="S3607" s="12">
        <f>(((J3607/60)/60)/24)+DATE(1970,1,1)+(-6/24)</f>
        <v>42383.543124999997</v>
      </c>
      <c r="T3607" s="12">
        <f>(((I3607/60)/60)/24)+DATE(1970,1,1)+(-6/24)</f>
        <v>42413.543124999997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((E3608/D3608))</f>
        <v>1.3026666666666666</v>
      </c>
      <c r="P3608" s="7">
        <f>(E3608/L3608)</f>
        <v>61.0625</v>
      </c>
      <c r="Q3608" s="7" t="str">
        <f>LEFT($N3608,FIND("/",N3608)-1)</f>
        <v>theater</v>
      </c>
      <c r="R3608" s="7" t="str">
        <f>RIGHT($N3608,FIND("/",$N3608)-3)</f>
        <v>plays</v>
      </c>
      <c r="S3608" s="12">
        <f>(((J3608/60)/60)/24)+DATE(1970,1,1)+(-6/24)</f>
        <v>42566.354826388888</v>
      </c>
      <c r="T3608" s="12">
        <f>(((I3608/60)/60)/24)+DATE(1970,1,1)+(-6/24)</f>
        <v>42596.354826388888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((E3609/D3609))</f>
        <v>1.0545454545454545</v>
      </c>
      <c r="P3609" s="7">
        <f>(E3609/L3609)</f>
        <v>29</v>
      </c>
      <c r="Q3609" s="7" t="str">
        <f>LEFT($N3609,FIND("/",N3609)-1)</f>
        <v>theater</v>
      </c>
      <c r="R3609" s="7" t="str">
        <f>RIGHT($N3609,FIND("/",$N3609)-3)</f>
        <v>plays</v>
      </c>
      <c r="S3609" s="12">
        <f>(((J3609/60)/60)/24)+DATE(1970,1,1)+(-6/24)</f>
        <v>42338.713912037041</v>
      </c>
      <c r="T3609" s="12">
        <f>(((I3609/60)/60)/24)+DATE(1970,1,1)+(-6/24)</f>
        <v>42352.75</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((E3610/D3610))</f>
        <v>1</v>
      </c>
      <c r="P3610" s="7">
        <f>(E3610/L3610)</f>
        <v>29.62962962962963</v>
      </c>
      <c r="Q3610" s="7" t="str">
        <f>LEFT($N3610,FIND("/",N3610)-1)</f>
        <v>theater</v>
      </c>
      <c r="R3610" s="7" t="str">
        <f>RIGHT($N3610,FIND("/",$N3610)-3)</f>
        <v>plays</v>
      </c>
      <c r="S3610" s="12">
        <f>(((J3610/60)/60)/24)+DATE(1970,1,1)+(-6/24)</f>
        <v>42506.459375000006</v>
      </c>
      <c r="T3610" s="12">
        <f>(((I3610/60)/60)/24)+DATE(1970,1,1)+(-6/24)</f>
        <v>42538.333333333328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((E3611/D3611))</f>
        <v>1.5331632653061225</v>
      </c>
      <c r="P3611" s="7">
        <f>(E3611/L3611)</f>
        <v>143.0952380952381</v>
      </c>
      <c r="Q3611" s="7" t="str">
        <f>LEFT($N3611,FIND("/",N3611)-1)</f>
        <v>theater</v>
      </c>
      <c r="R3611" s="7" t="str">
        <f>RIGHT($N3611,FIND("/",$N3611)-3)</f>
        <v>plays</v>
      </c>
      <c r="S3611" s="12">
        <f>(((J3611/60)/60)/24)+DATE(1970,1,1)+(-6/24)</f>
        <v>42429.741724537031</v>
      </c>
      <c r="T3611" s="12">
        <f>(((I3611/60)/60)/24)+DATE(1970,1,1)+(-6/24)</f>
        <v>42459.700057870374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((E3612/D3612))</f>
        <v>1.623</v>
      </c>
      <c r="P3612" s="7">
        <f>(E3612/L3612)</f>
        <v>52.354838709677416</v>
      </c>
      <c r="Q3612" s="7" t="str">
        <f>LEFT($N3612,FIND("/",N3612)-1)</f>
        <v>theater</v>
      </c>
      <c r="R3612" s="7" t="str">
        <f>RIGHT($N3612,FIND("/",$N3612)-3)</f>
        <v>plays</v>
      </c>
      <c r="S3612" s="12">
        <f>(((J3612/60)/60)/24)+DATE(1970,1,1)+(-6/24)</f>
        <v>42203.182129629626</v>
      </c>
      <c r="T3612" s="12">
        <f>(((I3612/60)/60)/24)+DATE(1970,1,1)+(-6/24)</f>
        <v>42233.182129629626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((E3613/D3613))</f>
        <v>1.36</v>
      </c>
      <c r="P3613" s="7">
        <f>(E3613/L3613)</f>
        <v>66.666666666666671</v>
      </c>
      <c r="Q3613" s="7" t="str">
        <f>LEFT($N3613,FIND("/",N3613)-1)</f>
        <v>theater</v>
      </c>
      <c r="R3613" s="7" t="str">
        <f>RIGHT($N3613,FIND("/",$N3613)-3)</f>
        <v>plays</v>
      </c>
      <c r="S3613" s="12">
        <f>(((J3613/60)/60)/24)+DATE(1970,1,1)+(-6/24)</f>
        <v>42072.120381944449</v>
      </c>
      <c r="T3613" s="12">
        <f>(((I3613/60)/60)/24)+DATE(1970,1,1)+(-6/24)</f>
        <v>42102.120381944449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((E3614/D3614))</f>
        <v>1.444</v>
      </c>
      <c r="P3614" s="7">
        <f>(E3614/L3614)</f>
        <v>126.66666666666667</v>
      </c>
      <c r="Q3614" s="7" t="str">
        <f>LEFT($N3614,FIND("/",N3614)-1)</f>
        <v>theater</v>
      </c>
      <c r="R3614" s="7" t="str">
        <f>RIGHT($N3614,FIND("/",$N3614)-3)</f>
        <v>plays</v>
      </c>
      <c r="S3614" s="12">
        <f>(((J3614/60)/60)/24)+DATE(1970,1,1)+(-6/24)</f>
        <v>41789.476979166669</v>
      </c>
      <c r="T3614" s="12">
        <f>(((I3614/60)/60)/24)+DATE(1970,1,1)+(-6/24)</f>
        <v>41799.476979166669</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((E3615/D3615))</f>
        <v>1</v>
      </c>
      <c r="P3615" s="7">
        <f>(E3615/L3615)</f>
        <v>62.5</v>
      </c>
      <c r="Q3615" s="7" t="str">
        <f>LEFT($N3615,FIND("/",N3615)-1)</f>
        <v>theater</v>
      </c>
      <c r="R3615" s="7" t="str">
        <f>RIGHT($N3615,FIND("/",$N3615)-3)</f>
        <v>plays</v>
      </c>
      <c r="S3615" s="12">
        <f>(((J3615/60)/60)/24)+DATE(1970,1,1)+(-6/24)</f>
        <v>41788.33997685185</v>
      </c>
      <c r="T3615" s="12">
        <f>(((I3615/60)/60)/24)+DATE(1970,1,1)+(-6/24)</f>
        <v>41818.33997685185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((E3616/D3616))</f>
        <v>1.008</v>
      </c>
      <c r="P3616" s="7">
        <f>(E3616/L3616)</f>
        <v>35.492957746478872</v>
      </c>
      <c r="Q3616" s="7" t="str">
        <f>LEFT($N3616,FIND("/",N3616)-1)</f>
        <v>theater</v>
      </c>
      <c r="R3616" s="7" t="str">
        <f>RIGHT($N3616,FIND("/",$N3616)-3)</f>
        <v>plays</v>
      </c>
      <c r="S3616" s="12">
        <f>(((J3616/60)/60)/24)+DATE(1970,1,1)+(-6/24)</f>
        <v>42143.791851851856</v>
      </c>
      <c r="T3616" s="12">
        <f>(((I3616/60)/60)/24)+DATE(1970,1,1)+(-6/24)</f>
        <v>42173.791851851856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((E3617/D3617))</f>
        <v>1.0680000000000001</v>
      </c>
      <c r="P3617" s="7">
        <f>(E3617/L3617)</f>
        <v>37.083333333333336</v>
      </c>
      <c r="Q3617" s="7" t="str">
        <f>LEFT($N3617,FIND("/",N3617)-1)</f>
        <v>theater</v>
      </c>
      <c r="R3617" s="7" t="str">
        <f>RIGHT($N3617,FIND("/",$N3617)-3)</f>
        <v>plays</v>
      </c>
      <c r="S3617" s="12">
        <f>(((J3617/60)/60)/24)+DATE(1970,1,1)+(-6/24)</f>
        <v>42318.343703703707</v>
      </c>
      <c r="T3617" s="12">
        <f>(((I3617/60)/60)/24)+DATE(1970,1,1)+(-6/24)</f>
        <v>42348.343703703707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((E3618/D3618))</f>
        <v>1.248</v>
      </c>
      <c r="P3618" s="7">
        <f>(E3618/L3618)</f>
        <v>69.333333333333329</v>
      </c>
      <c r="Q3618" s="7" t="str">
        <f>LEFT($N3618,FIND("/",N3618)-1)</f>
        <v>theater</v>
      </c>
      <c r="R3618" s="7" t="str">
        <f>RIGHT($N3618,FIND("/",$N3618)-3)</f>
        <v>plays</v>
      </c>
      <c r="S3618" s="12">
        <f>(((J3618/60)/60)/24)+DATE(1970,1,1)+(-6/24)</f>
        <v>42052.699814814812</v>
      </c>
      <c r="T3618" s="12">
        <f>(((I3618/60)/60)/24)+DATE(1970,1,1)+(-6/24)</f>
        <v>42082.658148148148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((E3619/D3619))</f>
        <v>1.1891891891891893</v>
      </c>
      <c r="P3619" s="7">
        <f>(E3619/L3619)</f>
        <v>17.254901960784313</v>
      </c>
      <c r="Q3619" s="7" t="str">
        <f>LEFT($N3619,FIND("/",N3619)-1)</f>
        <v>theater</v>
      </c>
      <c r="R3619" s="7" t="str">
        <f>RIGHT($N3619,FIND("/",$N3619)-3)</f>
        <v>plays</v>
      </c>
      <c r="S3619" s="12">
        <f>(((J3619/60)/60)/24)+DATE(1970,1,1)+(-6/24)</f>
        <v>42779.360289351855</v>
      </c>
      <c r="T3619" s="12">
        <f>(((I3619/60)/60)/24)+DATE(1970,1,1)+(-6/24)</f>
        <v>42793.75</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((E3620/D3620))</f>
        <v>1.01</v>
      </c>
      <c r="P3620" s="7">
        <f>(E3620/L3620)</f>
        <v>36.071428571428569</v>
      </c>
      <c r="Q3620" s="7" t="str">
        <f>LEFT($N3620,FIND("/",N3620)-1)</f>
        <v>theater</v>
      </c>
      <c r="R3620" s="7" t="str">
        <f>RIGHT($N3620,FIND("/",$N3620)-3)</f>
        <v>plays</v>
      </c>
      <c r="S3620" s="12">
        <f>(((J3620/60)/60)/24)+DATE(1970,1,1)+(-6/24)</f>
        <v>42128.377893518518</v>
      </c>
      <c r="T3620" s="12">
        <f>(((I3620/60)/60)/24)+DATE(1970,1,1)+(-6/24)</f>
        <v>42158.377893518518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((E3621/D3621))</f>
        <v>1.1299999999999999</v>
      </c>
      <c r="P3621" s="7">
        <f>(E3621/L3621)</f>
        <v>66.470588235294116</v>
      </c>
      <c r="Q3621" s="7" t="str">
        <f>LEFT($N3621,FIND("/",N3621)-1)</f>
        <v>theater</v>
      </c>
      <c r="R3621" s="7" t="str">
        <f>RIGHT($N3621,FIND("/",$N3621)-3)</f>
        <v>plays</v>
      </c>
      <c r="S3621" s="12">
        <f>(((J3621/60)/60)/24)+DATE(1970,1,1)+(-6/24)</f>
        <v>42660.882245370376</v>
      </c>
      <c r="T3621" s="12">
        <f>(((I3621/60)/60)/24)+DATE(1970,1,1)+(-6/24)</f>
        <v>42693.666666666672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((E3622/D3622))</f>
        <v>1.0519047619047619</v>
      </c>
      <c r="P3622" s="7">
        <f>(E3622/L3622)</f>
        <v>56.065989847715734</v>
      </c>
      <c r="Q3622" s="7" t="str">
        <f>LEFT($N3622,FIND("/",N3622)-1)</f>
        <v>theater</v>
      </c>
      <c r="R3622" s="7" t="str">
        <f>RIGHT($N3622,FIND("/",$N3622)-3)</f>
        <v>plays</v>
      </c>
      <c r="S3622" s="12">
        <f>(((J3622/60)/60)/24)+DATE(1970,1,1)+(-6/24)</f>
        <v>42037.688206018516</v>
      </c>
      <c r="T3622" s="12">
        <f>(((I3622/60)/60)/24)+DATE(1970,1,1)+(-6/24)</f>
        <v>42067.916666666672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((E3623/D3623))</f>
        <v>1.0973333333333333</v>
      </c>
      <c r="P3623" s="7">
        <f>(E3623/L3623)</f>
        <v>47.028571428571432</v>
      </c>
      <c r="Q3623" s="7" t="str">
        <f>LEFT($N3623,FIND("/",N3623)-1)</f>
        <v>theater</v>
      </c>
      <c r="R3623" s="7" t="str">
        <f>RIGHT($N3623,FIND("/",$N3623)-3)</f>
        <v>plays</v>
      </c>
      <c r="S3623" s="12">
        <f>(((J3623/60)/60)/24)+DATE(1970,1,1)+(-6/24)</f>
        <v>42619.685694444444</v>
      </c>
      <c r="T3623" s="12">
        <f>(((I3623/60)/60)/24)+DATE(1970,1,1)+(-6/24)</f>
        <v>42643.625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((E3624/D3624))</f>
        <v>1.00099</v>
      </c>
      <c r="P3624" s="7">
        <f>(E3624/L3624)</f>
        <v>47.666190476190479</v>
      </c>
      <c r="Q3624" s="7" t="str">
        <f>LEFT($N3624,FIND("/",N3624)-1)</f>
        <v>theater</v>
      </c>
      <c r="R3624" s="7" t="str">
        <f>RIGHT($N3624,FIND("/",$N3624)-3)</f>
        <v>plays</v>
      </c>
      <c r="S3624" s="12">
        <f>(((J3624/60)/60)/24)+DATE(1970,1,1)+(-6/24)</f>
        <v>41876.971886574072</v>
      </c>
      <c r="T3624" s="12">
        <f>(((I3624/60)/60)/24)+DATE(1970,1,1)+(-6/24)</f>
        <v>41909.890972222223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((E3625/D3625))</f>
        <v>1.2</v>
      </c>
      <c r="P3625" s="7">
        <f>(E3625/L3625)</f>
        <v>88.235294117647058</v>
      </c>
      <c r="Q3625" s="7" t="str">
        <f>LEFT($N3625,FIND("/",N3625)-1)</f>
        <v>theater</v>
      </c>
      <c r="R3625" s="7" t="str">
        <f>RIGHT($N3625,FIND("/",$N3625)-3)</f>
        <v>plays</v>
      </c>
      <c r="S3625" s="12">
        <f>(((J3625/60)/60)/24)+DATE(1970,1,1)+(-6/24)</f>
        <v>41828.486921296295</v>
      </c>
      <c r="T3625" s="12">
        <f>(((I3625/60)/60)/24)+DATE(1970,1,1)+(-6/24)</f>
        <v>41846.041666666664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((E3626/D3626))</f>
        <v>1.0493333333333332</v>
      </c>
      <c r="P3626" s="7">
        <f>(E3626/L3626)</f>
        <v>80.717948717948715</v>
      </c>
      <c r="Q3626" s="7" t="str">
        <f>LEFT($N3626,FIND("/",N3626)-1)</f>
        <v>theater</v>
      </c>
      <c r="R3626" s="7" t="str">
        <f>RIGHT($N3626,FIND("/",$N3626)-3)</f>
        <v>plays</v>
      </c>
      <c r="S3626" s="12">
        <f>(((J3626/60)/60)/24)+DATE(1970,1,1)+(-6/24)</f>
        <v>42545.524189814809</v>
      </c>
      <c r="T3626" s="12">
        <f>(((I3626/60)/60)/24)+DATE(1970,1,1)+(-6/24)</f>
        <v>42605.524189814809</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((E3627/D3627))</f>
        <v>1.0266666666666666</v>
      </c>
      <c r="P3627" s="7">
        <f>(E3627/L3627)</f>
        <v>39.487179487179489</v>
      </c>
      <c r="Q3627" s="7" t="str">
        <f>LEFT($N3627,FIND("/",N3627)-1)</f>
        <v>theater</v>
      </c>
      <c r="R3627" s="7" t="str">
        <f>RIGHT($N3627,FIND("/",$N3627)-3)</f>
        <v>plays</v>
      </c>
      <c r="S3627" s="12">
        <f>(((J3627/60)/60)/24)+DATE(1970,1,1)+(-6/24)</f>
        <v>42157.402511574073</v>
      </c>
      <c r="T3627" s="12">
        <f>(((I3627/60)/60)/24)+DATE(1970,1,1)+(-6/24)</f>
        <v>42187.402511574073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((E3628/D3628))</f>
        <v>1.0182500000000001</v>
      </c>
      <c r="P3628" s="7">
        <f>(E3628/L3628)</f>
        <v>84.854166666666671</v>
      </c>
      <c r="Q3628" s="7" t="str">
        <f>LEFT($N3628,FIND("/",N3628)-1)</f>
        <v>theater</v>
      </c>
      <c r="R3628" s="7" t="str">
        <f>RIGHT($N3628,FIND("/",$N3628)-3)</f>
        <v>plays</v>
      </c>
      <c r="S3628" s="12">
        <f>(((J3628/60)/60)/24)+DATE(1970,1,1)+(-6/24)</f>
        <v>41846.417326388888</v>
      </c>
      <c r="T3628" s="12">
        <f>(((I3628/60)/60)/24)+DATE(1970,1,1)+(-6/24)</f>
        <v>41867.417326388888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((E3629/D3629))</f>
        <v>1</v>
      </c>
      <c r="P3629" s="7">
        <f>(E3629/L3629)</f>
        <v>68.965517241379317</v>
      </c>
      <c r="Q3629" s="7" t="str">
        <f>LEFT($N3629,FIND("/",N3629)-1)</f>
        <v>theater</v>
      </c>
      <c r="R3629" s="7" t="str">
        <f>RIGHT($N3629,FIND("/",$N3629)-3)</f>
        <v>plays</v>
      </c>
      <c r="S3629" s="12">
        <f>(((J3629/60)/60)/24)+DATE(1970,1,1)+(-6/24)</f>
        <v>42460.491747685184</v>
      </c>
      <c r="T3629" s="12">
        <f>(((I3629/60)/60)/24)+DATE(1970,1,1)+(-6/24)</f>
        <v>42510.915972222225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((E3630/D3630))</f>
        <v>0</v>
      </c>
      <c r="P3630" s="7">
        <v>0</v>
      </c>
      <c r="Q3630" s="7" t="str">
        <f>LEFT($N3630,FIND("/",N3630)-1)</f>
        <v>theater</v>
      </c>
      <c r="R3630" s="7" t="str">
        <f>RIGHT($N3630,FIND("/",$N3630)-1)</f>
        <v>musical</v>
      </c>
      <c r="S3630" s="12">
        <f>(((J3630/60)/60)/24)+DATE(1970,1,1)+(-6/24)</f>
        <v>42291.583287037036</v>
      </c>
      <c r="T3630" s="12">
        <f>(((I3630/60)/60)/24)+DATE(1970,1,1)+(-6/24)</f>
        <v>42351.624953703707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((E3631/D3631))</f>
        <v>1.9999999999999999E-6</v>
      </c>
      <c r="P3631" s="7">
        <f>(E3631/L3631)</f>
        <v>1</v>
      </c>
      <c r="Q3631" s="7" t="str">
        <f>LEFT($N3631,FIND("/",N3631)-1)</f>
        <v>theater</v>
      </c>
      <c r="R3631" s="7" t="str">
        <f>RIGHT($N3631,FIND("/",$N3631)-1)</f>
        <v>musical</v>
      </c>
      <c r="S3631" s="12">
        <f>(((J3631/60)/60)/24)+DATE(1970,1,1)+(-6/24)</f>
        <v>42436.844490740739</v>
      </c>
      <c r="T3631" s="12">
        <f>(((I3631/60)/60)/24)+DATE(1970,1,1)+(-6/24)</f>
        <v>42495.458333333328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((E3632/D3632))</f>
        <v>3.3333333333333332E-4</v>
      </c>
      <c r="P3632" s="7">
        <f>(E3632/L3632)</f>
        <v>1</v>
      </c>
      <c r="Q3632" s="7" t="str">
        <f>LEFT($N3632,FIND("/",N3632)-1)</f>
        <v>theater</v>
      </c>
      <c r="R3632" s="7" t="str">
        <f>RIGHT($N3632,FIND("/",$N3632)-1)</f>
        <v>musical</v>
      </c>
      <c r="S3632" s="12">
        <f>(((J3632/60)/60)/24)+DATE(1970,1,1)+(-6/24)</f>
        <v>41942.59710648148</v>
      </c>
      <c r="T3632" s="12">
        <f>(((I3632/60)/60)/24)+DATE(1970,1,1)+(-6/24)</f>
        <v>41972.638773148152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((E3633/D3633))</f>
        <v>0.51023391812865493</v>
      </c>
      <c r="P3633" s="7">
        <f>(E3633/L3633)</f>
        <v>147.88135593220338</v>
      </c>
      <c r="Q3633" s="7" t="str">
        <f>LEFT($N3633,FIND("/",N3633)-1)</f>
        <v>theater</v>
      </c>
      <c r="R3633" s="7" t="str">
        <f>RIGHT($N3633,FIND("/",$N3633)-1)</f>
        <v>musical</v>
      </c>
      <c r="S3633" s="12">
        <f>(((J3633/60)/60)/24)+DATE(1970,1,1)+(-6/24)</f>
        <v>41880.503437499996</v>
      </c>
      <c r="T3633" s="12">
        <f>(((I3633/60)/60)/24)+DATE(1970,1,1)+(-6/24)</f>
        <v>41904.915972222225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((E3634/D3634))</f>
        <v>0.2</v>
      </c>
      <c r="P3634" s="7">
        <f>(E3634/L3634)</f>
        <v>100</v>
      </c>
      <c r="Q3634" s="7" t="str">
        <f>LEFT($N3634,FIND("/",N3634)-1)</f>
        <v>theater</v>
      </c>
      <c r="R3634" s="7" t="str">
        <f>RIGHT($N3634,FIND("/",$N3634)-1)</f>
        <v>musical</v>
      </c>
      <c r="S3634" s="12">
        <f>(((J3634/60)/60)/24)+DATE(1970,1,1)+(-6/24)</f>
        <v>41946.686909722222</v>
      </c>
      <c r="T3634" s="12">
        <f>(((I3634/60)/60)/24)+DATE(1970,1,1)+(-6/24)</f>
        <v>41966.686909722222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((E3635/D3635))</f>
        <v>0.35239999999999999</v>
      </c>
      <c r="P3635" s="7">
        <f>(E3635/L3635)</f>
        <v>56.838709677419352</v>
      </c>
      <c r="Q3635" s="7" t="str">
        <f>LEFT($N3635,FIND("/",N3635)-1)</f>
        <v>theater</v>
      </c>
      <c r="R3635" s="7" t="str">
        <f>RIGHT($N3635,FIND("/",$N3635)-1)</f>
        <v>musical</v>
      </c>
      <c r="S3635" s="12">
        <f>(((J3635/60)/60)/24)+DATE(1970,1,1)+(-6/24)</f>
        <v>42649.373460648145</v>
      </c>
      <c r="T3635" s="12">
        <f>(((I3635/60)/60)/24)+DATE(1970,1,1)+(-6/24)</f>
        <v>42692.791666666672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((E3636/D3636))</f>
        <v>4.2466666666666666E-2</v>
      </c>
      <c r="P3636" s="7">
        <f>(E3636/L3636)</f>
        <v>176.94444444444446</v>
      </c>
      <c r="Q3636" s="7" t="str">
        <f>LEFT($N3636,FIND("/",N3636)-1)</f>
        <v>theater</v>
      </c>
      <c r="R3636" s="7" t="str">
        <f>RIGHT($N3636,FIND("/",$N3636)-1)</f>
        <v>musical</v>
      </c>
      <c r="S3636" s="12">
        <f>(((J3636/60)/60)/24)+DATE(1970,1,1)+(-6/24)</f>
        <v>42700.916365740741</v>
      </c>
      <c r="T3636" s="12">
        <f>(((I3636/60)/60)/24)+DATE(1970,1,1)+(-6/24)</f>
        <v>42748.915972222225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((E3637/D3637))</f>
        <v>0.36457142857142855</v>
      </c>
      <c r="P3637" s="7">
        <f>(E3637/L3637)</f>
        <v>127.6</v>
      </c>
      <c r="Q3637" s="7" t="str">
        <f>LEFT($N3637,FIND("/",N3637)-1)</f>
        <v>theater</v>
      </c>
      <c r="R3637" s="7" t="str">
        <f>RIGHT($N3637,FIND("/",$N3637)-1)</f>
        <v>musical</v>
      </c>
      <c r="S3637" s="12">
        <f>(((J3637/60)/60)/24)+DATE(1970,1,1)+(-6/24)</f>
        <v>42450.63282407407</v>
      </c>
      <c r="T3637" s="12">
        <f>(((I3637/60)/60)/24)+DATE(1970,1,1)+(-6/24)</f>
        <v>42480.63282407407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((E3638/D3638))</f>
        <v>0</v>
      </c>
      <c r="P3638" s="7">
        <v>0</v>
      </c>
      <c r="Q3638" s="7" t="str">
        <f>LEFT($N3638,FIND("/",N3638)-1)</f>
        <v>theater</v>
      </c>
      <c r="R3638" s="7" t="str">
        <f>RIGHT($N3638,FIND("/",$N3638)-1)</f>
        <v>musical</v>
      </c>
      <c r="S3638" s="12">
        <f>(((J3638/60)/60)/24)+DATE(1970,1,1)+(-6/24)</f>
        <v>42226.444780092599</v>
      </c>
      <c r="T3638" s="12">
        <f>(((I3638/60)/60)/24)+DATE(1970,1,1)+(-6/24)</f>
        <v>42261.444780092599</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((E3639/D3639))</f>
        <v>0.30866666666666664</v>
      </c>
      <c r="P3639" s="7">
        <f>(E3639/L3639)</f>
        <v>66.142857142857139</v>
      </c>
      <c r="Q3639" s="7" t="str">
        <f>LEFT($N3639,FIND("/",N3639)-1)</f>
        <v>theater</v>
      </c>
      <c r="R3639" s="7" t="str">
        <f>RIGHT($N3639,FIND("/",$N3639)-1)</f>
        <v>musical</v>
      </c>
      <c r="S3639" s="12">
        <f>(((J3639/60)/60)/24)+DATE(1970,1,1)+(-6/24)</f>
        <v>41975.450636574074</v>
      </c>
      <c r="T3639" s="12">
        <f>(((I3639/60)/60)/24)+DATE(1970,1,1)+(-6/24)</f>
        <v>42005.450636574074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((E3640/D3640))</f>
        <v>6.545454545454546E-2</v>
      </c>
      <c r="P3640" s="7">
        <f>(E3640/L3640)</f>
        <v>108</v>
      </c>
      <c r="Q3640" s="7" t="str">
        <f>LEFT($N3640,FIND("/",N3640)-1)</f>
        <v>theater</v>
      </c>
      <c r="R3640" s="7" t="str">
        <f>RIGHT($N3640,FIND("/",$N3640)-1)</f>
        <v>musical</v>
      </c>
      <c r="S3640" s="12">
        <f>(((J3640/60)/60)/24)+DATE(1970,1,1)+(-6/24)</f>
        <v>42053.422824074078</v>
      </c>
      <c r="T3640" s="12">
        <f>(((I3640/60)/60)/24)+DATE(1970,1,1)+(-6/24)</f>
        <v>42113.381157407406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((E3641/D3641))</f>
        <v>4.0000000000000003E-5</v>
      </c>
      <c r="P3641" s="7">
        <f>(E3641/L3641)</f>
        <v>1</v>
      </c>
      <c r="Q3641" s="7" t="str">
        <f>LEFT($N3641,FIND("/",N3641)-1)</f>
        <v>theater</v>
      </c>
      <c r="R3641" s="7" t="str">
        <f>RIGHT($N3641,FIND("/",$N3641)-1)</f>
        <v>musical</v>
      </c>
      <c r="S3641" s="12">
        <f>(((J3641/60)/60)/24)+DATE(1970,1,1)+(-6/24)</f>
        <v>42590.427152777775</v>
      </c>
      <c r="T3641" s="12">
        <f>(((I3641/60)/60)/24)+DATE(1970,1,1)+(-6/24)</f>
        <v>42650.382638888885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((E3642/D3642))</f>
        <v>5.5E-2</v>
      </c>
      <c r="P3642" s="7">
        <f>(E3642/L3642)</f>
        <v>18.333333333333332</v>
      </c>
      <c r="Q3642" s="7" t="str">
        <f>LEFT($N3642,FIND("/",N3642)-1)</f>
        <v>theater</v>
      </c>
      <c r="R3642" s="7" t="str">
        <f>RIGHT($N3642,FIND("/",$N3642)-1)</f>
        <v>musical</v>
      </c>
      <c r="S3642" s="12">
        <f>(((J3642/60)/60)/24)+DATE(1970,1,1)+(-6/24)</f>
        <v>42104.531597222223</v>
      </c>
      <c r="T3642" s="12">
        <f>(((I3642/60)/60)/24)+DATE(1970,1,1)+(-6/24)</f>
        <v>42134.531597222223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((E3643/D3643))</f>
        <v>0</v>
      </c>
      <c r="P3643" s="7">
        <v>0</v>
      </c>
      <c r="Q3643" s="7" t="str">
        <f>LEFT($N3643,FIND("/",N3643)-1)</f>
        <v>theater</v>
      </c>
      <c r="R3643" s="7" t="str">
        <f>RIGHT($N3643,FIND("/",$N3643)-1)</f>
        <v>musical</v>
      </c>
      <c r="S3643" s="12">
        <f>(((J3643/60)/60)/24)+DATE(1970,1,1)+(-6/24)</f>
        <v>41899.377071759263</v>
      </c>
      <c r="T3643" s="12">
        <f>(((I3643/60)/60)/24)+DATE(1970,1,1)+(-6/24)</f>
        <v>41916.958333333336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((E3644/D3644))</f>
        <v>2.1428571428571429E-2</v>
      </c>
      <c r="P3644" s="7">
        <f>(E3644/L3644)</f>
        <v>7.5</v>
      </c>
      <c r="Q3644" s="7" t="str">
        <f>LEFT($N3644,FIND("/",N3644)-1)</f>
        <v>theater</v>
      </c>
      <c r="R3644" s="7" t="str">
        <f>RIGHT($N3644,FIND("/",$N3644)-1)</f>
        <v>musical</v>
      </c>
      <c r="S3644" s="12">
        <f>(((J3644/60)/60)/24)+DATE(1970,1,1)+(-6/24)</f>
        <v>42297.566284722227</v>
      </c>
      <c r="T3644" s="12">
        <f>(((I3644/60)/60)/24)+DATE(1970,1,1)+(-6/24)</f>
        <v>42338.458333333328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((E3645/D3645))</f>
        <v>0</v>
      </c>
      <c r="P3645" s="7">
        <v>0</v>
      </c>
      <c r="Q3645" s="7" t="str">
        <f>LEFT($N3645,FIND("/",N3645)-1)</f>
        <v>theater</v>
      </c>
      <c r="R3645" s="7" t="str">
        <f>RIGHT($N3645,FIND("/",$N3645)-1)</f>
        <v>musical</v>
      </c>
      <c r="S3645" s="12">
        <f>(((J3645/60)/60)/24)+DATE(1970,1,1)+(-6/24)</f>
        <v>42284.893969907411</v>
      </c>
      <c r="T3645" s="12">
        <f>(((I3645/60)/60)/24)+DATE(1970,1,1)+(-6/24)</f>
        <v>42324.935636574075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((E3646/D3646))</f>
        <v>0.16420000000000001</v>
      </c>
      <c r="P3646" s="7">
        <f>(E3646/L3646)</f>
        <v>68.416666666666671</v>
      </c>
      <c r="Q3646" s="7" t="str">
        <f>LEFT($N3646,FIND("/",N3646)-1)</f>
        <v>theater</v>
      </c>
      <c r="R3646" s="7" t="str">
        <f>RIGHT($N3646,FIND("/",$N3646)-1)</f>
        <v>musical</v>
      </c>
      <c r="S3646" s="12">
        <f>(((J3646/60)/60)/24)+DATE(1970,1,1)+(-6/24)</f>
        <v>42408.991747685184</v>
      </c>
      <c r="T3646" s="12">
        <f>(((I3646/60)/60)/24)+DATE(1970,1,1)+(-6/24)</f>
        <v>42436.957638888889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((E3647/D3647))</f>
        <v>1E-3</v>
      </c>
      <c r="P3647" s="7">
        <f>(E3647/L3647)</f>
        <v>1</v>
      </c>
      <c r="Q3647" s="7" t="str">
        <f>LEFT($N3647,FIND("/",N3647)-1)</f>
        <v>theater</v>
      </c>
      <c r="R3647" s="7" t="str">
        <f>RIGHT($N3647,FIND("/",$N3647)-1)</f>
        <v>musical</v>
      </c>
      <c r="S3647" s="12">
        <f>(((J3647/60)/60)/24)+DATE(1970,1,1)+(-6/24)</f>
        <v>42665.720347222217</v>
      </c>
      <c r="T3647" s="12">
        <f>(((I3647/60)/60)/24)+DATE(1970,1,1)+(-6/24)</f>
        <v>42695.762013888889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((E3648/D3648))</f>
        <v>4.8099999999999997E-2</v>
      </c>
      <c r="P3648" s="7">
        <f>(E3648/L3648)</f>
        <v>60.125</v>
      </c>
      <c r="Q3648" s="7" t="str">
        <f>LEFT($N3648,FIND("/",N3648)-1)</f>
        <v>theater</v>
      </c>
      <c r="R3648" s="7" t="str">
        <f>RIGHT($N3648,FIND("/",$N3648)-1)</f>
        <v>musical</v>
      </c>
      <c r="S3648" s="12">
        <f>(((J3648/60)/60)/24)+DATE(1970,1,1)+(-6/24)</f>
        <v>42140.171319444446</v>
      </c>
      <c r="T3648" s="12">
        <f>(((I3648/60)/60)/24)+DATE(1970,1,1)+(-6/24)</f>
        <v>42171.729166666672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((E3649/D3649))</f>
        <v>0.06</v>
      </c>
      <c r="P3649" s="7">
        <f>(E3649/L3649)</f>
        <v>15</v>
      </c>
      <c r="Q3649" s="7" t="str">
        <f>LEFT($N3649,FIND("/",N3649)-1)</f>
        <v>theater</v>
      </c>
      <c r="R3649" s="7" t="str">
        <f>RIGHT($N3649,FIND("/",$N3649)-1)</f>
        <v>musical</v>
      </c>
      <c r="S3649" s="12">
        <f>(((J3649/60)/60)/24)+DATE(1970,1,1)+(-6/24)</f>
        <v>42598.499155092592</v>
      </c>
      <c r="T3649" s="12">
        <f>(((I3649/60)/60)/24)+DATE(1970,1,1)+(-6/24)</f>
        <v>42643.499155092592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((E3650/D3650))</f>
        <v>1.003825</v>
      </c>
      <c r="P3650" s="7">
        <f>(E3650/L3650)</f>
        <v>550.04109589041093</v>
      </c>
      <c r="Q3650" s="7" t="str">
        <f>LEFT($N3650,FIND("/",N3650)-1)</f>
        <v>theater</v>
      </c>
      <c r="R3650" s="7" t="str">
        <f>RIGHT($N3650,FIND("/",$N3650)-3)</f>
        <v>plays</v>
      </c>
      <c r="S3650" s="12">
        <f>(((J3650/60)/60)/24)+DATE(1970,1,1)+(-6/24)</f>
        <v>41887.042187500003</v>
      </c>
      <c r="T3650" s="12">
        <f>(((I3650/60)/60)/24)+DATE(1970,1,1)+(-6/24)</f>
        <v>41917.042187500003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((E3651/D3651))</f>
        <v>1.04</v>
      </c>
      <c r="P3651" s="7">
        <f>(E3651/L3651)</f>
        <v>97.5</v>
      </c>
      <c r="Q3651" s="7" t="str">
        <f>LEFT($N3651,FIND("/",N3651)-1)</f>
        <v>theater</v>
      </c>
      <c r="R3651" s="7" t="str">
        <f>RIGHT($N3651,FIND("/",$N3651)-3)</f>
        <v>plays</v>
      </c>
      <c r="S3651" s="12">
        <f>(((J3651/60)/60)/24)+DATE(1970,1,1)+(-6/24)</f>
        <v>41780.462893518517</v>
      </c>
      <c r="T3651" s="12">
        <f>(((I3651/60)/60)/24)+DATE(1970,1,1)+(-6/24)</f>
        <v>41806.462893518517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((E3652/D3652))</f>
        <v>1</v>
      </c>
      <c r="P3652" s="7">
        <f>(E3652/L3652)</f>
        <v>29.411764705882351</v>
      </c>
      <c r="Q3652" s="7" t="str">
        <f>LEFT($N3652,FIND("/",N3652)-1)</f>
        <v>theater</v>
      </c>
      <c r="R3652" s="7" t="str">
        <f>RIGHT($N3652,FIND("/",$N3652)-3)</f>
        <v>plays</v>
      </c>
      <c r="S3652" s="12">
        <f>(((J3652/60)/60)/24)+DATE(1970,1,1)+(-6/24)</f>
        <v>42381.228981481487</v>
      </c>
      <c r="T3652" s="12">
        <f>(((I3652/60)/60)/24)+DATE(1970,1,1)+(-6/24)</f>
        <v>42402.228981481487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((E3653/D3653))</f>
        <v>1.04</v>
      </c>
      <c r="P3653" s="7">
        <f>(E3653/L3653)</f>
        <v>57.777777777777779</v>
      </c>
      <c r="Q3653" s="7" t="str">
        <f>LEFT($N3653,FIND("/",N3653)-1)</f>
        <v>theater</v>
      </c>
      <c r="R3653" s="7" t="str">
        <f>RIGHT($N3653,FIND("/",$N3653)-3)</f>
        <v>plays</v>
      </c>
      <c r="S3653" s="12">
        <f>(((J3653/60)/60)/24)+DATE(1970,1,1)+(-6/24)</f>
        <v>41828.396319444444</v>
      </c>
      <c r="T3653" s="12">
        <f>(((I3653/60)/60)/24)+DATE(1970,1,1)+(-6/24)</f>
        <v>41861.415972222225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((E3654/D3654))</f>
        <v>2.5066666666666668</v>
      </c>
      <c r="P3654" s="7">
        <f>(E3654/L3654)</f>
        <v>44.235294117647058</v>
      </c>
      <c r="Q3654" s="7" t="str">
        <f>LEFT($N3654,FIND("/",N3654)-1)</f>
        <v>theater</v>
      </c>
      <c r="R3654" s="7" t="str">
        <f>RIGHT($N3654,FIND("/",$N3654)-3)</f>
        <v>plays</v>
      </c>
      <c r="S3654" s="12">
        <f>(((J3654/60)/60)/24)+DATE(1970,1,1)+(-6/24)</f>
        <v>42596.394699074073</v>
      </c>
      <c r="T3654" s="12">
        <f>(((I3654/60)/60)/24)+DATE(1970,1,1)+(-6/24)</f>
        <v>42606.915972222225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((E3655/D3655))</f>
        <v>1.0049999999999999</v>
      </c>
      <c r="P3655" s="7">
        <f>(E3655/L3655)</f>
        <v>60.909090909090907</v>
      </c>
      <c r="Q3655" s="7" t="str">
        <f>LEFT($N3655,FIND("/",N3655)-1)</f>
        <v>theater</v>
      </c>
      <c r="R3655" s="7" t="str">
        <f>RIGHT($N3655,FIND("/",$N3655)-3)</f>
        <v>plays</v>
      </c>
      <c r="S3655" s="12">
        <f>(((J3655/60)/60)/24)+DATE(1970,1,1)+(-6/24)</f>
        <v>42191.113506944443</v>
      </c>
      <c r="T3655" s="12">
        <f>(((I3655/60)/60)/24)+DATE(1970,1,1)+(-6/24)</f>
        <v>42221.113506944443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((E3656/D3656))</f>
        <v>1.744</v>
      </c>
      <c r="P3656" s="7">
        <f>(E3656/L3656)</f>
        <v>68.84210526315789</v>
      </c>
      <c r="Q3656" s="7" t="str">
        <f>LEFT($N3656,FIND("/",N3656)-1)</f>
        <v>theater</v>
      </c>
      <c r="R3656" s="7" t="str">
        <f>RIGHT($N3656,FIND("/",$N3656)-3)</f>
        <v>plays</v>
      </c>
      <c r="S3656" s="12">
        <f>(((J3656/60)/60)/24)+DATE(1970,1,1)+(-6/24)</f>
        <v>42440.166504629626</v>
      </c>
      <c r="T3656" s="12">
        <f>(((I3656/60)/60)/24)+DATE(1970,1,1)+(-6/24)</f>
        <v>42463.458333333328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((E3657/D3657))</f>
        <v>1.1626000000000001</v>
      </c>
      <c r="P3657" s="7">
        <f>(E3657/L3657)</f>
        <v>73.582278481012665</v>
      </c>
      <c r="Q3657" s="7" t="str">
        <f>LEFT($N3657,FIND("/",N3657)-1)</f>
        <v>theater</v>
      </c>
      <c r="R3657" s="7" t="str">
        <f>RIGHT($N3657,FIND("/",$N3657)-3)</f>
        <v>plays</v>
      </c>
      <c r="S3657" s="12">
        <f>(((J3657/60)/60)/24)+DATE(1970,1,1)+(-6/24)</f>
        <v>42173.553217592591</v>
      </c>
      <c r="T3657" s="12">
        <f>(((I3657/60)/60)/24)+DATE(1970,1,1)+(-6/24)</f>
        <v>42203.040972222225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((E3658/D3658))</f>
        <v>1.0582</v>
      </c>
      <c r="P3658" s="7">
        <f>(E3658/L3658)</f>
        <v>115.02173913043478</v>
      </c>
      <c r="Q3658" s="7" t="str">
        <f>LEFT($N3658,FIND("/",N3658)-1)</f>
        <v>theater</v>
      </c>
      <c r="R3658" s="7" t="str">
        <f>RIGHT($N3658,FIND("/",$N3658)-3)</f>
        <v>plays</v>
      </c>
      <c r="S3658" s="12">
        <f>(((J3658/60)/60)/24)+DATE(1970,1,1)+(-6/24)</f>
        <v>42737.660138888896</v>
      </c>
      <c r="T3658" s="12">
        <f>(((I3658/60)/60)/24)+DATE(1970,1,1)+(-6/24)</f>
        <v>42767.707638888889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((E3659/D3659))</f>
        <v>1.1074999999999999</v>
      </c>
      <c r="P3659" s="7">
        <f>(E3659/L3659)</f>
        <v>110.75</v>
      </c>
      <c r="Q3659" s="7" t="str">
        <f>LEFT($N3659,FIND("/",N3659)-1)</f>
        <v>theater</v>
      </c>
      <c r="R3659" s="7" t="str">
        <f>RIGHT($N3659,FIND("/",$N3659)-3)</f>
        <v>plays</v>
      </c>
      <c r="S3659" s="12">
        <f>(((J3659/60)/60)/24)+DATE(1970,1,1)+(-6/24)</f>
        <v>42499.379849537043</v>
      </c>
      <c r="T3659" s="12">
        <f>(((I3659/60)/60)/24)+DATE(1970,1,1)+(-6/24)</f>
        <v>42522.654166666667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((E3660/D3660))</f>
        <v>1.0066666666666666</v>
      </c>
      <c r="P3660" s="7">
        <f>(E3660/L3660)</f>
        <v>75.5</v>
      </c>
      <c r="Q3660" s="7" t="str">
        <f>LEFT($N3660,FIND("/",N3660)-1)</f>
        <v>theater</v>
      </c>
      <c r="R3660" s="7" t="str">
        <f>RIGHT($N3660,FIND("/",$N3660)-3)</f>
        <v>plays</v>
      </c>
      <c r="S3660" s="12">
        <f>(((J3660/60)/60)/24)+DATE(1970,1,1)+(-6/24)</f>
        <v>41775.608564814815</v>
      </c>
      <c r="T3660" s="12">
        <f>(((I3660/60)/60)/24)+DATE(1970,1,1)+(-6/24)</f>
        <v>41821.915972222225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((E3661/D3661))</f>
        <v>1.0203333333333333</v>
      </c>
      <c r="P3661" s="7">
        <f>(E3661/L3661)</f>
        <v>235.46153846153845</v>
      </c>
      <c r="Q3661" s="7" t="str">
        <f>LEFT($N3661,FIND("/",N3661)-1)</f>
        <v>theater</v>
      </c>
      <c r="R3661" s="7" t="str">
        <f>RIGHT($N3661,FIND("/",$N3661)-3)</f>
        <v>plays</v>
      </c>
      <c r="S3661" s="12">
        <f>(((J3661/60)/60)/24)+DATE(1970,1,1)+(-6/24)</f>
        <v>42055.027199074073</v>
      </c>
      <c r="T3661" s="12">
        <f>(((I3661/60)/60)/24)+DATE(1970,1,1)+(-6/24)</f>
        <v>42082.360416666663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((E3662/D3662))</f>
        <v>1</v>
      </c>
      <c r="P3662" s="7">
        <f>(E3662/L3662)</f>
        <v>11.363636363636363</v>
      </c>
      <c r="Q3662" s="7" t="str">
        <f>LEFT($N3662,FIND("/",N3662)-1)</f>
        <v>theater</v>
      </c>
      <c r="R3662" s="7" t="str">
        <f>RIGHT($N3662,FIND("/",$N3662)-3)</f>
        <v>plays</v>
      </c>
      <c r="S3662" s="12">
        <f>(((J3662/60)/60)/24)+DATE(1970,1,1)+(-6/24)</f>
        <v>41971.631076388891</v>
      </c>
      <c r="T3662" s="12">
        <f>(((I3662/60)/60)/24)+DATE(1970,1,1)+(-6/24)</f>
        <v>41996.631076388891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((E3663/D3663))</f>
        <v>1.1100000000000001</v>
      </c>
      <c r="P3663" s="7">
        <f>(E3663/L3663)</f>
        <v>92.5</v>
      </c>
      <c r="Q3663" s="7" t="str">
        <f>LEFT($N3663,FIND("/",N3663)-1)</f>
        <v>theater</v>
      </c>
      <c r="R3663" s="7" t="str">
        <f>RIGHT($N3663,FIND("/",$N3663)-3)</f>
        <v>plays</v>
      </c>
      <c r="S3663" s="12">
        <f>(((J3663/60)/60)/24)+DATE(1970,1,1)+(-6/24)</f>
        <v>42447.646666666667</v>
      </c>
      <c r="T3663" s="12">
        <f>(((I3663/60)/60)/24)+DATE(1970,1,1)+(-6/24)</f>
        <v>42469.916666666672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((E3664/D3664))</f>
        <v>1.0142500000000001</v>
      </c>
      <c r="P3664" s="7">
        <f>(E3664/L3664)</f>
        <v>202.85</v>
      </c>
      <c r="Q3664" s="7" t="str">
        <f>LEFT($N3664,FIND("/",N3664)-1)</f>
        <v>theater</v>
      </c>
      <c r="R3664" s="7" t="str">
        <f>RIGHT($N3664,FIND("/",$N3664)-3)</f>
        <v>plays</v>
      </c>
      <c r="S3664" s="12">
        <f>(((J3664/60)/60)/24)+DATE(1970,1,1)+(-6/24)</f>
        <v>42063.970069444447</v>
      </c>
      <c r="T3664" s="12">
        <f>(((I3664/60)/60)/24)+DATE(1970,1,1)+(-6/24)</f>
        <v>42093.928402777776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((E3665/D3665))</f>
        <v>1.04</v>
      </c>
      <c r="P3665" s="7">
        <f>(E3665/L3665)</f>
        <v>26</v>
      </c>
      <c r="Q3665" s="7" t="str">
        <f>LEFT($N3665,FIND("/",N3665)-1)</f>
        <v>theater</v>
      </c>
      <c r="R3665" s="7" t="str">
        <f>RIGHT($N3665,FIND("/",$N3665)-3)</f>
        <v>plays</v>
      </c>
      <c r="S3665" s="12">
        <f>(((J3665/60)/60)/24)+DATE(1970,1,1)+(-6/24)</f>
        <v>42665.201736111107</v>
      </c>
      <c r="T3665" s="12">
        <f>(((I3665/60)/60)/24)+DATE(1970,1,1)+(-6/24)</f>
        <v>42725.243402777778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((E3666/D3666))</f>
        <v>1.09375</v>
      </c>
      <c r="P3666" s="7">
        <f>(E3666/L3666)</f>
        <v>46.05263157894737</v>
      </c>
      <c r="Q3666" s="7" t="str">
        <f>LEFT($N3666,FIND("/",N3666)-1)</f>
        <v>theater</v>
      </c>
      <c r="R3666" s="7" t="str">
        <f>RIGHT($N3666,FIND("/",$N3666)-3)</f>
        <v>plays</v>
      </c>
      <c r="S3666" s="12">
        <f>(((J3666/60)/60)/24)+DATE(1970,1,1)+(-6/24)</f>
        <v>42522.998715277776</v>
      </c>
      <c r="T3666" s="12">
        <f>(((I3666/60)/60)/24)+DATE(1970,1,1)+(-6/24)</f>
        <v>42536.998715277776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((E3667/D3667))</f>
        <v>1.1516129032258065</v>
      </c>
      <c r="P3667" s="7">
        <f>(E3667/L3667)</f>
        <v>51</v>
      </c>
      <c r="Q3667" s="7" t="str">
        <f>LEFT($N3667,FIND("/",N3667)-1)</f>
        <v>theater</v>
      </c>
      <c r="R3667" s="7" t="str">
        <f>RIGHT($N3667,FIND("/",$N3667)-3)</f>
        <v>plays</v>
      </c>
      <c r="S3667" s="12">
        <f>(((J3667/60)/60)/24)+DATE(1970,1,1)+(-6/24)</f>
        <v>42294.558124999996</v>
      </c>
      <c r="T3667" s="12">
        <f>(((I3667/60)/60)/24)+DATE(1970,1,1)+(-6/24)</f>
        <v>42305.579166666663</v>
      </c>
    </row>
    <row r="3668" spans="1:20" ht="17">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((E3668/D3668))</f>
        <v>1</v>
      </c>
      <c r="P3668" s="7">
        <f>(E3668/L3668)</f>
        <v>31.578947368421051</v>
      </c>
      <c r="Q3668" s="7" t="str">
        <f>LEFT($N3668,FIND("/",N3668)-1)</f>
        <v>theater</v>
      </c>
      <c r="R3668" s="7" t="str">
        <f>RIGHT($N3668,FIND("/",$N3668)-3)</f>
        <v>plays</v>
      </c>
      <c r="S3668" s="12">
        <f>(((J3668/60)/60)/24)+DATE(1970,1,1)+(-6/24)</f>
        <v>41822.65488425926</v>
      </c>
      <c r="T3668" s="12">
        <f>(((I3668/60)/60)/24)+DATE(1970,1,1)+(-6/24)</f>
        <v>41844.041666666664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((E3669/D3669))</f>
        <v>1.0317033333333334</v>
      </c>
      <c r="P3669" s="7">
        <f>(E3669/L3669)</f>
        <v>53.363965517241382</v>
      </c>
      <c r="Q3669" s="7" t="str">
        <f>LEFT($N3669,FIND("/",N3669)-1)</f>
        <v>theater</v>
      </c>
      <c r="R3669" s="7" t="str">
        <f>RIGHT($N3669,FIND("/",$N3669)-3)</f>
        <v>plays</v>
      </c>
      <c r="S3669" s="12">
        <f>(((J3669/60)/60)/24)+DATE(1970,1,1)+(-6/24)</f>
        <v>42173.720127314817</v>
      </c>
      <c r="T3669" s="12">
        <f>(((I3669/60)/60)/24)+DATE(1970,1,1)+(-6/24)</f>
        <v>42203.720127314817</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((E3670/D3670))</f>
        <v>1.0349999999999999</v>
      </c>
      <c r="P3670" s="7">
        <f>(E3670/L3670)</f>
        <v>36.964285714285715</v>
      </c>
      <c r="Q3670" s="7" t="str">
        <f>LEFT($N3670,FIND("/",N3670)-1)</f>
        <v>theater</v>
      </c>
      <c r="R3670" s="7" t="str">
        <f>RIGHT($N3670,FIND("/",$N3670)-3)</f>
        <v>plays</v>
      </c>
      <c r="S3670" s="12">
        <f>(((J3670/60)/60)/24)+DATE(1970,1,1)+(-6/24)</f>
        <v>42185.306157407409</v>
      </c>
      <c r="T3670" s="12">
        <f>(((I3670/60)/60)/24)+DATE(1970,1,1)+(-6/24)</f>
        <v>42208.522916666669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((E3671/D3671))</f>
        <v>1.3819999999999999</v>
      </c>
      <c r="P3671" s="7">
        <f>(E3671/L3671)</f>
        <v>81.294117647058826</v>
      </c>
      <c r="Q3671" s="7" t="str">
        <f>LEFT($N3671,FIND("/",N3671)-1)</f>
        <v>theater</v>
      </c>
      <c r="R3671" s="7" t="str">
        <f>RIGHT($N3671,FIND("/",$N3671)-3)</f>
        <v>plays</v>
      </c>
      <c r="S3671" s="12">
        <f>(((J3671/60)/60)/24)+DATE(1970,1,1)+(-6/24)</f>
        <v>42136.425196759257</v>
      </c>
      <c r="T3671" s="12">
        <f>(((I3671/60)/60)/24)+DATE(1970,1,1)+(-6/24)</f>
        <v>42166.425196759257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((E3672/D3672))</f>
        <v>1.0954545454545455</v>
      </c>
      <c r="P3672" s="7">
        <f>(E3672/L3672)</f>
        <v>20.083333333333332</v>
      </c>
      <c r="Q3672" s="7" t="str">
        <f>LEFT($N3672,FIND("/",N3672)-1)</f>
        <v>theater</v>
      </c>
      <c r="R3672" s="7" t="str">
        <f>RIGHT($N3672,FIND("/",$N3672)-3)</f>
        <v>plays</v>
      </c>
      <c r="S3672" s="12">
        <f>(((J3672/60)/60)/24)+DATE(1970,1,1)+(-6/24)</f>
        <v>42142.264016203699</v>
      </c>
      <c r="T3672" s="12">
        <f>(((I3672/60)/60)/24)+DATE(1970,1,1)+(-6/24)</f>
        <v>42155.708333333328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((E3673/D3673))</f>
        <v>1.0085714285714287</v>
      </c>
      <c r="P3673" s="7">
        <f>(E3673/L3673)</f>
        <v>88.25</v>
      </c>
      <c r="Q3673" s="7" t="str">
        <f>LEFT($N3673,FIND("/",N3673)-1)</f>
        <v>theater</v>
      </c>
      <c r="R3673" s="7" t="str">
        <f>RIGHT($N3673,FIND("/",$N3673)-3)</f>
        <v>plays</v>
      </c>
      <c r="S3673" s="12">
        <f>(((J3673/60)/60)/24)+DATE(1970,1,1)+(-6/24)</f>
        <v>41820.37809027778</v>
      </c>
      <c r="T3673" s="12">
        <f>(((I3673/60)/60)/24)+DATE(1970,1,1)+(-6/24)</f>
        <v>41840.915972222225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((E3674/D3674))</f>
        <v>1.0153333333333334</v>
      </c>
      <c r="P3674" s="7">
        <f>(E3674/L3674)</f>
        <v>53.438596491228068</v>
      </c>
      <c r="Q3674" s="7" t="str">
        <f>LEFT($N3674,FIND("/",N3674)-1)</f>
        <v>theater</v>
      </c>
      <c r="R3674" s="7" t="str">
        <f>RIGHT($N3674,FIND("/",$N3674)-3)</f>
        <v>plays</v>
      </c>
      <c r="S3674" s="12">
        <f>(((J3674/60)/60)/24)+DATE(1970,1,1)+(-6/24)</f>
        <v>41878.696574074071</v>
      </c>
      <c r="T3674" s="12">
        <f>(((I3674/60)/60)/24)+DATE(1970,1,1)+(-6/24)</f>
        <v>41908.696574074071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((E3675/D3675))</f>
        <v>1.13625</v>
      </c>
      <c r="P3675" s="7">
        <f>(E3675/L3675)</f>
        <v>39.868421052631582</v>
      </c>
      <c r="Q3675" s="7" t="str">
        <f>LEFT($N3675,FIND("/",N3675)-1)</f>
        <v>theater</v>
      </c>
      <c r="R3675" s="7" t="str">
        <f>RIGHT($N3675,FIND("/",$N3675)-3)</f>
        <v>plays</v>
      </c>
      <c r="S3675" s="12">
        <f>(((J3675/60)/60)/24)+DATE(1970,1,1)+(-6/24)</f>
        <v>41914.045104166667</v>
      </c>
      <c r="T3675" s="12">
        <f>(((I3675/60)/60)/24)+DATE(1970,1,1)+(-6/24)</f>
        <v>41948.286111111112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((E3676/D3676))</f>
        <v>1</v>
      </c>
      <c r="P3676" s="7">
        <f>(E3676/L3676)</f>
        <v>145.16129032258064</v>
      </c>
      <c r="Q3676" s="7" t="str">
        <f>LEFT($N3676,FIND("/",N3676)-1)</f>
        <v>theater</v>
      </c>
      <c r="R3676" s="7" t="str">
        <f>RIGHT($N3676,FIND("/",$N3676)-3)</f>
        <v>plays</v>
      </c>
      <c r="S3676" s="12">
        <f>(((J3676/60)/60)/24)+DATE(1970,1,1)+(-6/24)</f>
        <v>42556.623020833329</v>
      </c>
      <c r="T3676" s="12">
        <f>(((I3676/60)/60)/24)+DATE(1970,1,1)+(-6/24)</f>
        <v>42616.623020833329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((E3677/D3677))</f>
        <v>1.4</v>
      </c>
      <c r="P3677" s="7">
        <f>(E3677/L3677)</f>
        <v>23.333333333333332</v>
      </c>
      <c r="Q3677" s="7" t="str">
        <f>LEFT($N3677,FIND("/",N3677)-1)</f>
        <v>theater</v>
      </c>
      <c r="R3677" s="7" t="str">
        <f>RIGHT($N3677,FIND("/",$N3677)-3)</f>
        <v>plays</v>
      </c>
      <c r="S3677" s="12">
        <f>(((J3677/60)/60)/24)+DATE(1970,1,1)+(-6/24)</f>
        <v>42493.347013888888</v>
      </c>
      <c r="T3677" s="12">
        <f>(((I3677/60)/60)/24)+DATE(1970,1,1)+(-6/24)</f>
        <v>42505.708333333328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((E3678/D3678))</f>
        <v>1.2875000000000001</v>
      </c>
      <c r="P3678" s="7">
        <f>(E3678/L3678)</f>
        <v>64.375</v>
      </c>
      <c r="Q3678" s="7" t="str">
        <f>LEFT($N3678,FIND("/",N3678)-1)</f>
        <v>theater</v>
      </c>
      <c r="R3678" s="7" t="str">
        <f>RIGHT($N3678,FIND("/",$N3678)-3)</f>
        <v>plays</v>
      </c>
      <c r="S3678" s="12">
        <f>(((J3678/60)/60)/24)+DATE(1970,1,1)+(-6/24)</f>
        <v>41876.565787037034</v>
      </c>
      <c r="T3678" s="12">
        <f>(((I3678/60)/60)/24)+DATE(1970,1,1)+(-6/24)</f>
        <v>41894.565787037034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((E3679/D3679))</f>
        <v>1.0290416666666666</v>
      </c>
      <c r="P3679" s="7">
        <f>(E3679/L3679)</f>
        <v>62.052763819095475</v>
      </c>
      <c r="Q3679" s="7" t="str">
        <f>LEFT($N3679,FIND("/",N3679)-1)</f>
        <v>theater</v>
      </c>
      <c r="R3679" s="7" t="str">
        <f>RIGHT($N3679,FIND("/",$N3679)-3)</f>
        <v>plays</v>
      </c>
      <c r="S3679" s="12">
        <f>(((J3679/60)/60)/24)+DATE(1970,1,1)+(-6/24)</f>
        <v>41802.324282407404</v>
      </c>
      <c r="T3679" s="12">
        <f>(((I3679/60)/60)/24)+DATE(1970,1,1)+(-6/24)</f>
        <v>41822.915972222225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((E3680/D3680))</f>
        <v>1.0249999999999999</v>
      </c>
      <c r="P3680" s="7">
        <f>(E3680/L3680)</f>
        <v>66.129032258064512</v>
      </c>
      <c r="Q3680" s="7" t="str">
        <f>LEFT($N3680,FIND("/",N3680)-1)</f>
        <v>theater</v>
      </c>
      <c r="R3680" s="7" t="str">
        <f>RIGHT($N3680,FIND("/",$N3680)-3)</f>
        <v>plays</v>
      </c>
      <c r="S3680" s="12">
        <f>(((J3680/60)/60)/24)+DATE(1970,1,1)+(-6/24)</f>
        <v>42120.281226851846</v>
      </c>
      <c r="T3680" s="12">
        <f>(((I3680/60)/60)/24)+DATE(1970,1,1)+(-6/24)</f>
        <v>42155.281226851846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((E3681/D3681))</f>
        <v>1.101</v>
      </c>
      <c r="P3681" s="7">
        <f>(E3681/L3681)</f>
        <v>73.400000000000006</v>
      </c>
      <c r="Q3681" s="7" t="str">
        <f>LEFT($N3681,FIND("/",N3681)-1)</f>
        <v>theater</v>
      </c>
      <c r="R3681" s="7" t="str">
        <f>RIGHT($N3681,FIND("/",$N3681)-3)</f>
        <v>plays</v>
      </c>
      <c r="S3681" s="12">
        <f>(((J3681/60)/60)/24)+DATE(1970,1,1)+(-6/24)</f>
        <v>41786.511354166665</v>
      </c>
      <c r="T3681" s="12">
        <f>(((I3681/60)/60)/24)+DATE(1970,1,1)+(-6/24)</f>
        <v>41820.957638888889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((E3682/D3682))</f>
        <v>1.1276666666666666</v>
      </c>
      <c r="P3682" s="7">
        <f>(E3682/L3682)</f>
        <v>99.5</v>
      </c>
      <c r="Q3682" s="7" t="str">
        <f>LEFT($N3682,FIND("/",N3682)-1)</f>
        <v>theater</v>
      </c>
      <c r="R3682" s="7" t="str">
        <f>RIGHT($N3682,FIND("/",$N3682)-3)</f>
        <v>plays</v>
      </c>
      <c r="S3682" s="12">
        <f>(((J3682/60)/60)/24)+DATE(1970,1,1)+(-6/24)</f>
        <v>42627.204097222217</v>
      </c>
      <c r="T3682" s="12">
        <f>(((I3682/60)/60)/24)+DATE(1970,1,1)+(-6/24)</f>
        <v>42648.204097222217</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((E3683/D3683))</f>
        <v>1.119</v>
      </c>
      <c r="P3683" s="7">
        <f>(E3683/L3683)</f>
        <v>62.166666666666664</v>
      </c>
      <c r="Q3683" s="7" t="str">
        <f>LEFT($N3683,FIND("/",N3683)-1)</f>
        <v>theater</v>
      </c>
      <c r="R3683" s="7" t="str">
        <f>RIGHT($N3683,FIND("/",$N3683)-3)</f>
        <v>plays</v>
      </c>
      <c r="S3683" s="12">
        <f>(((J3683/60)/60)/24)+DATE(1970,1,1)+(-6/24)</f>
        <v>42374.401504629626</v>
      </c>
      <c r="T3683" s="12">
        <f>(((I3683/60)/60)/24)+DATE(1970,1,1)+(-6/24)</f>
        <v>42384.401504629626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((E3684/D3684))</f>
        <v>1.3919999999999999</v>
      </c>
      <c r="P3684" s="7">
        <f>(E3684/L3684)</f>
        <v>62.328358208955223</v>
      </c>
      <c r="Q3684" s="7" t="str">
        <f>LEFT($N3684,FIND("/",N3684)-1)</f>
        <v>theater</v>
      </c>
      <c r="R3684" s="7" t="str">
        <f>RIGHT($N3684,FIND("/",$N3684)-3)</f>
        <v>plays</v>
      </c>
      <c r="S3684" s="12">
        <f>(((J3684/60)/60)/24)+DATE(1970,1,1)+(-6/24)</f>
        <v>41772.435393518521</v>
      </c>
      <c r="T3684" s="12">
        <f>(((I3684/60)/60)/24)+DATE(1970,1,1)+(-6/24)</f>
        <v>41806.040972222225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((E3685/D3685))</f>
        <v>1.1085714285714285</v>
      </c>
      <c r="P3685" s="7">
        <f>(E3685/L3685)</f>
        <v>58.787878787878789</v>
      </c>
      <c r="Q3685" s="7" t="str">
        <f>LEFT($N3685,FIND("/",N3685)-1)</f>
        <v>theater</v>
      </c>
      <c r="R3685" s="7" t="str">
        <f>RIGHT($N3685,FIND("/",$N3685)-3)</f>
        <v>plays</v>
      </c>
      <c r="S3685" s="12">
        <f>(((J3685/60)/60)/24)+DATE(1970,1,1)+(-6/24)</f>
        <v>42632.866851851853</v>
      </c>
      <c r="T3685" s="12">
        <f>(((I3685/60)/60)/24)+DATE(1970,1,1)+(-6/24)</f>
        <v>42662.866851851853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((E3686/D3686))</f>
        <v>1.3906666666666667</v>
      </c>
      <c r="P3686" s="7">
        <f>(E3686/L3686)</f>
        <v>45.347826086956523</v>
      </c>
      <c r="Q3686" s="7" t="str">
        <f>LEFT($N3686,FIND("/",N3686)-1)</f>
        <v>theater</v>
      </c>
      <c r="R3686" s="7" t="str">
        <f>RIGHT($N3686,FIND("/",$N3686)-3)</f>
        <v>plays</v>
      </c>
      <c r="S3686" s="12">
        <f>(((J3686/60)/60)/24)+DATE(1970,1,1)+(-6/24)</f>
        <v>42218.930393518516</v>
      </c>
      <c r="T3686" s="12">
        <f>(((I3686/60)/60)/24)+DATE(1970,1,1)+(-6/24)</f>
        <v>42248.930393518516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((E3687/D3687))</f>
        <v>1.0569999999999999</v>
      </c>
      <c r="P3687" s="7">
        <f>(E3687/L3687)</f>
        <v>41.944444444444443</v>
      </c>
      <c r="Q3687" s="7" t="str">
        <f>LEFT($N3687,FIND("/",N3687)-1)</f>
        <v>theater</v>
      </c>
      <c r="R3687" s="7" t="str">
        <f>RIGHT($N3687,FIND("/",$N3687)-3)</f>
        <v>plays</v>
      </c>
      <c r="S3687" s="12">
        <f>(((J3687/60)/60)/24)+DATE(1970,1,1)+(-6/24)</f>
        <v>41753.343275462961</v>
      </c>
      <c r="T3687" s="12">
        <f>(((I3687/60)/60)/24)+DATE(1970,1,1)+(-6/24)</f>
        <v>41778.625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((E3688/D3688))</f>
        <v>1.0142857142857142</v>
      </c>
      <c r="P3688" s="7">
        <f>(E3688/L3688)</f>
        <v>59.166666666666664</v>
      </c>
      <c r="Q3688" s="7" t="str">
        <f>LEFT($N3688,FIND("/",N3688)-1)</f>
        <v>theater</v>
      </c>
      <c r="R3688" s="7" t="str">
        <f>RIGHT($N3688,FIND("/",$N3688)-3)</f>
        <v>plays</v>
      </c>
      <c r="S3688" s="12">
        <f>(((J3688/60)/60)/24)+DATE(1970,1,1)+(-6/24)</f>
        <v>42230.412731481483</v>
      </c>
      <c r="T3688" s="12">
        <f>(((I3688/60)/60)/24)+DATE(1970,1,1)+(-6/24)</f>
        <v>42244.915972222225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((E3689/D3689))</f>
        <v>1.0024500000000001</v>
      </c>
      <c r="P3689" s="7">
        <f>(E3689/L3689)</f>
        <v>200.49</v>
      </c>
      <c r="Q3689" s="7" t="str">
        <f>LEFT($N3689,FIND("/",N3689)-1)</f>
        <v>theater</v>
      </c>
      <c r="R3689" s="7" t="str">
        <f>RIGHT($N3689,FIND("/",$N3689)-3)</f>
        <v>plays</v>
      </c>
      <c r="S3689" s="12">
        <f>(((J3689/60)/60)/24)+DATE(1970,1,1)+(-6/24)</f>
        <v>41786.968229166669</v>
      </c>
      <c r="T3689" s="12">
        <f>(((I3689/60)/60)/24)+DATE(1970,1,1)+(-6/24)</f>
        <v>41816.968229166669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((E3690/D3690))</f>
        <v>1.0916666666666666</v>
      </c>
      <c r="P3690" s="7">
        <f>(E3690/L3690)</f>
        <v>83.974358974358978</v>
      </c>
      <c r="Q3690" s="7" t="str">
        <f>LEFT($N3690,FIND("/",N3690)-1)</f>
        <v>theater</v>
      </c>
      <c r="R3690" s="7" t="str">
        <f>RIGHT($N3690,FIND("/",$N3690)-3)</f>
        <v>plays</v>
      </c>
      <c r="S3690" s="12">
        <f>(((J3690/60)/60)/24)+DATE(1970,1,1)+(-6/24)</f>
        <v>41829.537083333329</v>
      </c>
      <c r="T3690" s="12">
        <f>(((I3690/60)/60)/24)+DATE(1970,1,1)+(-6/24)</f>
        <v>41859.537083333329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((E3691/D3691))</f>
        <v>1.1833333333333333</v>
      </c>
      <c r="P3691" s="7">
        <f>(E3691/L3691)</f>
        <v>57.258064516129032</v>
      </c>
      <c r="Q3691" s="7" t="str">
        <f>LEFT($N3691,FIND("/",N3691)-1)</f>
        <v>theater</v>
      </c>
      <c r="R3691" s="7" t="str">
        <f>RIGHT($N3691,FIND("/",$N3691)-3)</f>
        <v>plays</v>
      </c>
      <c r="S3691" s="12">
        <f>(((J3691/60)/60)/24)+DATE(1970,1,1)+(-6/24)</f>
        <v>42147.576840277776</v>
      </c>
      <c r="T3691" s="12">
        <f>(((I3691/60)/60)/24)+DATE(1970,1,1)+(-6/24)</f>
        <v>42176.684027777781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((E3692/D3692))</f>
        <v>1.2</v>
      </c>
      <c r="P3692" s="7">
        <f>(E3692/L3692)</f>
        <v>58.064516129032256</v>
      </c>
      <c r="Q3692" s="7" t="str">
        <f>LEFT($N3692,FIND("/",N3692)-1)</f>
        <v>theater</v>
      </c>
      <c r="R3692" s="7" t="str">
        <f>RIGHT($N3692,FIND("/",$N3692)-3)</f>
        <v>plays</v>
      </c>
      <c r="S3692" s="12">
        <f>(((J3692/60)/60)/24)+DATE(1970,1,1)+(-6/24)</f>
        <v>41940.348182870373</v>
      </c>
      <c r="T3692" s="12">
        <f>(((I3692/60)/60)/24)+DATE(1970,1,1)+(-6/24)</f>
        <v>41970.389849537038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((E3693/D3693))</f>
        <v>1.2796000000000001</v>
      </c>
      <c r="P3693" s="7">
        <f>(E3693/L3693)</f>
        <v>186.80291970802921</v>
      </c>
      <c r="Q3693" s="7" t="str">
        <f>LEFT($N3693,FIND("/",N3693)-1)</f>
        <v>theater</v>
      </c>
      <c r="R3693" s="7" t="str">
        <f>RIGHT($N3693,FIND("/",$N3693)-3)</f>
        <v>plays</v>
      </c>
      <c r="S3693" s="12">
        <f>(((J3693/60)/60)/24)+DATE(1970,1,1)+(-6/24)</f>
        <v>42020.450567129628</v>
      </c>
      <c r="T3693" s="12">
        <f>(((I3693/60)/60)/24)+DATE(1970,1,1)+(-6/24)</f>
        <v>42064.957638888889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((E3694/D3694))</f>
        <v>1.26</v>
      </c>
      <c r="P3694" s="7">
        <f>(E3694/L3694)</f>
        <v>74.117647058823536</v>
      </c>
      <c r="Q3694" s="7" t="str">
        <f>LEFT($N3694,FIND("/",N3694)-1)</f>
        <v>theater</v>
      </c>
      <c r="R3694" s="7" t="str">
        <f>RIGHT($N3694,FIND("/",$N3694)-3)</f>
        <v>plays</v>
      </c>
      <c r="S3694" s="12">
        <f>(((J3694/60)/60)/24)+DATE(1970,1,1)+(-6/24)</f>
        <v>41891.71503472222</v>
      </c>
      <c r="T3694" s="12">
        <f>(((I3694/60)/60)/24)+DATE(1970,1,1)+(-6/24)</f>
        <v>41900.75</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((E3695/D3695))</f>
        <v>1.2912912912912913</v>
      </c>
      <c r="P3695" s="7">
        <f>(E3695/L3695)</f>
        <v>30.714285714285715</v>
      </c>
      <c r="Q3695" s="7" t="str">
        <f>LEFT($N3695,FIND("/",N3695)-1)</f>
        <v>theater</v>
      </c>
      <c r="R3695" s="7" t="str">
        <f>RIGHT($N3695,FIND("/",$N3695)-3)</f>
        <v>plays</v>
      </c>
      <c r="S3695" s="12">
        <f>(((J3695/60)/60)/24)+DATE(1970,1,1)+(-6/24)</f>
        <v>42308.941307870366</v>
      </c>
      <c r="T3695" s="12">
        <f>(((I3695/60)/60)/24)+DATE(1970,1,1)+(-6/24)</f>
        <v>42338.6875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((E3696/D3696))</f>
        <v>1.0742857142857143</v>
      </c>
      <c r="P3696" s="7">
        <f>(E3696/L3696)</f>
        <v>62.666666666666664</v>
      </c>
      <c r="Q3696" s="7" t="str">
        <f>LEFT($N3696,FIND("/",N3696)-1)</f>
        <v>theater</v>
      </c>
      <c r="R3696" s="7" t="str">
        <f>RIGHT($N3696,FIND("/",$N3696)-3)</f>
        <v>plays</v>
      </c>
      <c r="S3696" s="12">
        <f>(((J3696/60)/60)/24)+DATE(1970,1,1)+(-6/24)</f>
        <v>42489.883877314816</v>
      </c>
      <c r="T3696" s="12">
        <f>(((I3696/60)/60)/24)+DATE(1970,1,1)+(-6/24)</f>
        <v>42526.833333333328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((E3697/D3697))</f>
        <v>1.00125</v>
      </c>
      <c r="P3697" s="7">
        <f>(E3697/L3697)</f>
        <v>121.36363636363636</v>
      </c>
      <c r="Q3697" s="7" t="str">
        <f>LEFT($N3697,FIND("/",N3697)-1)</f>
        <v>theater</v>
      </c>
      <c r="R3697" s="7" t="str">
        <f>RIGHT($N3697,FIND("/",$N3697)-3)</f>
        <v>plays</v>
      </c>
      <c r="S3697" s="12">
        <f>(((J3697/60)/60)/24)+DATE(1970,1,1)+(-6/24)</f>
        <v>41995.620486111111</v>
      </c>
      <c r="T3697" s="12">
        <f>(((I3697/60)/60)/24)+DATE(1970,1,1)+(-6/24)</f>
        <v>42015.620486111111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((E3698/D3698))</f>
        <v>1.55</v>
      </c>
      <c r="P3698" s="7">
        <f>(E3698/L3698)</f>
        <v>39.743589743589745</v>
      </c>
      <c r="Q3698" s="7" t="str">
        <f>LEFT($N3698,FIND("/",N3698)-1)</f>
        <v>theater</v>
      </c>
      <c r="R3698" s="7" t="str">
        <f>RIGHT($N3698,FIND("/",$N3698)-3)</f>
        <v>plays</v>
      </c>
      <c r="S3698" s="12">
        <f>(((J3698/60)/60)/24)+DATE(1970,1,1)+(-6/24)</f>
        <v>41988.367083333331</v>
      </c>
      <c r="T3698" s="12">
        <f>(((I3698/60)/60)/24)+DATE(1970,1,1)+(-6/24)</f>
        <v>42048.367083333331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((E3699/D3699))</f>
        <v>1.08</v>
      </c>
      <c r="P3699" s="7">
        <f>(E3699/L3699)</f>
        <v>72</v>
      </c>
      <c r="Q3699" s="7" t="str">
        <f>LEFT($N3699,FIND("/",N3699)-1)</f>
        <v>theater</v>
      </c>
      <c r="R3699" s="7" t="str">
        <f>RIGHT($N3699,FIND("/",$N3699)-3)</f>
        <v>plays</v>
      </c>
      <c r="S3699" s="12">
        <f>(((J3699/60)/60)/24)+DATE(1970,1,1)+(-6/24)</f>
        <v>42479.215833333335</v>
      </c>
      <c r="T3699" s="12">
        <f>(((I3699/60)/60)/24)+DATE(1970,1,1)+(-6/24)</f>
        <v>42500.215833333335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((E3700/D3700))</f>
        <v>1.1052</v>
      </c>
      <c r="P3700" s="7">
        <f>(E3700/L3700)</f>
        <v>40.632352941176471</v>
      </c>
      <c r="Q3700" s="7" t="str">
        <f>LEFT($N3700,FIND("/",N3700)-1)</f>
        <v>theater</v>
      </c>
      <c r="R3700" s="7" t="str">
        <f>RIGHT($N3700,FIND("/",$N3700)-3)</f>
        <v>plays</v>
      </c>
      <c r="S3700" s="12">
        <f>(((J3700/60)/60)/24)+DATE(1970,1,1)+(-6/24)</f>
        <v>42401.556562500002</v>
      </c>
      <c r="T3700" s="12">
        <f>(((I3700/60)/60)/24)+DATE(1970,1,1)+(-6/24)</f>
        <v>42431.556562500002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((E3701/D3701))</f>
        <v>1.008</v>
      </c>
      <c r="P3701" s="7">
        <f>(E3701/L3701)</f>
        <v>63</v>
      </c>
      <c r="Q3701" s="7" t="str">
        <f>LEFT($N3701,FIND("/",N3701)-1)</f>
        <v>theater</v>
      </c>
      <c r="R3701" s="7" t="str">
        <f>RIGHT($N3701,FIND("/",$N3701)-3)</f>
        <v>plays</v>
      </c>
      <c r="S3701" s="12">
        <f>(((J3701/60)/60)/24)+DATE(1970,1,1)+(-6/24)</f>
        <v>41897.352037037039</v>
      </c>
      <c r="T3701" s="12">
        <f>(((I3701/60)/60)/24)+DATE(1970,1,1)+(-6/24)</f>
        <v>41927.352037037039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((E3702/D3702))</f>
        <v>1.212</v>
      </c>
      <c r="P3702" s="7">
        <f>(E3702/L3702)</f>
        <v>33.666666666666664</v>
      </c>
      <c r="Q3702" s="7" t="str">
        <f>LEFT($N3702,FIND("/",N3702)-1)</f>
        <v>theater</v>
      </c>
      <c r="R3702" s="7" t="str">
        <f>RIGHT($N3702,FIND("/",$N3702)-3)</f>
        <v>plays</v>
      </c>
      <c r="S3702" s="12">
        <f>(((J3702/60)/60)/24)+DATE(1970,1,1)+(-6/24)</f>
        <v>41882.335648148146</v>
      </c>
      <c r="T3702" s="12">
        <f>(((I3702/60)/60)/24)+DATE(1970,1,1)+(-6/24)</f>
        <v>41912.416666666664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((E3703/D3703))</f>
        <v>1.0033333333333334</v>
      </c>
      <c r="P3703" s="7">
        <f>(E3703/L3703)</f>
        <v>38.589743589743591</v>
      </c>
      <c r="Q3703" s="7" t="str">
        <f>LEFT($N3703,FIND("/",N3703)-1)</f>
        <v>theater</v>
      </c>
      <c r="R3703" s="7" t="str">
        <f>RIGHT($N3703,FIND("/",$N3703)-3)</f>
        <v>plays</v>
      </c>
      <c r="S3703" s="12">
        <f>(((J3703/60)/60)/24)+DATE(1970,1,1)+(-6/24)</f>
        <v>42129.291585648149</v>
      </c>
      <c r="T3703" s="12">
        <f>(((I3703/60)/60)/24)+DATE(1970,1,1)+(-6/24)</f>
        <v>42159.291585648149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((E3704/D3704))</f>
        <v>1.0916666666666666</v>
      </c>
      <c r="P3704" s="7">
        <f>(E3704/L3704)</f>
        <v>155.95238095238096</v>
      </c>
      <c r="Q3704" s="7" t="str">
        <f>LEFT($N3704,FIND("/",N3704)-1)</f>
        <v>theater</v>
      </c>
      <c r="R3704" s="7" t="str">
        <f>RIGHT($N3704,FIND("/",$N3704)-3)</f>
        <v>plays</v>
      </c>
      <c r="S3704" s="12">
        <f>(((J3704/60)/60)/24)+DATE(1970,1,1)+(-6/24)</f>
        <v>42524.28800925926</v>
      </c>
      <c r="T3704" s="12">
        <f>(((I3704/60)/60)/24)+DATE(1970,1,1)+(-6/24)</f>
        <v>42561.707638888889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((E3705/D3705))</f>
        <v>1.2342857142857142</v>
      </c>
      <c r="P3705" s="7">
        <f>(E3705/L3705)</f>
        <v>43.2</v>
      </c>
      <c r="Q3705" s="7" t="str">
        <f>LEFT($N3705,FIND("/",N3705)-1)</f>
        <v>theater</v>
      </c>
      <c r="R3705" s="7" t="str">
        <f>RIGHT($N3705,FIND("/",$N3705)-3)</f>
        <v>plays</v>
      </c>
      <c r="S3705" s="12">
        <f>(((J3705/60)/60)/24)+DATE(1970,1,1)+(-6/24)</f>
        <v>42556.254490740743</v>
      </c>
      <c r="T3705" s="12">
        <f>(((I3705/60)/60)/24)+DATE(1970,1,1)+(-6/24)</f>
        <v>42595.040972222225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((E3706/D3706))</f>
        <v>1.3633666666666666</v>
      </c>
      <c r="P3706" s="7">
        <f>(E3706/L3706)</f>
        <v>15.148518518518518</v>
      </c>
      <c r="Q3706" s="7" t="str">
        <f>LEFT($N3706,FIND("/",N3706)-1)</f>
        <v>theater</v>
      </c>
      <c r="R3706" s="7" t="str">
        <f>RIGHT($N3706,FIND("/",$N3706)-3)</f>
        <v>plays</v>
      </c>
      <c r="S3706" s="12">
        <f>(((J3706/60)/60)/24)+DATE(1970,1,1)+(-6/24)</f>
        <v>42461.439745370371</v>
      </c>
      <c r="T3706" s="12">
        <f>(((I3706/60)/60)/24)+DATE(1970,1,1)+(-6/24)</f>
        <v>42521.439745370371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((E3707/D3707))</f>
        <v>1.0346657233816767</v>
      </c>
      <c r="P3707" s="7">
        <f>(E3707/L3707)</f>
        <v>83.571428571428569</v>
      </c>
      <c r="Q3707" s="7" t="str">
        <f>LEFT($N3707,FIND("/",N3707)-1)</f>
        <v>theater</v>
      </c>
      <c r="R3707" s="7" t="str">
        <f>RIGHT($N3707,FIND("/",$N3707)-3)</f>
        <v>plays</v>
      </c>
      <c r="S3707" s="12">
        <f>(((J3707/60)/60)/24)+DATE(1970,1,1)+(-6/24)</f>
        <v>41792.292986111112</v>
      </c>
      <c r="T3707" s="12">
        <f>(((I3707/60)/60)/24)+DATE(1970,1,1)+(-6/24)</f>
        <v>41813.5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((E3708/D3708))</f>
        <v>1.2133333333333334</v>
      </c>
      <c r="P3708" s="7">
        <f>(E3708/L3708)</f>
        <v>140</v>
      </c>
      <c r="Q3708" s="7" t="str">
        <f>LEFT($N3708,FIND("/",N3708)-1)</f>
        <v>theater</v>
      </c>
      <c r="R3708" s="7" t="str">
        <f>RIGHT($N3708,FIND("/",$N3708)-3)</f>
        <v>plays</v>
      </c>
      <c r="S3708" s="12">
        <f>(((J3708/60)/60)/24)+DATE(1970,1,1)+(-6/24)</f>
        <v>41879.663761574076</v>
      </c>
      <c r="T3708" s="12">
        <f>(((I3708/60)/60)/24)+DATE(1970,1,1)+(-6/24)</f>
        <v>41894.663761574076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((E3709/D3709))</f>
        <v>1.86</v>
      </c>
      <c r="P3709" s="7">
        <f>(E3709/L3709)</f>
        <v>80.869565217391298</v>
      </c>
      <c r="Q3709" s="7" t="str">
        <f>LEFT($N3709,FIND("/",N3709)-1)</f>
        <v>theater</v>
      </c>
      <c r="R3709" s="7" t="str">
        <f>RIGHT($N3709,FIND("/",$N3709)-3)</f>
        <v>plays</v>
      </c>
      <c r="S3709" s="12">
        <f>(((J3709/60)/60)/24)+DATE(1970,1,1)+(-6/24)</f>
        <v>42551.798356481479</v>
      </c>
      <c r="T3709" s="12">
        <f>(((I3709/60)/60)/24)+DATE(1970,1,1)+(-6/24)</f>
        <v>42572.976388888885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((E3710/D3710))</f>
        <v>3</v>
      </c>
      <c r="P3710" s="7">
        <f>(E3710/L3710)</f>
        <v>53.846153846153847</v>
      </c>
      <c r="Q3710" s="7" t="str">
        <f>LEFT($N3710,FIND("/",N3710)-1)</f>
        <v>theater</v>
      </c>
      <c r="R3710" s="7" t="str">
        <f>RIGHT($N3710,FIND("/",$N3710)-3)</f>
        <v>plays</v>
      </c>
      <c r="S3710" s="12">
        <f>(((J3710/60)/60)/24)+DATE(1970,1,1)+(-6/24)</f>
        <v>41809.892199074071</v>
      </c>
      <c r="T3710" s="12">
        <f>(((I3710/60)/60)/24)+DATE(1970,1,1)+(-6/24)</f>
        <v>41823.892199074071</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((E3711/D3711))</f>
        <v>1.0825</v>
      </c>
      <c r="P3711" s="7">
        <f>(E3711/L3711)</f>
        <v>30.928571428571427</v>
      </c>
      <c r="Q3711" s="7" t="str">
        <f>LEFT($N3711,FIND("/",N3711)-1)</f>
        <v>theater</v>
      </c>
      <c r="R3711" s="7" t="str">
        <f>RIGHT($N3711,FIND("/",$N3711)-3)</f>
        <v>plays</v>
      </c>
      <c r="S3711" s="12">
        <f>(((J3711/60)/60)/24)+DATE(1970,1,1)+(-6/24)</f>
        <v>41785.457708333335</v>
      </c>
      <c r="T3711" s="12">
        <f>(((I3711/60)/60)/24)+DATE(1970,1,1)+(-6/24)</f>
        <v>41815.457708333335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((E3712/D3712))</f>
        <v>1.4115384615384616</v>
      </c>
      <c r="P3712" s="7">
        <f>(E3712/L3712)</f>
        <v>67.962962962962962</v>
      </c>
      <c r="Q3712" s="7" t="str">
        <f>LEFT($N3712,FIND("/",N3712)-1)</f>
        <v>theater</v>
      </c>
      <c r="R3712" s="7" t="str">
        <f>RIGHT($N3712,FIND("/",$N3712)-3)</f>
        <v>plays</v>
      </c>
      <c r="S3712" s="12">
        <f>(((J3712/60)/60)/24)+DATE(1970,1,1)+(-6/24)</f>
        <v>42072.326249999998</v>
      </c>
      <c r="T3712" s="12">
        <f>(((I3712/60)/60)/24)+DATE(1970,1,1)+(-6/24)</f>
        <v>42097.326249999998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((E3713/D3713))</f>
        <v>1.1399999999999999</v>
      </c>
      <c r="P3713" s="7">
        <f>(E3713/L3713)</f>
        <v>27.142857142857142</v>
      </c>
      <c r="Q3713" s="7" t="str">
        <f>LEFT($N3713,FIND("/",N3713)-1)</f>
        <v>theater</v>
      </c>
      <c r="R3713" s="7" t="str">
        <f>RIGHT($N3713,FIND("/",$N3713)-3)</f>
        <v>plays</v>
      </c>
      <c r="S3713" s="12">
        <f>(((J3713/60)/60)/24)+DATE(1970,1,1)+(-6/24)</f>
        <v>41779.474224537036</v>
      </c>
      <c r="T3713" s="12">
        <f>(((I3713/60)/60)/24)+DATE(1970,1,1)+(-6/24)</f>
        <v>41805.416666666664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((E3714/D3714))</f>
        <v>1.5373333333333334</v>
      </c>
      <c r="P3714" s="7">
        <f>(E3714/L3714)</f>
        <v>110.86538461538461</v>
      </c>
      <c r="Q3714" s="7" t="str">
        <f>LEFT($N3714,FIND("/",N3714)-1)</f>
        <v>theater</v>
      </c>
      <c r="R3714" s="7" t="str">
        <f>RIGHT($N3714,FIND("/",$N3714)-3)</f>
        <v>plays</v>
      </c>
      <c r="S3714" s="12">
        <f>(((J3714/60)/60)/24)+DATE(1970,1,1)+(-6/24)</f>
        <v>42133.922071759262</v>
      </c>
      <c r="T3714" s="12">
        <f>(((I3714/60)/60)/24)+DATE(1970,1,1)+(-6/24)</f>
        <v>42155.040972222225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((E3715/D3715))</f>
        <v>1.0149999999999999</v>
      </c>
      <c r="P3715" s="7">
        <f>(E3715/L3715)</f>
        <v>106.84210526315789</v>
      </c>
      <c r="Q3715" s="7" t="str">
        <f>LEFT($N3715,FIND("/",N3715)-1)</f>
        <v>theater</v>
      </c>
      <c r="R3715" s="7" t="str">
        <f>RIGHT($N3715,FIND("/",$N3715)-3)</f>
        <v>plays</v>
      </c>
      <c r="S3715" s="12">
        <f>(((J3715/60)/60)/24)+DATE(1970,1,1)+(-6/24)</f>
        <v>42505.488032407404</v>
      </c>
      <c r="T3715" s="12">
        <f>(((I3715/60)/60)/24)+DATE(1970,1,1)+(-6/24)</f>
        <v>42525.488032407404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((E3716/D3716))</f>
        <v>1.0235000000000001</v>
      </c>
      <c r="P3716" s="7">
        <f>(E3716/L3716)</f>
        <v>105.51546391752578</v>
      </c>
      <c r="Q3716" s="7" t="str">
        <f>LEFT($N3716,FIND("/",N3716)-1)</f>
        <v>theater</v>
      </c>
      <c r="R3716" s="7" t="str">
        <f>RIGHT($N3716,FIND("/",$N3716)-3)</f>
        <v>plays</v>
      </c>
      <c r="S3716" s="12">
        <f>(((J3716/60)/60)/24)+DATE(1970,1,1)+(-6/24)</f>
        <v>42118.306331018524</v>
      </c>
      <c r="T3716" s="12">
        <f>(((I3716/60)/60)/24)+DATE(1970,1,1)+(-6/24)</f>
        <v>42149.915972222225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((E3717/D3717))</f>
        <v>1.0257142857142858</v>
      </c>
      <c r="P3717" s="7">
        <f>(E3717/L3717)</f>
        <v>132.96296296296296</v>
      </c>
      <c r="Q3717" s="7" t="str">
        <f>LEFT($N3717,FIND("/",N3717)-1)</f>
        <v>theater</v>
      </c>
      <c r="R3717" s="7" t="str">
        <f>RIGHT($N3717,FIND("/",$N3717)-3)</f>
        <v>plays</v>
      </c>
      <c r="S3717" s="12">
        <f>(((J3717/60)/60)/24)+DATE(1970,1,1)+(-6/24)</f>
        <v>42036.745590277773</v>
      </c>
      <c r="T3717" s="12">
        <f>(((I3717/60)/60)/24)+DATE(1970,1,1)+(-6/24)</f>
        <v>42094.286111111112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((E3718/D3718))</f>
        <v>1.5575000000000001</v>
      </c>
      <c r="P3718" s="7">
        <f>(E3718/L3718)</f>
        <v>51.916666666666664</v>
      </c>
      <c r="Q3718" s="7" t="str">
        <f>LEFT($N3718,FIND("/",N3718)-1)</f>
        <v>theater</v>
      </c>
      <c r="R3718" s="7" t="str">
        <f>RIGHT($N3718,FIND("/",$N3718)-3)</f>
        <v>plays</v>
      </c>
      <c r="S3718" s="12">
        <f>(((J3718/60)/60)/24)+DATE(1970,1,1)+(-6/24)</f>
        <v>42360.637835648144</v>
      </c>
      <c r="T3718" s="12">
        <f>(((I3718/60)/60)/24)+DATE(1970,1,1)+(-6/24)</f>
        <v>42390.637835648144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((E3719/D3719))</f>
        <v>1.0075000000000001</v>
      </c>
      <c r="P3719" s="7">
        <f>(E3719/L3719)</f>
        <v>310</v>
      </c>
      <c r="Q3719" s="7" t="str">
        <f>LEFT($N3719,FIND("/",N3719)-1)</f>
        <v>theater</v>
      </c>
      <c r="R3719" s="7" t="str">
        <f>RIGHT($N3719,FIND("/",$N3719)-3)</f>
        <v>plays</v>
      </c>
      <c r="S3719" s="12">
        <f>(((J3719/60)/60)/24)+DATE(1970,1,1)+(-6/24)</f>
        <v>42102.616307870368</v>
      </c>
      <c r="T3719" s="12">
        <f>(((I3719/60)/60)/24)+DATE(1970,1,1)+(-6/24)</f>
        <v>42133.616307870368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((E3720/D3720))</f>
        <v>2.3940000000000001</v>
      </c>
      <c r="P3720" s="7">
        <f>(E3720/L3720)</f>
        <v>26.021739130434781</v>
      </c>
      <c r="Q3720" s="7" t="str">
        <f>LEFT($N3720,FIND("/",N3720)-1)</f>
        <v>theater</v>
      </c>
      <c r="R3720" s="7" t="str">
        <f>RIGHT($N3720,FIND("/",$N3720)-3)</f>
        <v>plays</v>
      </c>
      <c r="S3720" s="12">
        <f>(((J3720/60)/60)/24)+DATE(1970,1,1)+(-6/24)</f>
        <v>42032.466145833328</v>
      </c>
      <c r="T3720" s="12">
        <f>(((I3720/60)/60)/24)+DATE(1970,1,1)+(-6/24)</f>
        <v>42062.466145833328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((E3721/D3721))</f>
        <v>2.1</v>
      </c>
      <c r="P3721" s="7">
        <f>(E3721/L3721)</f>
        <v>105</v>
      </c>
      <c r="Q3721" s="7" t="str">
        <f>LEFT($N3721,FIND("/",N3721)-1)</f>
        <v>theater</v>
      </c>
      <c r="R3721" s="7" t="str">
        <f>RIGHT($N3721,FIND("/",$N3721)-3)</f>
        <v>plays</v>
      </c>
      <c r="S3721" s="12">
        <f>(((J3721/60)/60)/24)+DATE(1970,1,1)+(-6/24)</f>
        <v>42147.479930555557</v>
      </c>
      <c r="T3721" s="12">
        <f>(((I3721/60)/60)/24)+DATE(1970,1,1)+(-6/24)</f>
        <v>42177.479930555557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((E3722/D3722))</f>
        <v>1.0451515151515152</v>
      </c>
      <c r="P3722" s="7">
        <f>(E3722/L3722)</f>
        <v>86.224999999999994</v>
      </c>
      <c r="Q3722" s="7" t="str">
        <f>LEFT($N3722,FIND("/",N3722)-1)</f>
        <v>theater</v>
      </c>
      <c r="R3722" s="7" t="str">
        <f>RIGHT($N3722,FIND("/",$N3722)-3)</f>
        <v>plays</v>
      </c>
      <c r="S3722" s="12">
        <f>(((J3722/60)/60)/24)+DATE(1970,1,1)+(-6/24)</f>
        <v>42165.743125000001</v>
      </c>
      <c r="T3722" s="12">
        <f>(((I3722/60)/60)/24)+DATE(1970,1,1)+(-6/24)</f>
        <v>42187.743125000001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((E3723/D3723))</f>
        <v>1.008</v>
      </c>
      <c r="P3723" s="7">
        <f>(E3723/L3723)</f>
        <v>114.54545454545455</v>
      </c>
      <c r="Q3723" s="7" t="str">
        <f>LEFT($N3723,FIND("/",N3723)-1)</f>
        <v>theater</v>
      </c>
      <c r="R3723" s="7" t="str">
        <f>RIGHT($N3723,FIND("/",$N3723)-3)</f>
        <v>plays</v>
      </c>
      <c r="S3723" s="12">
        <f>(((J3723/60)/60)/24)+DATE(1970,1,1)+(-6/24)</f>
        <v>41927.686157407406</v>
      </c>
      <c r="T3723" s="12">
        <f>(((I3723/60)/60)/24)+DATE(1970,1,1)+(-6/24)</f>
        <v>41948.727824074071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((E3724/D3724))</f>
        <v>1.1120000000000001</v>
      </c>
      <c r="P3724" s="7">
        <f>(E3724/L3724)</f>
        <v>47.657142857142858</v>
      </c>
      <c r="Q3724" s="7" t="str">
        <f>LEFT($N3724,FIND("/",N3724)-1)</f>
        <v>theater</v>
      </c>
      <c r="R3724" s="7" t="str">
        <f>RIGHT($N3724,FIND("/",$N3724)-3)</f>
        <v>plays</v>
      </c>
      <c r="S3724" s="12">
        <f>(((J3724/60)/60)/24)+DATE(1970,1,1)+(-6/24)</f>
        <v>42381.421840277777</v>
      </c>
      <c r="T3724" s="12">
        <f>(((I3724/60)/60)/24)+DATE(1970,1,1)+(-6/24)</f>
        <v>42411.707638888889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((E3725/D3725))</f>
        <v>1.0204444444444445</v>
      </c>
      <c r="P3725" s="7">
        <f>(E3725/L3725)</f>
        <v>72.888888888888886</v>
      </c>
      <c r="Q3725" s="7" t="str">
        <f>LEFT($N3725,FIND("/",N3725)-1)</f>
        <v>theater</v>
      </c>
      <c r="R3725" s="7" t="str">
        <f>RIGHT($N3725,FIND("/",$N3725)-3)</f>
        <v>plays</v>
      </c>
      <c r="S3725" s="12">
        <f>(((J3725/60)/60)/24)+DATE(1970,1,1)+(-6/24)</f>
        <v>41943.503032407411</v>
      </c>
      <c r="T3725" s="12">
        <f>(((I3725/60)/60)/24)+DATE(1970,1,1)+(-6/24)</f>
        <v>41973.544699074075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((E3726/D3726))</f>
        <v>1.0254767441860466</v>
      </c>
      <c r="P3726" s="7">
        <f>(E3726/L3726)</f>
        <v>49.545505617977533</v>
      </c>
      <c r="Q3726" s="7" t="str">
        <f>LEFT($N3726,FIND("/",N3726)-1)</f>
        <v>theater</v>
      </c>
      <c r="R3726" s="7" t="str">
        <f>RIGHT($N3726,FIND("/",$N3726)-3)</f>
        <v>plays</v>
      </c>
      <c r="S3726" s="12">
        <f>(((J3726/60)/60)/24)+DATE(1970,1,1)+(-6/24)</f>
        <v>42465.241435185191</v>
      </c>
      <c r="T3726" s="12">
        <f>(((I3726/60)/60)/24)+DATE(1970,1,1)+(-6/24)</f>
        <v>42494.708333333328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((E3727/D3727))</f>
        <v>1.27</v>
      </c>
      <c r="P3727" s="7">
        <f>(E3727/L3727)</f>
        <v>25.4</v>
      </c>
      <c r="Q3727" s="7" t="str">
        <f>LEFT($N3727,FIND("/",N3727)-1)</f>
        <v>theater</v>
      </c>
      <c r="R3727" s="7" t="str">
        <f>RIGHT($N3727,FIND("/",$N3727)-3)</f>
        <v>plays</v>
      </c>
      <c r="S3727" s="12">
        <f>(((J3727/60)/60)/24)+DATE(1970,1,1)+(-6/24)</f>
        <v>42401.695219907408</v>
      </c>
      <c r="T3727" s="12">
        <f>(((I3727/60)/60)/24)+DATE(1970,1,1)+(-6/24)</f>
        <v>42418.645833333328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((E3728/D3728))</f>
        <v>3.3870588235294119</v>
      </c>
      <c r="P3728" s="7">
        <f>(E3728/L3728)</f>
        <v>62.586956521739133</v>
      </c>
      <c r="Q3728" s="7" t="str">
        <f>LEFT($N3728,FIND("/",N3728)-1)</f>
        <v>theater</v>
      </c>
      <c r="R3728" s="7" t="str">
        <f>RIGHT($N3728,FIND("/",$N3728)-3)</f>
        <v>plays</v>
      </c>
      <c r="S3728" s="12">
        <f>(((J3728/60)/60)/24)+DATE(1970,1,1)+(-6/24)</f>
        <v>42461.890868055561</v>
      </c>
      <c r="T3728" s="12">
        <f>(((I3728/60)/60)/24)+DATE(1970,1,1)+(-6/24)</f>
        <v>42489.625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((E3729/D3729))</f>
        <v>1.0075000000000001</v>
      </c>
      <c r="P3729" s="7">
        <f>(E3729/L3729)</f>
        <v>61.060606060606062</v>
      </c>
      <c r="Q3729" s="7" t="str">
        <f>LEFT($N3729,FIND("/",N3729)-1)</f>
        <v>theater</v>
      </c>
      <c r="R3729" s="7" t="str">
        <f>RIGHT($N3729,FIND("/",$N3729)-3)</f>
        <v>plays</v>
      </c>
      <c r="S3729" s="12">
        <f>(((J3729/60)/60)/24)+DATE(1970,1,1)+(-6/24)</f>
        <v>42632.098310185189</v>
      </c>
      <c r="T3729" s="12">
        <f>(((I3729/60)/60)/24)+DATE(1970,1,1)+(-6/24)</f>
        <v>42662.954861111109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((E3730/D3730))</f>
        <v>9.3100000000000002E-2</v>
      </c>
      <c r="P3730" s="7">
        <f>(E3730/L3730)</f>
        <v>60.064516129032256</v>
      </c>
      <c r="Q3730" s="7" t="str">
        <f>LEFT($N3730,FIND("/",N3730)-1)</f>
        <v>theater</v>
      </c>
      <c r="R3730" s="7" t="str">
        <f>RIGHT($N3730,FIND("/",$N3730)-3)</f>
        <v>plays</v>
      </c>
      <c r="S3730" s="12">
        <f>(((J3730/60)/60)/24)+DATE(1970,1,1)+(-6/24)</f>
        <v>42204.921018518522</v>
      </c>
      <c r="T3730" s="12">
        <f>(((I3730/60)/60)/24)+DATE(1970,1,1)+(-6/24)</f>
        <v>42234.921018518522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((E3731/D3731))</f>
        <v>7.2400000000000006E-2</v>
      </c>
      <c r="P3731" s="7">
        <f>(E3731/L3731)</f>
        <v>72.400000000000006</v>
      </c>
      <c r="Q3731" s="7" t="str">
        <f>LEFT($N3731,FIND("/",N3731)-1)</f>
        <v>theater</v>
      </c>
      <c r="R3731" s="7" t="str">
        <f>RIGHT($N3731,FIND("/",$N3731)-3)</f>
        <v>plays</v>
      </c>
      <c r="S3731" s="12">
        <f>(((J3731/60)/60)/24)+DATE(1970,1,1)+(-6/24)</f>
        <v>42040.955000000002</v>
      </c>
      <c r="T3731" s="12">
        <f>(((I3731/60)/60)/24)+DATE(1970,1,1)+(-6/24)</f>
        <v>42085.91333333333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((E3732/D3732))</f>
        <v>0.1</v>
      </c>
      <c r="P3732" s="7">
        <f>(E3732/L3732)</f>
        <v>100</v>
      </c>
      <c r="Q3732" s="7" t="str">
        <f>LEFT($N3732,FIND("/",N3732)-1)</f>
        <v>theater</v>
      </c>
      <c r="R3732" s="7" t="str">
        <f>RIGHT($N3732,FIND("/",$N3732)-3)</f>
        <v>plays</v>
      </c>
      <c r="S3732" s="12">
        <f>(((J3732/60)/60)/24)+DATE(1970,1,1)+(-6/24)</f>
        <v>42203.427766203706</v>
      </c>
      <c r="T3732" s="12">
        <f>(((I3732/60)/60)/24)+DATE(1970,1,1)+(-6/24)</f>
        <v>42233.427766203706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((E3733/D3733))</f>
        <v>0.11272727272727273</v>
      </c>
      <c r="P3733" s="7">
        <f>(E3733/L3733)</f>
        <v>51.666666666666664</v>
      </c>
      <c r="Q3733" s="7" t="str">
        <f>LEFT($N3733,FIND("/",N3733)-1)</f>
        <v>theater</v>
      </c>
      <c r="R3733" s="7" t="str">
        <f>RIGHT($N3733,FIND("/",$N3733)-3)</f>
        <v>plays</v>
      </c>
      <c r="S3733" s="12">
        <f>(((J3733/60)/60)/24)+DATE(1970,1,1)+(-6/24)</f>
        <v>41983.502847222218</v>
      </c>
      <c r="T3733" s="12">
        <f>(((I3733/60)/60)/24)+DATE(1970,1,1)+(-6/24)</f>
        <v>42013.890972222223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((E3734/D3734))</f>
        <v>0.15411764705882353</v>
      </c>
      <c r="P3734" s="7">
        <f>(E3734/L3734)</f>
        <v>32.75</v>
      </c>
      <c r="Q3734" s="7" t="str">
        <f>LEFT($N3734,FIND("/",N3734)-1)</f>
        <v>theater</v>
      </c>
      <c r="R3734" s="7" t="str">
        <f>RIGHT($N3734,FIND("/",$N3734)-3)</f>
        <v>plays</v>
      </c>
      <c r="S3734" s="12">
        <f>(((J3734/60)/60)/24)+DATE(1970,1,1)+(-6/24)</f>
        <v>41968.427465277782</v>
      </c>
      <c r="T3734" s="12">
        <f>(((I3734/60)/60)/24)+DATE(1970,1,1)+(-6/24)</f>
        <v>42028.25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((E3735/D3735))</f>
        <v>0</v>
      </c>
      <c r="P3735" s="7">
        <v>0</v>
      </c>
      <c r="Q3735" s="7" t="str">
        <f>LEFT($N3735,FIND("/",N3735)-1)</f>
        <v>theater</v>
      </c>
      <c r="R3735" s="7" t="str">
        <f>RIGHT($N3735,FIND("/",$N3735)-3)</f>
        <v>plays</v>
      </c>
      <c r="S3735" s="12">
        <f>(((J3735/60)/60)/24)+DATE(1970,1,1)+(-6/24)</f>
        <v>42102.774398148147</v>
      </c>
      <c r="T3735" s="12">
        <f>(((I3735/60)/60)/24)+DATE(1970,1,1)+(-6/24)</f>
        <v>42112.6875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((E3736/D3736))</f>
        <v>0.28466666666666668</v>
      </c>
      <c r="P3736" s="7">
        <f>(E3736/L3736)</f>
        <v>61</v>
      </c>
      <c r="Q3736" s="7" t="str">
        <f>LEFT($N3736,FIND("/",N3736)-1)</f>
        <v>theater</v>
      </c>
      <c r="R3736" s="7" t="str">
        <f>RIGHT($N3736,FIND("/",$N3736)-3)</f>
        <v>plays</v>
      </c>
      <c r="S3736" s="12">
        <f>(((J3736/60)/60)/24)+DATE(1970,1,1)+(-6/24)</f>
        <v>42089.651574074072</v>
      </c>
      <c r="T3736" s="12">
        <f>(((I3736/60)/60)/24)+DATE(1970,1,1)+(-6/24)</f>
        <v>42149.651574074072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((E3737/D3737))</f>
        <v>0.13333333333333333</v>
      </c>
      <c r="P3737" s="7">
        <f>(E3737/L3737)</f>
        <v>10</v>
      </c>
      <c r="Q3737" s="7" t="str">
        <f>LEFT($N3737,FIND("/",N3737)-1)</f>
        <v>theater</v>
      </c>
      <c r="R3737" s="7" t="str">
        <f>RIGHT($N3737,FIND("/",$N3737)-3)</f>
        <v>plays</v>
      </c>
      <c r="S3737" s="12">
        <f>(((J3737/60)/60)/24)+DATE(1970,1,1)+(-6/24)</f>
        <v>42122.443159722221</v>
      </c>
      <c r="T3737" s="12">
        <f>(((I3737/60)/60)/24)+DATE(1970,1,1)+(-6/24)</f>
        <v>42152.443159722221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((E3738/D3738))</f>
        <v>6.6666666666666671E-3</v>
      </c>
      <c r="P3738" s="7">
        <f>(E3738/L3738)</f>
        <v>10</v>
      </c>
      <c r="Q3738" s="7" t="str">
        <f>LEFT($N3738,FIND("/",N3738)-1)</f>
        <v>theater</v>
      </c>
      <c r="R3738" s="7" t="str">
        <f>RIGHT($N3738,FIND("/",$N3738)-3)</f>
        <v>plays</v>
      </c>
      <c r="S3738" s="12">
        <f>(((J3738/60)/60)/24)+DATE(1970,1,1)+(-6/24)</f>
        <v>42048.461724537032</v>
      </c>
      <c r="T3738" s="12">
        <f>(((I3738/60)/60)/24)+DATE(1970,1,1)+(-6/24)</f>
        <v>42086.5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((E3739/D3739))</f>
        <v>0.21428571428571427</v>
      </c>
      <c r="P3739" s="7">
        <f>(E3739/L3739)</f>
        <v>37.5</v>
      </c>
      <c r="Q3739" s="7" t="str">
        <f>LEFT($N3739,FIND("/",N3739)-1)</f>
        <v>theater</v>
      </c>
      <c r="R3739" s="7" t="str">
        <f>RIGHT($N3739,FIND("/",$N3739)-3)</f>
        <v>plays</v>
      </c>
      <c r="S3739" s="12">
        <f>(((J3739/60)/60)/24)+DATE(1970,1,1)+(-6/24)</f>
        <v>42297.441006944442</v>
      </c>
      <c r="T3739" s="12">
        <f>(((I3739/60)/60)/24)+DATE(1970,1,1)+(-6/24)</f>
        <v>42320.040972222225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((E3740/D3740))</f>
        <v>0.18</v>
      </c>
      <c r="P3740" s="7">
        <f>(E3740/L3740)</f>
        <v>45</v>
      </c>
      <c r="Q3740" s="7" t="str">
        <f>LEFT($N3740,FIND("/",N3740)-1)</f>
        <v>theater</v>
      </c>
      <c r="R3740" s="7" t="str">
        <f>RIGHT($N3740,FIND("/",$N3740)-3)</f>
        <v>plays</v>
      </c>
      <c r="S3740" s="12">
        <f>(((J3740/60)/60)/24)+DATE(1970,1,1)+(-6/24)</f>
        <v>41813.688715277778</v>
      </c>
      <c r="T3740" s="12">
        <f>(((I3740/60)/60)/24)+DATE(1970,1,1)+(-6/24)</f>
        <v>41835.666666666664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((E3741/D3741))</f>
        <v>0.20125000000000001</v>
      </c>
      <c r="P3741" s="7">
        <f>(E3741/L3741)</f>
        <v>100.625</v>
      </c>
      <c r="Q3741" s="7" t="str">
        <f>LEFT($N3741,FIND("/",N3741)-1)</f>
        <v>theater</v>
      </c>
      <c r="R3741" s="7" t="str">
        <f>RIGHT($N3741,FIND("/",$N3741)-3)</f>
        <v>plays</v>
      </c>
      <c r="S3741" s="12">
        <f>(((J3741/60)/60)/24)+DATE(1970,1,1)+(-6/24)</f>
        <v>42548.199861111112</v>
      </c>
      <c r="T3741" s="12">
        <f>(((I3741/60)/60)/24)+DATE(1970,1,1)+(-6/24)</f>
        <v>42568.199861111112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((E3742/D3742))</f>
        <v>0.17899999999999999</v>
      </c>
      <c r="P3742" s="7">
        <f>(E3742/L3742)</f>
        <v>25.571428571428573</v>
      </c>
      <c r="Q3742" s="7" t="str">
        <f>LEFT($N3742,FIND("/",N3742)-1)</f>
        <v>theater</v>
      </c>
      <c r="R3742" s="7" t="str">
        <f>RIGHT($N3742,FIND("/",$N3742)-3)</f>
        <v>plays</v>
      </c>
      <c r="S3742" s="12">
        <f>(((J3742/60)/60)/24)+DATE(1970,1,1)+(-6/24)</f>
        <v>41832.839756944442</v>
      </c>
      <c r="T3742" s="12">
        <f>(((I3742/60)/60)/24)+DATE(1970,1,1)+(-6/24)</f>
        <v>41862.829143518517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((E3743/D3743))</f>
        <v>0</v>
      </c>
      <c r="P3743" s="7">
        <v>0</v>
      </c>
      <c r="Q3743" s="7" t="str">
        <f>LEFT($N3743,FIND("/",N3743)-1)</f>
        <v>theater</v>
      </c>
      <c r="R3743" s="7" t="str">
        <f>RIGHT($N3743,FIND("/",$N3743)-3)</f>
        <v>plays</v>
      </c>
      <c r="S3743" s="12">
        <f>(((J3743/60)/60)/24)+DATE(1970,1,1)+(-6/24)</f>
        <v>42325.670717592591</v>
      </c>
      <c r="T3743" s="12">
        <f>(((I3743/60)/60)/24)+DATE(1970,1,1)+(-6/24)</f>
        <v>42355.670717592591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((E3744/D3744))</f>
        <v>0.02</v>
      </c>
      <c r="P3744" s="7">
        <f>(E3744/L3744)</f>
        <v>25</v>
      </c>
      <c r="Q3744" s="7" t="str">
        <f>LEFT($N3744,FIND("/",N3744)-1)</f>
        <v>theater</v>
      </c>
      <c r="R3744" s="7" t="str">
        <f>RIGHT($N3744,FIND("/",$N3744)-3)</f>
        <v>plays</v>
      </c>
      <c r="S3744" s="12">
        <f>(((J3744/60)/60)/24)+DATE(1970,1,1)+(-6/24)</f>
        <v>41857.964629629627</v>
      </c>
      <c r="T3744" s="12">
        <f>(((I3744/60)/60)/24)+DATE(1970,1,1)+(-6/24)</f>
        <v>41887.964629629627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((E3745/D3745))</f>
        <v>0</v>
      </c>
      <c r="P3745" s="7">
        <v>0</v>
      </c>
      <c r="Q3745" s="7" t="str">
        <f>LEFT($N3745,FIND("/",N3745)-1)</f>
        <v>theater</v>
      </c>
      <c r="R3745" s="7" t="str">
        <f>RIGHT($N3745,FIND("/",$N3745)-3)</f>
        <v>plays</v>
      </c>
      <c r="S3745" s="12">
        <f>(((J3745/60)/60)/24)+DATE(1970,1,1)+(-6/24)</f>
        <v>41793.460231481484</v>
      </c>
      <c r="T3745" s="12">
        <f>(((I3745/60)/60)/24)+DATE(1970,1,1)+(-6/24)</f>
        <v>41823.460231481484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((E3746/D3746))</f>
        <v>0</v>
      </c>
      <c r="P3746" s="7">
        <v>0</v>
      </c>
      <c r="Q3746" s="7" t="str">
        <f>LEFT($N3746,FIND("/",N3746)-1)</f>
        <v>theater</v>
      </c>
      <c r="R3746" s="7" t="str">
        <f>RIGHT($N3746,FIND("/",$N3746)-3)</f>
        <v>plays</v>
      </c>
      <c r="S3746" s="12">
        <f>(((J3746/60)/60)/24)+DATE(1970,1,1)+(-6/24)</f>
        <v>41793.564259259263</v>
      </c>
      <c r="T3746" s="12">
        <f>(((I3746/60)/60)/24)+DATE(1970,1,1)+(-6/24)</f>
        <v>41824.915972222225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((E3747/D3747))</f>
        <v>0.1</v>
      </c>
      <c r="P3747" s="7">
        <f>(E3747/L3747)</f>
        <v>10</v>
      </c>
      <c r="Q3747" s="7" t="str">
        <f>LEFT($N3747,FIND("/",N3747)-1)</f>
        <v>theater</v>
      </c>
      <c r="R3747" s="7" t="str">
        <f>RIGHT($N3747,FIND("/",$N3747)-3)</f>
        <v>plays</v>
      </c>
      <c r="S3747" s="12">
        <f>(((J3747/60)/60)/24)+DATE(1970,1,1)+(-6/24)</f>
        <v>41831.447939814818</v>
      </c>
      <c r="T3747" s="12">
        <f>(((I3747/60)/60)/24)+DATE(1970,1,1)+(-6/24)</f>
        <v>41861.447939814818</v>
      </c>
    </row>
    <row r="3748" spans="1:20" ht="17">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((E3748/D3748))</f>
        <v>2.3764705882352941E-2</v>
      </c>
      <c r="P3748" s="7">
        <f>(E3748/L3748)</f>
        <v>202</v>
      </c>
      <c r="Q3748" s="7" t="str">
        <f>LEFT($N3748,FIND("/",N3748)-1)</f>
        <v>theater</v>
      </c>
      <c r="R3748" s="7" t="str">
        <f>RIGHT($N3748,FIND("/",$N3748)-3)</f>
        <v>plays</v>
      </c>
      <c r="S3748" s="12">
        <f>(((J3748/60)/60)/24)+DATE(1970,1,1)+(-6/24)</f>
        <v>42621.139340277776</v>
      </c>
      <c r="T3748" s="12">
        <f>(((I3748/60)/60)/24)+DATE(1970,1,1)+(-6/24)</f>
        <v>42651.139340277776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((E3749/D3749))</f>
        <v>0.01</v>
      </c>
      <c r="P3749" s="7">
        <f>(E3749/L3749)</f>
        <v>25</v>
      </c>
      <c r="Q3749" s="7" t="str">
        <f>LEFT($N3749,FIND("/",N3749)-1)</f>
        <v>theater</v>
      </c>
      <c r="R3749" s="7" t="str">
        <f>RIGHT($N3749,FIND("/",$N3749)-3)</f>
        <v>plays</v>
      </c>
      <c r="S3749" s="12">
        <f>(((J3749/60)/60)/24)+DATE(1970,1,1)+(-6/24)</f>
        <v>42164.049722222218</v>
      </c>
      <c r="T3749" s="12">
        <f>(((I3749/60)/60)/24)+DATE(1970,1,1)+(-6/24)</f>
        <v>42190.707638888889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((E3750/D3750))</f>
        <v>1.0351999999999999</v>
      </c>
      <c r="P3750" s="7">
        <f>(E3750/L3750)</f>
        <v>99.538461538461533</v>
      </c>
      <c r="Q3750" s="7" t="str">
        <f>LEFT($N3750,FIND("/",N3750)-1)</f>
        <v>theater</v>
      </c>
      <c r="R3750" s="7" t="str">
        <f>RIGHT($N3750,FIND("/",$N3750)-1)</f>
        <v>musical</v>
      </c>
      <c r="S3750" s="12">
        <f>(((J3750/60)/60)/24)+DATE(1970,1,1)+(-6/24)</f>
        <v>42395.456435185188</v>
      </c>
      <c r="T3750" s="12">
        <f>(((I3750/60)/60)/24)+DATE(1970,1,1)+(-6/24)</f>
        <v>42415.999305555553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((E3751/D3751))</f>
        <v>1.05</v>
      </c>
      <c r="P3751" s="7">
        <f>(E3751/L3751)</f>
        <v>75</v>
      </c>
      <c r="Q3751" s="7" t="str">
        <f>LEFT($N3751,FIND("/",N3751)-1)</f>
        <v>theater</v>
      </c>
      <c r="R3751" s="7" t="str">
        <f>RIGHT($N3751,FIND("/",$N3751)-1)</f>
        <v>musical</v>
      </c>
      <c r="S3751" s="12">
        <f>(((J3751/60)/60)/24)+DATE(1970,1,1)+(-6/24)</f>
        <v>42457.877175925925</v>
      </c>
      <c r="T3751" s="12">
        <f>(((I3751/60)/60)/24)+DATE(1970,1,1)+(-6/24)</f>
        <v>42488.915972222225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((E3752/D3752))</f>
        <v>1.0044999999999999</v>
      </c>
      <c r="P3752" s="7">
        <f>(E3752/L3752)</f>
        <v>215.25</v>
      </c>
      <c r="Q3752" s="7" t="str">
        <f>LEFT($N3752,FIND("/",N3752)-1)</f>
        <v>theater</v>
      </c>
      <c r="R3752" s="7" t="str">
        <f>RIGHT($N3752,FIND("/",$N3752)-1)</f>
        <v>musical</v>
      </c>
      <c r="S3752" s="12">
        <f>(((J3752/60)/60)/24)+DATE(1970,1,1)+(-6/24)</f>
        <v>42016.731574074074</v>
      </c>
      <c r="T3752" s="12">
        <f>(((I3752/60)/60)/24)+DATE(1970,1,1)+(-6/24)</f>
        <v>42045.082638888889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((E3753/D3753))</f>
        <v>1.3260000000000001</v>
      </c>
      <c r="P3753" s="7">
        <f>(E3753/L3753)</f>
        <v>120.54545454545455</v>
      </c>
      <c r="Q3753" s="7" t="str">
        <f>LEFT($N3753,FIND("/",N3753)-1)</f>
        <v>theater</v>
      </c>
      <c r="R3753" s="7" t="str">
        <f>RIGHT($N3753,FIND("/",$N3753)-1)</f>
        <v>musical</v>
      </c>
      <c r="S3753" s="12">
        <f>(((J3753/60)/60)/24)+DATE(1970,1,1)+(-6/24)</f>
        <v>42402.785567129627</v>
      </c>
      <c r="T3753" s="12">
        <f>(((I3753/60)/60)/24)+DATE(1970,1,1)+(-6/24)</f>
        <v>42462.743900462956</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((E3754/D3754))</f>
        <v>1.1299999999999999</v>
      </c>
      <c r="P3754" s="7">
        <f>(E3754/L3754)</f>
        <v>37.666666666666664</v>
      </c>
      <c r="Q3754" s="7" t="str">
        <f>LEFT($N3754,FIND("/",N3754)-1)</f>
        <v>theater</v>
      </c>
      <c r="R3754" s="7" t="str">
        <f>RIGHT($N3754,FIND("/",$N3754)-1)</f>
        <v>musical</v>
      </c>
      <c r="S3754" s="12">
        <f>(((J3754/60)/60)/24)+DATE(1970,1,1)+(-6/24)</f>
        <v>42619.552488425921</v>
      </c>
      <c r="T3754" s="12">
        <f>(((I3754/60)/60)/24)+DATE(1970,1,1)+(-6/24)</f>
        <v>42659.625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((E3755/D3755))</f>
        <v>1.0334000000000001</v>
      </c>
      <c r="P3755" s="7">
        <f>(E3755/L3755)</f>
        <v>172.23333333333332</v>
      </c>
      <c r="Q3755" s="7" t="str">
        <f>LEFT($N3755,FIND("/",N3755)-1)</f>
        <v>theater</v>
      </c>
      <c r="R3755" s="7" t="str">
        <f>RIGHT($N3755,FIND("/",$N3755)-1)</f>
        <v>musical</v>
      </c>
      <c r="S3755" s="12">
        <f>(((J3755/60)/60)/24)+DATE(1970,1,1)+(-6/24)</f>
        <v>42128.574074074073</v>
      </c>
      <c r="T3755" s="12">
        <f>(((I3755/60)/60)/24)+DATE(1970,1,1)+(-6/24)</f>
        <v>42157.75</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((E3756/D3756))</f>
        <v>1.2</v>
      </c>
      <c r="P3756" s="7">
        <f>(E3756/L3756)</f>
        <v>111.11111111111111</v>
      </c>
      <c r="Q3756" s="7" t="str">
        <f>LEFT($N3756,FIND("/",N3756)-1)</f>
        <v>theater</v>
      </c>
      <c r="R3756" s="7" t="str">
        <f>RIGHT($N3756,FIND("/",$N3756)-1)</f>
        <v>musical</v>
      </c>
      <c r="S3756" s="12">
        <f>(((J3756/60)/60)/24)+DATE(1970,1,1)+(-6/24)</f>
        <v>41808.631215277775</v>
      </c>
      <c r="T3756" s="12">
        <f>(((I3756/60)/60)/24)+DATE(1970,1,1)+(-6/24)</f>
        <v>41845.957638888889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((E3757/D3757))</f>
        <v>1.2963636363636364</v>
      </c>
      <c r="P3757" s="7">
        <f>(E3757/L3757)</f>
        <v>25.464285714285715</v>
      </c>
      <c r="Q3757" s="7" t="str">
        <f>LEFT($N3757,FIND("/",N3757)-1)</f>
        <v>theater</v>
      </c>
      <c r="R3757" s="7" t="str">
        <f>RIGHT($N3757,FIND("/",$N3757)-1)</f>
        <v>musical</v>
      </c>
      <c r="S3757" s="12">
        <f>(((J3757/60)/60)/24)+DATE(1970,1,1)+(-6/24)</f>
        <v>42445.616979166662</v>
      </c>
      <c r="T3757" s="12">
        <f>(((I3757/60)/60)/24)+DATE(1970,1,1)+(-6/24)</f>
        <v>42475.616979166662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((E3758/D3758))</f>
        <v>1.0111111111111111</v>
      </c>
      <c r="P3758" s="7">
        <f>(E3758/L3758)</f>
        <v>267.64705882352939</v>
      </c>
      <c r="Q3758" s="7" t="str">
        <f>LEFT($N3758,FIND("/",N3758)-1)</f>
        <v>theater</v>
      </c>
      <c r="R3758" s="7" t="str">
        <f>RIGHT($N3758,FIND("/",$N3758)-1)</f>
        <v>musical</v>
      </c>
      <c r="S3758" s="12">
        <f>(((J3758/60)/60)/24)+DATE(1970,1,1)+(-6/24)</f>
        <v>41771.564791666664</v>
      </c>
      <c r="T3758" s="12">
        <f>(((I3758/60)/60)/24)+DATE(1970,1,1)+(-6/24)</f>
        <v>41801.564791666664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((E3759/D3759))</f>
        <v>1.0851428571428572</v>
      </c>
      <c r="P3759" s="7">
        <f>(E3759/L3759)</f>
        <v>75.959999999999994</v>
      </c>
      <c r="Q3759" s="7" t="str">
        <f>LEFT($N3759,FIND("/",N3759)-1)</f>
        <v>theater</v>
      </c>
      <c r="R3759" s="7" t="str">
        <f>RIGHT($N3759,FIND("/",$N3759)-1)</f>
        <v>musical</v>
      </c>
      <c r="S3759" s="12">
        <f>(((J3759/60)/60)/24)+DATE(1970,1,1)+(-6/24)</f>
        <v>41954.600868055553</v>
      </c>
      <c r="T3759" s="12">
        <f>(((I3759/60)/60)/24)+DATE(1970,1,1)+(-6/24)</f>
        <v>41974.600868055553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((E3760/D3760))</f>
        <v>1.0233333333333334</v>
      </c>
      <c r="P3760" s="7">
        <f>(E3760/L3760)</f>
        <v>59.03846153846154</v>
      </c>
      <c r="Q3760" s="7" t="str">
        <f>LEFT($N3760,FIND("/",N3760)-1)</f>
        <v>theater</v>
      </c>
      <c r="R3760" s="7" t="str">
        <f>RIGHT($N3760,FIND("/",$N3760)-1)</f>
        <v>musical</v>
      </c>
      <c r="S3760" s="12">
        <f>(((J3760/60)/60)/24)+DATE(1970,1,1)+(-6/24)</f>
        <v>41747.221504629626</v>
      </c>
      <c r="T3760" s="12">
        <f>(((I3760/60)/60)/24)+DATE(1970,1,1)+(-6/24)</f>
        <v>41777.958333333336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((E3761/D3761))</f>
        <v>1.1024425000000002</v>
      </c>
      <c r="P3761" s="7">
        <f>(E3761/L3761)</f>
        <v>50.111022727272733</v>
      </c>
      <c r="Q3761" s="7" t="str">
        <f>LEFT($N3761,FIND("/",N3761)-1)</f>
        <v>theater</v>
      </c>
      <c r="R3761" s="7" t="str">
        <f>RIGHT($N3761,FIND("/",$N3761)-1)</f>
        <v>musical</v>
      </c>
      <c r="S3761" s="12">
        <f>(((J3761/60)/60)/24)+DATE(1970,1,1)+(-6/24)</f>
        <v>42181.858252314814</v>
      </c>
      <c r="T3761" s="12">
        <f>(((I3761/60)/60)/24)+DATE(1970,1,1)+(-6/24)</f>
        <v>42241.858252314814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((E3762/D3762))</f>
        <v>1.010154</v>
      </c>
      <c r="P3762" s="7">
        <f>(E3762/L3762)</f>
        <v>55.502967032967035</v>
      </c>
      <c r="Q3762" s="7" t="str">
        <f>LEFT($N3762,FIND("/",N3762)-1)</f>
        <v>theater</v>
      </c>
      <c r="R3762" s="7" t="str">
        <f>RIGHT($N3762,FIND("/",$N3762)-1)</f>
        <v>musical</v>
      </c>
      <c r="S3762" s="12">
        <f>(((J3762/60)/60)/24)+DATE(1970,1,1)+(-6/24)</f>
        <v>41739.275300925925</v>
      </c>
      <c r="T3762" s="12">
        <f>(((I3762/60)/60)/24)+DATE(1970,1,1)+(-6/24)</f>
        <v>41764.275300925925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((E3763/D3763))</f>
        <v>1</v>
      </c>
      <c r="P3763" s="7">
        <f>(E3763/L3763)</f>
        <v>166.66666666666666</v>
      </c>
      <c r="Q3763" s="7" t="str">
        <f>LEFT($N3763,FIND("/",N3763)-1)</f>
        <v>theater</v>
      </c>
      <c r="R3763" s="7" t="str">
        <f>RIGHT($N3763,FIND("/",$N3763)-1)</f>
        <v>musical</v>
      </c>
      <c r="S3763" s="12">
        <f>(((J3763/60)/60)/24)+DATE(1970,1,1)+(-6/24)</f>
        <v>42173.216863425929</v>
      </c>
      <c r="T3763" s="12">
        <f>(((I3763/60)/60)/24)+DATE(1970,1,1)+(-6/24)</f>
        <v>42226.708333333328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((E3764/D3764))</f>
        <v>1.0624</v>
      </c>
      <c r="P3764" s="7">
        <f>(E3764/L3764)</f>
        <v>47.428571428571431</v>
      </c>
      <c r="Q3764" s="7" t="str">
        <f>LEFT($N3764,FIND("/",N3764)-1)</f>
        <v>theater</v>
      </c>
      <c r="R3764" s="7" t="str">
        <f>RIGHT($N3764,FIND("/",$N3764)-1)</f>
        <v>musical</v>
      </c>
      <c r="S3764" s="12">
        <f>(((J3764/60)/60)/24)+DATE(1970,1,1)+(-6/24)</f>
        <v>42193.563530092593</v>
      </c>
      <c r="T3764" s="12">
        <f>(((I3764/60)/60)/24)+DATE(1970,1,1)+(-6/24)</f>
        <v>42218.563530092593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((E3765/D3765))</f>
        <v>1</v>
      </c>
      <c r="P3765" s="7">
        <f>(E3765/L3765)</f>
        <v>64.935064935064929</v>
      </c>
      <c r="Q3765" s="7" t="str">
        <f>LEFT($N3765,FIND("/",N3765)-1)</f>
        <v>theater</v>
      </c>
      <c r="R3765" s="7" t="str">
        <f>RIGHT($N3765,FIND("/",$N3765)-1)</f>
        <v>musical</v>
      </c>
      <c r="S3765" s="12">
        <f>(((J3765/60)/60)/24)+DATE(1970,1,1)+(-6/24)</f>
        <v>42065.500300925924</v>
      </c>
      <c r="T3765" s="12">
        <f>(((I3765/60)/60)/24)+DATE(1970,1,1)+(-6/24)</f>
        <v>42095.458634259259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((E3766/D3766))</f>
        <v>1</v>
      </c>
      <c r="P3766" s="7">
        <f>(E3766/L3766)</f>
        <v>55.555555555555557</v>
      </c>
      <c r="Q3766" s="7" t="str">
        <f>LEFT($N3766,FIND("/",N3766)-1)</f>
        <v>theater</v>
      </c>
      <c r="R3766" s="7" t="str">
        <f>RIGHT($N3766,FIND("/",$N3766)-1)</f>
        <v>musical</v>
      </c>
      <c r="S3766" s="12">
        <f>(((J3766/60)/60)/24)+DATE(1970,1,1)+(-6/24)</f>
        <v>42499.592962962968</v>
      </c>
      <c r="T3766" s="12">
        <f>(((I3766/60)/60)/24)+DATE(1970,1,1)+(-6/24)</f>
        <v>42518.774999999994</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((E3767/D3767))</f>
        <v>1.1345714285714286</v>
      </c>
      <c r="P3767" s="7">
        <f>(E3767/L3767)</f>
        <v>74.224299065420567</v>
      </c>
      <c r="Q3767" s="7" t="str">
        <f>LEFT($N3767,FIND("/",N3767)-1)</f>
        <v>theater</v>
      </c>
      <c r="R3767" s="7" t="str">
        <f>RIGHT($N3767,FIND("/",$N3767)-1)</f>
        <v>musical</v>
      </c>
      <c r="S3767" s="12">
        <f>(((J3767/60)/60)/24)+DATE(1970,1,1)+(-6/24)</f>
        <v>41820.526412037041</v>
      </c>
      <c r="T3767" s="12">
        <f>(((I3767/60)/60)/24)+DATE(1970,1,1)+(-6/24)</f>
        <v>41850.526412037041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((E3768/D3768))</f>
        <v>1.0265010000000001</v>
      </c>
      <c r="P3768" s="7">
        <f>(E3768/L3768)</f>
        <v>106.9271875</v>
      </c>
      <c r="Q3768" s="7" t="str">
        <f>LEFT($N3768,FIND("/",N3768)-1)</f>
        <v>theater</v>
      </c>
      <c r="R3768" s="7" t="str">
        <f>RIGHT($N3768,FIND("/",$N3768)-1)</f>
        <v>musical</v>
      </c>
      <c r="S3768" s="12">
        <f>(((J3768/60)/60)/24)+DATE(1970,1,1)+(-6/24)</f>
        <v>41787.917187500003</v>
      </c>
      <c r="T3768" s="12">
        <f>(((I3768/60)/60)/24)+DATE(1970,1,1)+(-6/24)</f>
        <v>41822.917187500003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((E3769/D3769))</f>
        <v>1.1675</v>
      </c>
      <c r="P3769" s="7">
        <f>(E3769/L3769)</f>
        <v>41.696428571428569</v>
      </c>
      <c r="Q3769" s="7" t="str">
        <f>LEFT($N3769,FIND("/",N3769)-1)</f>
        <v>theater</v>
      </c>
      <c r="R3769" s="7" t="str">
        <f>RIGHT($N3769,FIND("/",$N3769)-1)</f>
        <v>musical</v>
      </c>
      <c r="S3769" s="12">
        <f>(((J3769/60)/60)/24)+DATE(1970,1,1)+(-6/24)</f>
        <v>42049.769641203704</v>
      </c>
      <c r="T3769" s="12">
        <f>(((I3769/60)/60)/24)+DATE(1970,1,1)+(-6/24)</f>
        <v>42063.957638888889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((E3770/D3770))</f>
        <v>1.0765274999999999</v>
      </c>
      <c r="P3770" s="7">
        <f>(E3770/L3770)</f>
        <v>74.243275862068955</v>
      </c>
      <c r="Q3770" s="7" t="str">
        <f>LEFT($N3770,FIND("/",N3770)-1)</f>
        <v>theater</v>
      </c>
      <c r="R3770" s="7" t="str">
        <f>RIGHT($N3770,FIND("/",$N3770)-1)</f>
        <v>musical</v>
      </c>
      <c r="S3770" s="12">
        <f>(((J3770/60)/60)/24)+DATE(1970,1,1)+(-6/24)</f>
        <v>41772.477893518517</v>
      </c>
      <c r="T3770" s="12">
        <f>(((I3770/60)/60)/24)+DATE(1970,1,1)+(-6/24)</f>
        <v>41802.477893518517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((E3771/D3771))</f>
        <v>1</v>
      </c>
      <c r="P3771" s="7">
        <f>(E3771/L3771)</f>
        <v>73.333333333333329</v>
      </c>
      <c r="Q3771" s="7" t="str">
        <f>LEFT($N3771,FIND("/",N3771)-1)</f>
        <v>theater</v>
      </c>
      <c r="R3771" s="7" t="str">
        <f>RIGHT($N3771,FIND("/",$N3771)-1)</f>
        <v>musical</v>
      </c>
      <c r="S3771" s="12">
        <f>(((J3771/60)/60)/24)+DATE(1970,1,1)+(-6/24)</f>
        <v>42445.348136574074</v>
      </c>
      <c r="T3771" s="12">
        <f>(((I3771/60)/60)/24)+DATE(1970,1,1)+(-6/24)</f>
        <v>42475.348136574074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((E3772/D3772))</f>
        <v>1</v>
      </c>
      <c r="P3772" s="7">
        <f>(E3772/L3772)</f>
        <v>100</v>
      </c>
      <c r="Q3772" s="7" t="str">
        <f>LEFT($N3772,FIND("/",N3772)-1)</f>
        <v>theater</v>
      </c>
      <c r="R3772" s="7" t="str">
        <f>RIGHT($N3772,FIND("/",$N3772)-1)</f>
        <v>musical</v>
      </c>
      <c r="S3772" s="12">
        <f>(((J3772/60)/60)/24)+DATE(1970,1,1)+(-6/24)</f>
        <v>42138.680671296301</v>
      </c>
      <c r="T3772" s="12">
        <f>(((I3772/60)/60)/24)+DATE(1970,1,1)+(-6/24)</f>
        <v>42168.680671296301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((E3773/D3773))</f>
        <v>1.46</v>
      </c>
      <c r="P3773" s="7">
        <f>(E3773/L3773)</f>
        <v>38.421052631578945</v>
      </c>
      <c r="Q3773" s="7" t="str">
        <f>LEFT($N3773,FIND("/",N3773)-1)</f>
        <v>theater</v>
      </c>
      <c r="R3773" s="7" t="str">
        <f>RIGHT($N3773,FIND("/",$N3773)-1)</f>
        <v>musical</v>
      </c>
      <c r="S3773" s="12">
        <f>(((J3773/60)/60)/24)+DATE(1970,1,1)+(-6/24)</f>
        <v>42493.607083333336</v>
      </c>
      <c r="T3773" s="12">
        <f>(((I3773/60)/60)/24)+DATE(1970,1,1)+(-6/24)</f>
        <v>42507.75</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((E3774/D3774))</f>
        <v>1.1020000000000001</v>
      </c>
      <c r="P3774" s="7">
        <f>(E3774/L3774)</f>
        <v>166.96969696969697</v>
      </c>
      <c r="Q3774" s="7" t="str">
        <f>LEFT($N3774,FIND("/",N3774)-1)</f>
        <v>theater</v>
      </c>
      <c r="R3774" s="7" t="str">
        <f>RIGHT($N3774,FIND("/",$N3774)-1)</f>
        <v>musical</v>
      </c>
      <c r="S3774" s="12">
        <f>(((J3774/60)/60)/24)+DATE(1970,1,1)+(-6/24)</f>
        <v>42682.366967592592</v>
      </c>
      <c r="T3774" s="12">
        <f>(((I3774/60)/60)/24)+DATE(1970,1,1)+(-6/24)</f>
        <v>42703</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((E3775/D3775))</f>
        <v>1.0820000000000001</v>
      </c>
      <c r="P3775" s="7">
        <f>(E3775/L3775)</f>
        <v>94.912280701754383</v>
      </c>
      <c r="Q3775" s="7" t="str">
        <f>LEFT($N3775,FIND("/",N3775)-1)</f>
        <v>theater</v>
      </c>
      <c r="R3775" s="7" t="str">
        <f>RIGHT($N3775,FIND("/",$N3775)-1)</f>
        <v>musical</v>
      </c>
      <c r="S3775" s="12">
        <f>(((J3775/60)/60)/24)+DATE(1970,1,1)+(-6/24)</f>
        <v>42655.755173611105</v>
      </c>
      <c r="T3775" s="12">
        <f>(((I3775/60)/60)/24)+DATE(1970,1,1)+(-6/24)</f>
        <v>42688.838888888888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((E3776/D3776))</f>
        <v>1</v>
      </c>
      <c r="P3776" s="7">
        <f>(E3776/L3776)</f>
        <v>100</v>
      </c>
      <c r="Q3776" s="7" t="str">
        <f>LEFT($N3776,FIND("/",N3776)-1)</f>
        <v>theater</v>
      </c>
      <c r="R3776" s="7" t="str">
        <f>RIGHT($N3776,FIND("/",$N3776)-1)</f>
        <v>musical</v>
      </c>
      <c r="S3776" s="12">
        <f>(((J3776/60)/60)/24)+DATE(1970,1,1)+(-6/24)</f>
        <v>42087.542303240742</v>
      </c>
      <c r="T3776" s="12">
        <f>(((I3776/60)/60)/24)+DATE(1970,1,1)+(-6/24)</f>
        <v>42103.542303240742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((E3777/D3777))</f>
        <v>1.0024999999999999</v>
      </c>
      <c r="P3777" s="7">
        <f>(E3777/L3777)</f>
        <v>143.21428571428572</v>
      </c>
      <c r="Q3777" s="7" t="str">
        <f>LEFT($N3777,FIND("/",N3777)-1)</f>
        <v>theater</v>
      </c>
      <c r="R3777" s="7" t="str">
        <f>RIGHT($N3777,FIND("/",$N3777)-1)</f>
        <v>musical</v>
      </c>
      <c r="S3777" s="12">
        <f>(((J3777/60)/60)/24)+DATE(1970,1,1)+(-6/24)</f>
        <v>42075.692627314813</v>
      </c>
      <c r="T3777" s="12">
        <f>(((I3777/60)/60)/24)+DATE(1970,1,1)+(-6/24)</f>
        <v>42102.916666666672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((E3778/D3778))</f>
        <v>1.0671250000000001</v>
      </c>
      <c r="P3778" s="7">
        <f>(E3778/L3778)</f>
        <v>90.819148936170208</v>
      </c>
      <c r="Q3778" s="7" t="str">
        <f>LEFT($N3778,FIND("/",N3778)-1)</f>
        <v>theater</v>
      </c>
      <c r="R3778" s="7" t="str">
        <f>RIGHT($N3778,FIND("/",$N3778)-1)</f>
        <v>musical</v>
      </c>
      <c r="S3778" s="12">
        <f>(((J3778/60)/60)/24)+DATE(1970,1,1)+(-6/24)</f>
        <v>41814.117800925924</v>
      </c>
      <c r="T3778" s="12">
        <f>(((I3778/60)/60)/24)+DATE(1970,1,1)+(-6/24)</f>
        <v>41851.791666666664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((E3779/D3779))</f>
        <v>1.4319999999999999</v>
      </c>
      <c r="P3779" s="7">
        <f>(E3779/L3779)</f>
        <v>48.542372881355931</v>
      </c>
      <c r="Q3779" s="7" t="str">
        <f>LEFT($N3779,FIND("/",N3779)-1)</f>
        <v>theater</v>
      </c>
      <c r="R3779" s="7" t="str">
        <f>RIGHT($N3779,FIND("/",$N3779)-1)</f>
        <v>musical</v>
      </c>
      <c r="S3779" s="12">
        <f>(((J3779/60)/60)/24)+DATE(1970,1,1)+(-6/24)</f>
        <v>41886.861354166671</v>
      </c>
      <c r="T3779" s="12">
        <f>(((I3779/60)/60)/24)+DATE(1970,1,1)+(-6/24)</f>
        <v>41908.916666666664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((E3780/D3780))</f>
        <v>1.0504166666666668</v>
      </c>
      <c r="P3780" s="7">
        <f>(E3780/L3780)</f>
        <v>70.027777777777771</v>
      </c>
      <c r="Q3780" s="7" t="str">
        <f>LEFT($N3780,FIND("/",N3780)-1)</f>
        <v>theater</v>
      </c>
      <c r="R3780" s="7" t="str">
        <f>RIGHT($N3780,FIND("/",$N3780)-1)</f>
        <v>musical</v>
      </c>
      <c r="S3780" s="12">
        <f>(((J3780/60)/60)/24)+DATE(1970,1,1)+(-6/24)</f>
        <v>41989.569212962961</v>
      </c>
      <c r="T3780" s="12">
        <f>(((I3780/60)/60)/24)+DATE(1970,1,1)+(-6/24)</f>
        <v>42049.569212962961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((E3781/D3781))</f>
        <v>1.0398000000000001</v>
      </c>
      <c r="P3781" s="7">
        <f>(E3781/L3781)</f>
        <v>135.62608695652173</v>
      </c>
      <c r="Q3781" s="7" t="str">
        <f>LEFT($N3781,FIND("/",N3781)-1)</f>
        <v>theater</v>
      </c>
      <c r="R3781" s="7" t="str">
        <f>RIGHT($N3781,FIND("/",$N3781)-1)</f>
        <v>musical</v>
      </c>
      <c r="S3781" s="12">
        <f>(((J3781/60)/60)/24)+DATE(1970,1,1)+(-6/24)</f>
        <v>42425.485416666663</v>
      </c>
      <c r="T3781" s="12">
        <f>(((I3781/60)/60)/24)+DATE(1970,1,1)+(-6/24)</f>
        <v>42455.443750000006</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((E3782/D3782))</f>
        <v>1.2</v>
      </c>
      <c r="P3782" s="7">
        <f>(E3782/L3782)</f>
        <v>100</v>
      </c>
      <c r="Q3782" s="7" t="str">
        <f>LEFT($N3782,FIND("/",N3782)-1)</f>
        <v>theater</v>
      </c>
      <c r="R3782" s="7" t="str">
        <f>RIGHT($N3782,FIND("/",$N3782)-1)</f>
        <v>musical</v>
      </c>
      <c r="S3782" s="12">
        <f>(((J3782/60)/60)/24)+DATE(1970,1,1)+(-6/24)</f>
        <v>42165.969733796301</v>
      </c>
      <c r="T3782" s="12">
        <f>(((I3782/60)/60)/24)+DATE(1970,1,1)+(-6/24)</f>
        <v>42198.587499999994</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((E3783/D3783))</f>
        <v>1.0966666666666667</v>
      </c>
      <c r="P3783" s="7">
        <f>(E3783/L3783)</f>
        <v>94.90384615384616</v>
      </c>
      <c r="Q3783" s="7" t="str">
        <f>LEFT($N3783,FIND("/",N3783)-1)</f>
        <v>theater</v>
      </c>
      <c r="R3783" s="7" t="str">
        <f>RIGHT($N3783,FIND("/",$N3783)-1)</f>
        <v>musical</v>
      </c>
      <c r="S3783" s="12">
        <f>(((J3783/60)/60)/24)+DATE(1970,1,1)+(-6/24)</f>
        <v>41865.632928240739</v>
      </c>
      <c r="T3783" s="12">
        <f>(((I3783/60)/60)/24)+DATE(1970,1,1)+(-6/24)</f>
        <v>41890.632928240739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((E3784/D3784))</f>
        <v>1.0175000000000001</v>
      </c>
      <c r="P3784" s="7">
        <f>(E3784/L3784)</f>
        <v>75.370370370370367</v>
      </c>
      <c r="Q3784" s="7" t="str">
        <f>LEFT($N3784,FIND("/",N3784)-1)</f>
        <v>theater</v>
      </c>
      <c r="R3784" s="7" t="str">
        <f>RIGHT($N3784,FIND("/",$N3784)-1)</f>
        <v>musical</v>
      </c>
      <c r="S3784" s="12">
        <f>(((J3784/60)/60)/24)+DATE(1970,1,1)+(-6/24)</f>
        <v>42546.612233796302</v>
      </c>
      <c r="T3784" s="12">
        <f>(((I3784/60)/60)/24)+DATE(1970,1,1)+(-6/24)</f>
        <v>42575.708333333328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((E3785/D3785))</f>
        <v>1.2891666666666666</v>
      </c>
      <c r="P3785" s="7">
        <f>(E3785/L3785)</f>
        <v>64.458333333333329</v>
      </c>
      <c r="Q3785" s="7" t="str">
        <f>LEFT($N3785,FIND("/",N3785)-1)</f>
        <v>theater</v>
      </c>
      <c r="R3785" s="7" t="str">
        <f>RIGHT($N3785,FIND("/",$N3785)-1)</f>
        <v>musical</v>
      </c>
      <c r="S3785" s="12">
        <f>(((J3785/60)/60)/24)+DATE(1970,1,1)+(-6/24)</f>
        <v>42419.890277777777</v>
      </c>
      <c r="T3785" s="12">
        <f>(((I3785/60)/60)/24)+DATE(1970,1,1)+(-6/24)</f>
        <v>42444.416666666672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((E3786/D3786))</f>
        <v>1.1499999999999999</v>
      </c>
      <c r="P3786" s="7">
        <f>(E3786/L3786)</f>
        <v>115</v>
      </c>
      <c r="Q3786" s="7" t="str">
        <f>LEFT($N3786,FIND("/",N3786)-1)</f>
        <v>theater</v>
      </c>
      <c r="R3786" s="7" t="str">
        <f>RIGHT($N3786,FIND("/",$N3786)-1)</f>
        <v>musical</v>
      </c>
      <c r="S3786" s="12">
        <f>(((J3786/60)/60)/24)+DATE(1970,1,1)+(-6/24)</f>
        <v>42531.730694444443</v>
      </c>
      <c r="T3786" s="12">
        <f>(((I3786/60)/60)/24)+DATE(1970,1,1)+(-6/24)</f>
        <v>42561.730694444443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((E3787/D3787))</f>
        <v>1.5075000000000001</v>
      </c>
      <c r="P3787" s="7">
        <f>(E3787/L3787)</f>
        <v>100.5</v>
      </c>
      <c r="Q3787" s="7" t="str">
        <f>LEFT($N3787,FIND("/",N3787)-1)</f>
        <v>theater</v>
      </c>
      <c r="R3787" s="7" t="str">
        <f>RIGHT($N3787,FIND("/",$N3787)-1)</f>
        <v>musical</v>
      </c>
      <c r="S3787" s="12">
        <f>(((J3787/60)/60)/24)+DATE(1970,1,1)+(-6/24)</f>
        <v>42548.38853009259</v>
      </c>
      <c r="T3787" s="12">
        <f>(((I3787/60)/60)/24)+DATE(1970,1,1)+(-6/24)</f>
        <v>42584.168749999997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((E3788/D3788))</f>
        <v>1.1096666666666666</v>
      </c>
      <c r="P3788" s="7">
        <f>(E3788/L3788)</f>
        <v>93.774647887323937</v>
      </c>
      <c r="Q3788" s="7" t="str">
        <f>LEFT($N3788,FIND("/",N3788)-1)</f>
        <v>theater</v>
      </c>
      <c r="R3788" s="7" t="str">
        <f>RIGHT($N3788,FIND("/",$N3788)-1)</f>
        <v>musical</v>
      </c>
      <c r="S3788" s="12">
        <f>(((J3788/60)/60)/24)+DATE(1970,1,1)+(-6/24)</f>
        <v>42486.787905092591</v>
      </c>
      <c r="T3788" s="12">
        <f>(((I3788/60)/60)/24)+DATE(1970,1,1)+(-6/24)</f>
        <v>42516.787905092591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((E3789/D3789))</f>
        <v>1.0028571428571429</v>
      </c>
      <c r="P3789" s="7">
        <f>(E3789/L3789)</f>
        <v>35.1</v>
      </c>
      <c r="Q3789" s="7" t="str">
        <f>LEFT($N3789,FIND("/",N3789)-1)</f>
        <v>theater</v>
      </c>
      <c r="R3789" s="7" t="str">
        <f>RIGHT($N3789,FIND("/",$N3789)-1)</f>
        <v>musical</v>
      </c>
      <c r="S3789" s="12">
        <f>(((J3789/60)/60)/24)+DATE(1970,1,1)+(-6/24)</f>
        <v>42167.284791666665</v>
      </c>
      <c r="T3789" s="12">
        <f>(((I3789/60)/60)/24)+DATE(1970,1,1)+(-6/24)</f>
        <v>42195.915972222225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((E3790/D3790))</f>
        <v>6.6666666666666671E-3</v>
      </c>
      <c r="P3790" s="7">
        <f>(E3790/L3790)</f>
        <v>500</v>
      </c>
      <c r="Q3790" s="7" t="str">
        <f>LEFT($N3790,FIND("/",N3790)-1)</f>
        <v>theater</v>
      </c>
      <c r="R3790" s="7" t="str">
        <f>RIGHT($N3790,FIND("/",$N3790)-1)</f>
        <v>musical</v>
      </c>
      <c r="S3790" s="12">
        <f>(((J3790/60)/60)/24)+DATE(1970,1,1)+(-6/24)</f>
        <v>42333.445821759262</v>
      </c>
      <c r="T3790" s="12">
        <f>(((I3790/60)/60)/24)+DATE(1970,1,1)+(-6/24)</f>
        <v>42361.429166666669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((E3791/D3791))</f>
        <v>3.267605633802817E-2</v>
      </c>
      <c r="P3791" s="7">
        <f>(E3791/L3791)</f>
        <v>29</v>
      </c>
      <c r="Q3791" s="7" t="str">
        <f>LEFT($N3791,FIND("/",N3791)-1)</f>
        <v>theater</v>
      </c>
      <c r="R3791" s="7" t="str">
        <f>RIGHT($N3791,FIND("/",$N3791)-1)</f>
        <v>musical</v>
      </c>
      <c r="S3791" s="12">
        <f>(((J3791/60)/60)/24)+DATE(1970,1,1)+(-6/24)</f>
        <v>42138.548819444448</v>
      </c>
      <c r="T3791" s="12">
        <f>(((I3791/60)/60)/24)+DATE(1970,1,1)+(-6/24)</f>
        <v>42170.548819444448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((E3792/D3792))</f>
        <v>0</v>
      </c>
      <c r="P3792" s="7">
        <v>0</v>
      </c>
      <c r="Q3792" s="7" t="str">
        <f>LEFT($N3792,FIND("/",N3792)-1)</f>
        <v>theater</v>
      </c>
      <c r="R3792" s="7" t="str">
        <f>RIGHT($N3792,FIND("/",$N3792)-1)</f>
        <v>musical</v>
      </c>
      <c r="S3792" s="12">
        <f>(((J3792/60)/60)/24)+DATE(1970,1,1)+(-6/24)</f>
        <v>42666.416932870372</v>
      </c>
      <c r="T3792" s="12">
        <f>(((I3792/60)/60)/24)+DATE(1970,1,1)+(-6/24)</f>
        <v>42696.458599537036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((E3793/D3793))</f>
        <v>0</v>
      </c>
      <c r="P3793" s="7">
        <v>0</v>
      </c>
      <c r="Q3793" s="7" t="str">
        <f>LEFT($N3793,FIND("/",N3793)-1)</f>
        <v>theater</v>
      </c>
      <c r="R3793" s="7" t="str">
        <f>RIGHT($N3793,FIND("/",$N3793)-1)</f>
        <v>musical</v>
      </c>
      <c r="S3793" s="12">
        <f>(((J3793/60)/60)/24)+DATE(1970,1,1)+(-6/24)</f>
        <v>41766.442037037035</v>
      </c>
      <c r="T3793" s="12">
        <f>(((I3793/60)/60)/24)+DATE(1970,1,1)+(-6/24)</f>
        <v>41826.442037037035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((E3794/D3794))</f>
        <v>2.8E-3</v>
      </c>
      <c r="P3794" s="7">
        <f>(E3794/L3794)</f>
        <v>17.5</v>
      </c>
      <c r="Q3794" s="7" t="str">
        <f>LEFT($N3794,FIND("/",N3794)-1)</f>
        <v>theater</v>
      </c>
      <c r="R3794" s="7" t="str">
        <f>RIGHT($N3794,FIND("/",$N3794)-1)</f>
        <v>musical</v>
      </c>
      <c r="S3794" s="12">
        <f>(((J3794/60)/60)/24)+DATE(1970,1,1)+(-6/24)</f>
        <v>42170.197013888886</v>
      </c>
      <c r="T3794" s="12">
        <f>(((I3794/60)/60)/24)+DATE(1970,1,1)+(-6/24)</f>
        <v>42200.197013888886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((E3795/D3795))</f>
        <v>0.59657142857142853</v>
      </c>
      <c r="P3795" s="7">
        <f>(E3795/L3795)</f>
        <v>174</v>
      </c>
      <c r="Q3795" s="7" t="str">
        <f>LEFT($N3795,FIND("/",N3795)-1)</f>
        <v>theater</v>
      </c>
      <c r="R3795" s="7" t="str">
        <f>RIGHT($N3795,FIND("/",$N3795)-1)</f>
        <v>musical</v>
      </c>
      <c r="S3795" s="12">
        <f>(((J3795/60)/60)/24)+DATE(1970,1,1)+(-6/24)</f>
        <v>41968.688993055555</v>
      </c>
      <c r="T3795" s="12">
        <f>(((I3795/60)/60)/24)+DATE(1970,1,1)+(-6/24)</f>
        <v>41989.688993055555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((E3796/D3796))</f>
        <v>0.01</v>
      </c>
      <c r="P3796" s="7">
        <f>(E3796/L3796)</f>
        <v>50</v>
      </c>
      <c r="Q3796" s="7" t="str">
        <f>LEFT($N3796,FIND("/",N3796)-1)</f>
        <v>theater</v>
      </c>
      <c r="R3796" s="7" t="str">
        <f>RIGHT($N3796,FIND("/",$N3796)-1)</f>
        <v>musical</v>
      </c>
      <c r="S3796" s="12">
        <f>(((J3796/60)/60)/24)+DATE(1970,1,1)+(-6/24)</f>
        <v>42132.33048611111</v>
      </c>
      <c r="T3796" s="12">
        <f>(((I3796/60)/60)/24)+DATE(1970,1,1)+(-6/24)</f>
        <v>42162.33048611111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((E3797/D3797))</f>
        <v>1.6666666666666666E-2</v>
      </c>
      <c r="P3797" s="7">
        <f>(E3797/L3797)</f>
        <v>5</v>
      </c>
      <c r="Q3797" s="7" t="str">
        <f>LEFT($N3797,FIND("/",N3797)-1)</f>
        <v>theater</v>
      </c>
      <c r="R3797" s="7" t="str">
        <f>RIGHT($N3797,FIND("/",$N3797)-1)</f>
        <v>musical</v>
      </c>
      <c r="S3797" s="12">
        <f>(((J3797/60)/60)/24)+DATE(1970,1,1)+(-6/24)</f>
        <v>42201.186226851853</v>
      </c>
      <c r="T3797" s="12">
        <f>(((I3797/60)/60)/24)+DATE(1970,1,1)+(-6/24)</f>
        <v>42244.6875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((E3798/D3798))</f>
        <v>4.4444444444444447E-5</v>
      </c>
      <c r="P3798" s="7">
        <f>(E3798/L3798)</f>
        <v>1</v>
      </c>
      <c r="Q3798" s="7" t="str">
        <f>LEFT($N3798,FIND("/",N3798)-1)</f>
        <v>theater</v>
      </c>
      <c r="R3798" s="7" t="str">
        <f>RIGHT($N3798,FIND("/",$N3798)-1)</f>
        <v>musical</v>
      </c>
      <c r="S3798" s="12">
        <f>(((J3798/60)/60)/24)+DATE(1970,1,1)+(-6/24)</f>
        <v>42688.779583333337</v>
      </c>
      <c r="T3798" s="12">
        <f>(((I3798/60)/60)/24)+DATE(1970,1,1)+(-6/24)</f>
        <v>42748.779583333337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((E3799/D3799))</f>
        <v>0.89666666666666661</v>
      </c>
      <c r="P3799" s="7">
        <f>(E3799/L3799)</f>
        <v>145.40540540540542</v>
      </c>
      <c r="Q3799" s="7" t="str">
        <f>LEFT($N3799,FIND("/",N3799)-1)</f>
        <v>theater</v>
      </c>
      <c r="R3799" s="7" t="str">
        <f>RIGHT($N3799,FIND("/",$N3799)-1)</f>
        <v>musical</v>
      </c>
      <c r="S3799" s="12">
        <f>(((J3799/60)/60)/24)+DATE(1970,1,1)+(-6/24)</f>
        <v>42084.631539351853</v>
      </c>
      <c r="T3799" s="12">
        <f>(((I3799/60)/60)/24)+DATE(1970,1,1)+(-6/24)</f>
        <v>42114.631539351853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((E3800/D3800))</f>
        <v>1.4642857142857143E-2</v>
      </c>
      <c r="P3800" s="7">
        <f>(E3800/L3800)</f>
        <v>205</v>
      </c>
      <c r="Q3800" s="7" t="str">
        <f>LEFT($N3800,FIND("/",N3800)-1)</f>
        <v>theater</v>
      </c>
      <c r="R3800" s="7" t="str">
        <f>RIGHT($N3800,FIND("/",$N3800)-1)</f>
        <v>musical</v>
      </c>
      <c r="S3800" s="12">
        <f>(((J3800/60)/60)/24)+DATE(1970,1,1)+(-6/24)</f>
        <v>41831.472777777781</v>
      </c>
      <c r="T3800" s="12">
        <f>(((I3800/60)/60)/24)+DATE(1970,1,1)+(-6/24)</f>
        <v>41861.472777777781</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((E3801/D3801))</f>
        <v>4.02E-2</v>
      </c>
      <c r="P3801" s="7">
        <f>(E3801/L3801)</f>
        <v>100.5</v>
      </c>
      <c r="Q3801" s="7" t="str">
        <f>LEFT($N3801,FIND("/",N3801)-1)</f>
        <v>theater</v>
      </c>
      <c r="R3801" s="7" t="str">
        <f>RIGHT($N3801,FIND("/",$N3801)-1)</f>
        <v>musical</v>
      </c>
      <c r="S3801" s="12">
        <f>(((J3801/60)/60)/24)+DATE(1970,1,1)+(-6/24)</f>
        <v>42410.68105324074</v>
      </c>
      <c r="T3801" s="12">
        <f>(((I3801/60)/60)/24)+DATE(1970,1,1)+(-6/24)</f>
        <v>42440.68105324074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((E3802/D3802))</f>
        <v>4.0045454545454544E-2</v>
      </c>
      <c r="P3802" s="7">
        <f>(E3802/L3802)</f>
        <v>55.0625</v>
      </c>
      <c r="Q3802" s="7" t="str">
        <f>LEFT($N3802,FIND("/",N3802)-1)</f>
        <v>theater</v>
      </c>
      <c r="R3802" s="7" t="str">
        <f>RIGHT($N3802,FIND("/",$N3802)-1)</f>
        <v>musical</v>
      </c>
      <c r="S3802" s="12">
        <f>(((J3802/60)/60)/24)+DATE(1970,1,1)+(-6/24)</f>
        <v>41982.487071759257</v>
      </c>
      <c r="T3802" s="12">
        <f>(((I3802/60)/60)/24)+DATE(1970,1,1)+(-6/24)</f>
        <v>42014.957638888889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((E3803/D3803))</f>
        <v>8.5199999999999998E-2</v>
      </c>
      <c r="P3803" s="7">
        <f>(E3803/L3803)</f>
        <v>47.333333333333336</v>
      </c>
      <c r="Q3803" s="7" t="str">
        <f>LEFT($N3803,FIND("/",N3803)-1)</f>
        <v>theater</v>
      </c>
      <c r="R3803" s="7" t="str">
        <f>RIGHT($N3803,FIND("/",$N3803)-1)</f>
        <v>musical</v>
      </c>
      <c r="S3803" s="12">
        <f>(((J3803/60)/60)/24)+DATE(1970,1,1)+(-6/24)</f>
        <v>41975.426111111112</v>
      </c>
      <c r="T3803" s="12">
        <f>(((I3803/60)/60)/24)+DATE(1970,1,1)+(-6/24)</f>
        <v>42006.426111111112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((E3804/D3804))</f>
        <v>0</v>
      </c>
      <c r="P3804" s="7">
        <v>0</v>
      </c>
      <c r="Q3804" s="7" t="str">
        <f>LEFT($N3804,FIND("/",N3804)-1)</f>
        <v>theater</v>
      </c>
      <c r="R3804" s="7" t="str">
        <f>RIGHT($N3804,FIND("/",$N3804)-1)</f>
        <v>musical</v>
      </c>
      <c r="S3804" s="12">
        <f>(((J3804/60)/60)/24)+DATE(1970,1,1)+(-6/24)</f>
        <v>42268.876226851848</v>
      </c>
      <c r="T3804" s="12">
        <f>(((I3804/60)/60)/24)+DATE(1970,1,1)+(-6/24)</f>
        <v>42298.876226851848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((E3805/D3805))</f>
        <v>0.19650000000000001</v>
      </c>
      <c r="P3805" s="7">
        <f>(E3805/L3805)</f>
        <v>58.95</v>
      </c>
      <c r="Q3805" s="7" t="str">
        <f>LEFT($N3805,FIND("/",N3805)-1)</f>
        <v>theater</v>
      </c>
      <c r="R3805" s="7" t="str">
        <f>RIGHT($N3805,FIND("/",$N3805)-1)</f>
        <v>musical</v>
      </c>
      <c r="S3805" s="12">
        <f>(((J3805/60)/60)/24)+DATE(1970,1,1)+(-6/24)</f>
        <v>42403.721851851849</v>
      </c>
      <c r="T3805" s="12">
        <f>(((I3805/60)/60)/24)+DATE(1970,1,1)+(-6/24)</f>
        <v>42433.721851851849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((E3806/D3806))</f>
        <v>0</v>
      </c>
      <c r="P3806" s="7">
        <v>0</v>
      </c>
      <c r="Q3806" s="7" t="str">
        <f>LEFT($N3806,FIND("/",N3806)-1)</f>
        <v>theater</v>
      </c>
      <c r="R3806" s="7" t="str">
        <f>RIGHT($N3806,FIND("/",$N3806)-1)</f>
        <v>musical</v>
      </c>
      <c r="S3806" s="12">
        <f>(((J3806/60)/60)/24)+DATE(1970,1,1)+(-6/24)</f>
        <v>42526.75953703704</v>
      </c>
      <c r="T3806" s="12">
        <f>(((I3806/60)/60)/24)+DATE(1970,1,1)+(-6/24)</f>
        <v>42582.041666666672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((E3807/D3807))</f>
        <v>2.0000000000000002E-5</v>
      </c>
      <c r="P3807" s="7">
        <f>(E3807/L3807)</f>
        <v>1.5</v>
      </c>
      <c r="Q3807" s="7" t="str">
        <f>LEFT($N3807,FIND("/",N3807)-1)</f>
        <v>theater</v>
      </c>
      <c r="R3807" s="7" t="str">
        <f>RIGHT($N3807,FIND("/",$N3807)-1)</f>
        <v>musical</v>
      </c>
      <c r="S3807" s="12">
        <f>(((J3807/60)/60)/24)+DATE(1970,1,1)+(-6/24)</f>
        <v>41849.637037037035</v>
      </c>
      <c r="T3807" s="12">
        <f>(((I3807/60)/60)/24)+DATE(1970,1,1)+(-6/24)</f>
        <v>41909.637037037035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((E3808/D3808))</f>
        <v>6.6666666666666664E-4</v>
      </c>
      <c r="P3808" s="7">
        <f>(E3808/L3808)</f>
        <v>5</v>
      </c>
      <c r="Q3808" s="7" t="str">
        <f>LEFT($N3808,FIND("/",N3808)-1)</f>
        <v>theater</v>
      </c>
      <c r="R3808" s="7" t="str">
        <f>RIGHT($N3808,FIND("/",$N3808)-1)</f>
        <v>musical</v>
      </c>
      <c r="S3808" s="12">
        <f>(((J3808/60)/60)/24)+DATE(1970,1,1)+(-6/24)</f>
        <v>41799.009039351848</v>
      </c>
      <c r="T3808" s="12">
        <f>(((I3808/60)/60)/24)+DATE(1970,1,1)+(-6/24)</f>
        <v>41819.009039351848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((E3809/D3809))</f>
        <v>0.30333333333333334</v>
      </c>
      <c r="P3809" s="7">
        <f>(E3809/L3809)</f>
        <v>50.555555555555557</v>
      </c>
      <c r="Q3809" s="7" t="str">
        <f>LEFT($N3809,FIND("/",N3809)-1)</f>
        <v>theater</v>
      </c>
      <c r="R3809" s="7" t="str">
        <f>RIGHT($N3809,FIND("/",$N3809)-1)</f>
        <v>musical</v>
      </c>
      <c r="S3809" s="12">
        <f>(((J3809/60)/60)/24)+DATE(1970,1,1)+(-6/24)</f>
        <v>42090.659016203703</v>
      </c>
      <c r="T3809" s="12">
        <f>(((I3809/60)/60)/24)+DATE(1970,1,1)+(-6/24)</f>
        <v>42097.659016203703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((E3810/D3810))</f>
        <v>1</v>
      </c>
      <c r="P3810" s="7">
        <f>(E3810/L3810)</f>
        <v>41.666666666666664</v>
      </c>
      <c r="Q3810" s="7" t="str">
        <f>LEFT($N3810,FIND("/",N3810)-1)</f>
        <v>theater</v>
      </c>
      <c r="R3810" s="7" t="str">
        <f>RIGHT($N3810,FIND("/",$N3810)-3)</f>
        <v>plays</v>
      </c>
      <c r="S3810" s="12">
        <f>(((J3810/60)/60)/24)+DATE(1970,1,1)+(-6/24)</f>
        <v>42059.203923611116</v>
      </c>
      <c r="T3810" s="12">
        <f>(((I3810/60)/60)/24)+DATE(1970,1,1)+(-6/24)</f>
        <v>42119.162256944444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((E3811/D3811))</f>
        <v>1.0125</v>
      </c>
      <c r="P3811" s="7">
        <f>(E3811/L3811)</f>
        <v>53.289473684210527</v>
      </c>
      <c r="Q3811" s="7" t="str">
        <f>LEFT($N3811,FIND("/",N3811)-1)</f>
        <v>theater</v>
      </c>
      <c r="R3811" s="7" t="str">
        <f>RIGHT($N3811,FIND("/",$N3811)-3)</f>
        <v>plays</v>
      </c>
      <c r="S3811" s="12">
        <f>(((J3811/60)/60)/24)+DATE(1970,1,1)+(-6/24)</f>
        <v>41800.276701388888</v>
      </c>
      <c r="T3811" s="12">
        <f>(((I3811/60)/60)/24)+DATE(1970,1,1)+(-6/24)</f>
        <v>41850.708333333336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((E3812/D3812))</f>
        <v>1.2173333333333334</v>
      </c>
      <c r="P3812" s="7">
        <f>(E3812/L3812)</f>
        <v>70.230769230769226</v>
      </c>
      <c r="Q3812" s="7" t="str">
        <f>LEFT($N3812,FIND("/",N3812)-1)</f>
        <v>theater</v>
      </c>
      <c r="R3812" s="7" t="str">
        <f>RIGHT($N3812,FIND("/",$N3812)-3)</f>
        <v>plays</v>
      </c>
      <c r="S3812" s="12">
        <f>(((J3812/60)/60)/24)+DATE(1970,1,1)+(-6/24)</f>
        <v>42054.599050925928</v>
      </c>
      <c r="T3812" s="12">
        <f>(((I3812/60)/60)/24)+DATE(1970,1,1)+(-6/24)</f>
        <v>42084.557384259257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((E3813/D3813))</f>
        <v>3.3</v>
      </c>
      <c r="P3813" s="7">
        <f>(E3813/L3813)</f>
        <v>43.421052631578945</v>
      </c>
      <c r="Q3813" s="7" t="str">
        <f>LEFT($N3813,FIND("/",N3813)-1)</f>
        <v>theater</v>
      </c>
      <c r="R3813" s="7" t="str">
        <f>RIGHT($N3813,FIND("/",$N3813)-3)</f>
        <v>plays</v>
      </c>
      <c r="S3813" s="12">
        <f>(((J3813/60)/60)/24)+DATE(1970,1,1)+(-6/24)</f>
        <v>42487.37700231481</v>
      </c>
      <c r="T3813" s="12">
        <f>(((I3813/60)/60)/24)+DATE(1970,1,1)+(-6/24)</f>
        <v>42521.208333333328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((E3814/D3814))</f>
        <v>1.0954999999999999</v>
      </c>
      <c r="P3814" s="7">
        <f>(E3814/L3814)</f>
        <v>199.18181818181819</v>
      </c>
      <c r="Q3814" s="7" t="str">
        <f>LEFT($N3814,FIND("/",N3814)-1)</f>
        <v>theater</v>
      </c>
      <c r="R3814" s="7" t="str">
        <f>RIGHT($N3814,FIND("/",$N3814)-3)</f>
        <v>plays</v>
      </c>
      <c r="S3814" s="12">
        <f>(((J3814/60)/60)/24)+DATE(1970,1,1)+(-6/24)</f>
        <v>42109.501250000001</v>
      </c>
      <c r="T3814" s="12">
        <f>(((I3814/60)/60)/24)+DATE(1970,1,1)+(-6/24)</f>
        <v>42155.915972222225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((E3815/D3815))</f>
        <v>1.0095190476190474</v>
      </c>
      <c r="P3815" s="7">
        <f>(E3815/L3815)</f>
        <v>78.518148148148143</v>
      </c>
      <c r="Q3815" s="7" t="str">
        <f>LEFT($N3815,FIND("/",N3815)-1)</f>
        <v>theater</v>
      </c>
      <c r="R3815" s="7" t="str">
        <f>RIGHT($N3815,FIND("/",$N3815)-3)</f>
        <v>plays</v>
      </c>
      <c r="S3815" s="12">
        <f>(((J3815/60)/60)/24)+DATE(1970,1,1)+(-6/24)</f>
        <v>42497.025706018518</v>
      </c>
      <c r="T3815" s="12">
        <f>(((I3815/60)/60)/24)+DATE(1970,1,1)+(-6/24)</f>
        <v>42535.654861111107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((E3816/D3816))</f>
        <v>1.4013333333333333</v>
      </c>
      <c r="P3816" s="7">
        <f>(E3816/L3816)</f>
        <v>61.823529411764703</v>
      </c>
      <c r="Q3816" s="7" t="str">
        <f>LEFT($N3816,FIND("/",N3816)-1)</f>
        <v>theater</v>
      </c>
      <c r="R3816" s="7" t="str">
        <f>RIGHT($N3816,FIND("/",$N3816)-3)</f>
        <v>plays</v>
      </c>
      <c r="S3816" s="12">
        <f>(((J3816/60)/60)/24)+DATE(1970,1,1)+(-6/24)</f>
        <v>42058.654074074075</v>
      </c>
      <c r="T3816" s="12">
        <f>(((I3816/60)/60)/24)+DATE(1970,1,1)+(-6/24)</f>
        <v>42094.915972222225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((E3817/D3817))</f>
        <v>1.0000100000000001</v>
      </c>
      <c r="P3817" s="7">
        <f>(E3817/L3817)</f>
        <v>50.000500000000002</v>
      </c>
      <c r="Q3817" s="7" t="str">
        <f>LEFT($N3817,FIND("/",N3817)-1)</f>
        <v>theater</v>
      </c>
      <c r="R3817" s="7" t="str">
        <f>RIGHT($N3817,FIND("/",$N3817)-3)</f>
        <v>plays</v>
      </c>
      <c r="S3817" s="12">
        <f>(((J3817/60)/60)/24)+DATE(1970,1,1)+(-6/24)</f>
        <v>42207.009918981479</v>
      </c>
      <c r="T3817" s="12">
        <f>(((I3817/60)/60)/24)+DATE(1970,1,1)+(-6/24)</f>
        <v>42236.708333333328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((E3818/D3818))</f>
        <v>1.19238</v>
      </c>
      <c r="P3818" s="7">
        <f>(E3818/L3818)</f>
        <v>48.339729729729726</v>
      </c>
      <c r="Q3818" s="7" t="str">
        <f>LEFT($N3818,FIND("/",N3818)-1)</f>
        <v>theater</v>
      </c>
      <c r="R3818" s="7" t="str">
        <f>RIGHT($N3818,FIND("/",$N3818)-3)</f>
        <v>plays</v>
      </c>
      <c r="S3818" s="12">
        <f>(((J3818/60)/60)/24)+DATE(1970,1,1)+(-6/24)</f>
        <v>41807.440081018518</v>
      </c>
      <c r="T3818" s="12">
        <f>(((I3818/60)/60)/24)+DATE(1970,1,1)+(-6/24)</f>
        <v>41837.440081018518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((E3819/D3819))</f>
        <v>1.0725</v>
      </c>
      <c r="P3819" s="7">
        <f>(E3819/L3819)</f>
        <v>107.25</v>
      </c>
      <c r="Q3819" s="7" t="str">
        <f>LEFT($N3819,FIND("/",N3819)-1)</f>
        <v>theater</v>
      </c>
      <c r="R3819" s="7" t="str">
        <f>RIGHT($N3819,FIND("/",$N3819)-3)</f>
        <v>plays</v>
      </c>
      <c r="S3819" s="12">
        <f>(((J3819/60)/60)/24)+DATE(1970,1,1)+(-6/24)</f>
        <v>42284.44694444444</v>
      </c>
      <c r="T3819" s="12">
        <f>(((I3819/60)/60)/24)+DATE(1970,1,1)+(-6/24)</f>
        <v>42300.915972222225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((E3820/D3820))</f>
        <v>2.2799999999999998</v>
      </c>
      <c r="P3820" s="7">
        <f>(E3820/L3820)</f>
        <v>57</v>
      </c>
      <c r="Q3820" s="7" t="str">
        <f>LEFT($N3820,FIND("/",N3820)-1)</f>
        <v>theater</v>
      </c>
      <c r="R3820" s="7" t="str">
        <f>RIGHT($N3820,FIND("/",$N3820)-3)</f>
        <v>plays</v>
      </c>
      <c r="S3820" s="12">
        <f>(((J3820/60)/60)/24)+DATE(1970,1,1)+(-6/24)</f>
        <v>42045.59238425926</v>
      </c>
      <c r="T3820" s="12">
        <f>(((I3820/60)/60)/24)+DATE(1970,1,1)+(-6/24)</f>
        <v>42075.550717592589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((E3821/D3821))</f>
        <v>1.0640000000000001</v>
      </c>
      <c r="P3821" s="7">
        <f>(E3821/L3821)</f>
        <v>40.92307692307692</v>
      </c>
      <c r="Q3821" s="7" t="str">
        <f>LEFT($N3821,FIND("/",N3821)-1)</f>
        <v>theater</v>
      </c>
      <c r="R3821" s="7" t="str">
        <f>RIGHT($N3821,FIND("/",$N3821)-3)</f>
        <v>plays</v>
      </c>
      <c r="S3821" s="12">
        <f>(((J3821/60)/60)/24)+DATE(1970,1,1)+(-6/24)</f>
        <v>42183.959537037037</v>
      </c>
      <c r="T3821" s="12">
        <f>(((I3821/60)/60)/24)+DATE(1970,1,1)+(-6/24)</f>
        <v>42202.626388888893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((E3822/D3822))</f>
        <v>1.4333333333333333</v>
      </c>
      <c r="P3822" s="7">
        <f>(E3822/L3822)</f>
        <v>21.5</v>
      </c>
      <c r="Q3822" s="7" t="str">
        <f>LEFT($N3822,FIND("/",N3822)-1)</f>
        <v>theater</v>
      </c>
      <c r="R3822" s="7" t="str">
        <f>RIGHT($N3822,FIND("/",$N3822)-3)</f>
        <v>plays</v>
      </c>
      <c r="S3822" s="12">
        <f>(((J3822/60)/60)/24)+DATE(1970,1,1)+(-6/24)</f>
        <v>42160.401817129634</v>
      </c>
      <c r="T3822" s="12">
        <f>(((I3822/60)/60)/24)+DATE(1970,1,1)+(-6/24)</f>
        <v>42190.401817129634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((E3823/D3823))</f>
        <v>1.0454285714285714</v>
      </c>
      <c r="P3823" s="7">
        <f>(E3823/L3823)</f>
        <v>79.543478260869563</v>
      </c>
      <c r="Q3823" s="7" t="str">
        <f>LEFT($N3823,FIND("/",N3823)-1)</f>
        <v>theater</v>
      </c>
      <c r="R3823" s="7" t="str">
        <f>RIGHT($N3823,FIND("/",$N3823)-3)</f>
        <v>plays</v>
      </c>
      <c r="S3823" s="12">
        <f>(((J3823/60)/60)/24)+DATE(1970,1,1)+(-6/24)</f>
        <v>42340.930636574078</v>
      </c>
      <c r="T3823" s="12">
        <f>(((I3823/60)/60)/24)+DATE(1970,1,1)+(-6/24)</f>
        <v>42372.930636574078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((E3824/D3824))</f>
        <v>1.1002000000000001</v>
      </c>
      <c r="P3824" s="7">
        <f>(E3824/L3824)</f>
        <v>72.381578947368425</v>
      </c>
      <c r="Q3824" s="7" t="str">
        <f>LEFT($N3824,FIND("/",N3824)-1)</f>
        <v>theater</v>
      </c>
      <c r="R3824" s="7" t="str">
        <f>RIGHT($N3824,FIND("/",$N3824)-3)</f>
        <v>plays</v>
      </c>
      <c r="S3824" s="12">
        <f>(((J3824/60)/60)/24)+DATE(1970,1,1)+(-6/24)</f>
        <v>42329.588159722218</v>
      </c>
      <c r="T3824" s="12">
        <f>(((I3824/60)/60)/24)+DATE(1970,1,1)+(-6/24)</f>
        <v>42388.707638888889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((E3825/D3825))</f>
        <v>1.06</v>
      </c>
      <c r="P3825" s="7">
        <f>(E3825/L3825)</f>
        <v>64.634146341463421</v>
      </c>
      <c r="Q3825" s="7" t="str">
        <f>LEFT($N3825,FIND("/",N3825)-1)</f>
        <v>theater</v>
      </c>
      <c r="R3825" s="7" t="str">
        <f>RIGHT($N3825,FIND("/",$N3825)-3)</f>
        <v>plays</v>
      </c>
      <c r="S3825" s="12">
        <f>(((J3825/60)/60)/24)+DATE(1970,1,1)+(-6/24)</f>
        <v>42170.660231481481</v>
      </c>
      <c r="T3825" s="12">
        <f>(((I3825/60)/60)/24)+DATE(1970,1,1)+(-6/24)</f>
        <v>42204.915972222225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((E3826/D3826))</f>
        <v>1.08</v>
      </c>
      <c r="P3826" s="7">
        <f>(E3826/L3826)</f>
        <v>38.571428571428569</v>
      </c>
      <c r="Q3826" s="7" t="str">
        <f>LEFT($N3826,FIND("/",N3826)-1)</f>
        <v>theater</v>
      </c>
      <c r="R3826" s="7" t="str">
        <f>RIGHT($N3826,FIND("/",$N3826)-3)</f>
        <v>plays</v>
      </c>
      <c r="S3826" s="12">
        <f>(((J3826/60)/60)/24)+DATE(1970,1,1)+(-6/24)</f>
        <v>42571.376192129625</v>
      </c>
      <c r="T3826" s="12">
        <f>(((I3826/60)/60)/24)+DATE(1970,1,1)+(-6/24)</f>
        <v>42583.320138888885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((E3827/D3827))</f>
        <v>1.0542</v>
      </c>
      <c r="P3827" s="7">
        <f>(E3827/L3827)</f>
        <v>107.57142857142857</v>
      </c>
      <c r="Q3827" s="7" t="str">
        <f>LEFT($N3827,FIND("/",N3827)-1)</f>
        <v>theater</v>
      </c>
      <c r="R3827" s="7" t="str">
        <f>RIGHT($N3827,FIND("/",$N3827)-3)</f>
        <v>plays</v>
      </c>
      <c r="S3827" s="12">
        <f>(((J3827/60)/60)/24)+DATE(1970,1,1)+(-6/24)</f>
        <v>42150.819606481484</v>
      </c>
      <c r="T3827" s="12">
        <f>(((I3827/60)/60)/24)+DATE(1970,1,1)+(-6/24)</f>
        <v>42171.819606481484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((E3828/D3828))</f>
        <v>1.1916666666666667</v>
      </c>
      <c r="P3828" s="7">
        <f>(E3828/L3828)</f>
        <v>27.5</v>
      </c>
      <c r="Q3828" s="7" t="str">
        <f>LEFT($N3828,FIND("/",N3828)-1)</f>
        <v>theater</v>
      </c>
      <c r="R3828" s="7" t="str">
        <f>RIGHT($N3828,FIND("/",$N3828)-3)</f>
        <v>plays</v>
      </c>
      <c r="S3828" s="12">
        <f>(((J3828/60)/60)/24)+DATE(1970,1,1)+(-6/24)</f>
        <v>42101.173541666663</v>
      </c>
      <c r="T3828" s="12">
        <f>(((I3828/60)/60)/24)+DATE(1970,1,1)+(-6/24)</f>
        <v>42131.173541666663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((E3829/D3829))</f>
        <v>1.5266666666666666</v>
      </c>
      <c r="P3829" s="7">
        <f>(E3829/L3829)</f>
        <v>70.461538461538467</v>
      </c>
      <c r="Q3829" s="7" t="str">
        <f>LEFT($N3829,FIND("/",N3829)-1)</f>
        <v>theater</v>
      </c>
      <c r="R3829" s="7" t="str">
        <f>RIGHT($N3829,FIND("/",$N3829)-3)</f>
        <v>plays</v>
      </c>
      <c r="S3829" s="12">
        <f>(((J3829/60)/60)/24)+DATE(1970,1,1)+(-6/24)</f>
        <v>42034.678252314814</v>
      </c>
      <c r="T3829" s="12">
        <f>(((I3829/60)/60)/24)+DATE(1970,1,1)+(-6/24)</f>
        <v>42089.75</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((E3830/D3830))</f>
        <v>1</v>
      </c>
      <c r="P3830" s="7">
        <f>(E3830/L3830)</f>
        <v>178.57142857142858</v>
      </c>
      <c r="Q3830" s="7" t="str">
        <f>LEFT($N3830,FIND("/",N3830)-1)</f>
        <v>theater</v>
      </c>
      <c r="R3830" s="7" t="str">
        <f>RIGHT($N3830,FIND("/",$N3830)-3)</f>
        <v>plays</v>
      </c>
      <c r="S3830" s="12">
        <f>(((J3830/60)/60)/24)+DATE(1970,1,1)+(-6/24)</f>
        <v>41944.277627314819</v>
      </c>
      <c r="T3830" s="12">
        <f>(((I3830/60)/60)/24)+DATE(1970,1,1)+(-6/24)</f>
        <v>42004.319293981483</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((E3831/D3831))</f>
        <v>1.002</v>
      </c>
      <c r="P3831" s="7">
        <f>(E3831/L3831)</f>
        <v>62.625</v>
      </c>
      <c r="Q3831" s="7" t="str">
        <f>LEFT($N3831,FIND("/",N3831)-1)</f>
        <v>theater</v>
      </c>
      <c r="R3831" s="7" t="str">
        <f>RIGHT($N3831,FIND("/",$N3831)-3)</f>
        <v>plays</v>
      </c>
      <c r="S3831" s="12">
        <f>(((J3831/60)/60)/24)+DATE(1970,1,1)+(-6/24)</f>
        <v>42593.615405092598</v>
      </c>
      <c r="T3831" s="12">
        <f>(((I3831/60)/60)/24)+DATE(1970,1,1)+(-6/24)</f>
        <v>42613.615405092598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((E3832/D3832))</f>
        <v>2.25</v>
      </c>
      <c r="P3832" s="7">
        <f>(E3832/L3832)</f>
        <v>75</v>
      </c>
      <c r="Q3832" s="7" t="str">
        <f>LEFT($N3832,FIND("/",N3832)-1)</f>
        <v>theater</v>
      </c>
      <c r="R3832" s="7" t="str">
        <f>RIGHT($N3832,FIND("/",$N3832)-3)</f>
        <v>plays</v>
      </c>
      <c r="S3832" s="12">
        <f>(((J3832/60)/60)/24)+DATE(1970,1,1)+(-6/24)</f>
        <v>42503.490868055553</v>
      </c>
      <c r="T3832" s="12">
        <f>(((I3832/60)/60)/24)+DATE(1970,1,1)+(-6/24)</f>
        <v>42517.490868055553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((E3833/D3833))</f>
        <v>1.0602199999999999</v>
      </c>
      <c r="P3833" s="7">
        <f>(E3833/L3833)</f>
        <v>58.901111111111113</v>
      </c>
      <c r="Q3833" s="7" t="str">
        <f>LEFT($N3833,FIND("/",N3833)-1)</f>
        <v>theater</v>
      </c>
      <c r="R3833" s="7" t="str">
        <f>RIGHT($N3833,FIND("/",$N3833)-3)</f>
        <v>plays</v>
      </c>
      <c r="S3833" s="12">
        <f>(((J3833/60)/60)/24)+DATE(1970,1,1)+(-6/24)</f>
        <v>41927.598900462966</v>
      </c>
      <c r="T3833" s="12">
        <f>(((I3833/60)/60)/24)+DATE(1970,1,1)+(-6/24)</f>
        <v>41948.640567129631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((E3834/D3834))</f>
        <v>1.0466666666666666</v>
      </c>
      <c r="P3834" s="7">
        <f>(E3834/L3834)</f>
        <v>139.55555555555554</v>
      </c>
      <c r="Q3834" s="7" t="str">
        <f>LEFT($N3834,FIND("/",N3834)-1)</f>
        <v>theater</v>
      </c>
      <c r="R3834" s="7" t="str">
        <f>RIGHT($N3834,FIND("/",$N3834)-3)</f>
        <v>plays</v>
      </c>
      <c r="S3834" s="12">
        <f>(((J3834/60)/60)/24)+DATE(1970,1,1)+(-6/24)</f>
        <v>42374.864988425921</v>
      </c>
      <c r="T3834" s="12">
        <f>(((I3834/60)/60)/24)+DATE(1970,1,1)+(-6/24)</f>
        <v>42419.864988425921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((E3835/D3835))</f>
        <v>1.1666666666666667</v>
      </c>
      <c r="P3835" s="7">
        <f>(E3835/L3835)</f>
        <v>70</v>
      </c>
      <c r="Q3835" s="7" t="str">
        <f>LEFT($N3835,FIND("/",N3835)-1)</f>
        <v>theater</v>
      </c>
      <c r="R3835" s="7" t="str">
        <f>RIGHT($N3835,FIND("/",$N3835)-3)</f>
        <v>plays</v>
      </c>
      <c r="S3835" s="12">
        <f>(((J3835/60)/60)/24)+DATE(1970,1,1)+(-6/24)</f>
        <v>41963.622361111105</v>
      </c>
      <c r="T3835" s="12">
        <f>(((I3835/60)/60)/24)+DATE(1970,1,1)+(-6/24)</f>
        <v>41974.547916666663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((E3836/D3836))</f>
        <v>1.0903333333333334</v>
      </c>
      <c r="P3836" s="7">
        <f>(E3836/L3836)</f>
        <v>57.385964912280699</v>
      </c>
      <c r="Q3836" s="7" t="str">
        <f>LEFT($N3836,FIND("/",N3836)-1)</f>
        <v>theater</v>
      </c>
      <c r="R3836" s="7" t="str">
        <f>RIGHT($N3836,FIND("/",$N3836)-3)</f>
        <v>plays</v>
      </c>
      <c r="S3836" s="12">
        <f>(((J3836/60)/60)/24)+DATE(1970,1,1)+(-6/24)</f>
        <v>42143.195219907408</v>
      </c>
      <c r="T3836" s="12">
        <f>(((I3836/60)/60)/24)+DATE(1970,1,1)+(-6/24)</f>
        <v>42173.195219907408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((E3837/D3837))</f>
        <v>1.6</v>
      </c>
      <c r="P3837" s="7">
        <f>(E3837/L3837)</f>
        <v>40</v>
      </c>
      <c r="Q3837" s="7" t="str">
        <f>LEFT($N3837,FIND("/",N3837)-1)</f>
        <v>theater</v>
      </c>
      <c r="R3837" s="7" t="str">
        <f>RIGHT($N3837,FIND("/",$N3837)-3)</f>
        <v>plays</v>
      </c>
      <c r="S3837" s="12">
        <f>(((J3837/60)/60)/24)+DATE(1970,1,1)+(-6/24)</f>
        <v>42460.69222222222</v>
      </c>
      <c r="T3837" s="12">
        <f>(((I3837/60)/60)/24)+DATE(1970,1,1)+(-6/24)</f>
        <v>42481.69222222222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((E3838/D3838))</f>
        <v>1.125</v>
      </c>
      <c r="P3838" s="7">
        <f>(E3838/L3838)</f>
        <v>64.285714285714292</v>
      </c>
      <c r="Q3838" s="7" t="str">
        <f>LEFT($N3838,FIND("/",N3838)-1)</f>
        <v>theater</v>
      </c>
      <c r="R3838" s="7" t="str">
        <f>RIGHT($N3838,FIND("/",$N3838)-3)</f>
        <v>plays</v>
      </c>
      <c r="S3838" s="12">
        <f>(((J3838/60)/60)/24)+DATE(1970,1,1)+(-6/24)</f>
        <v>42553.676527777774</v>
      </c>
      <c r="T3838" s="12">
        <f>(((I3838/60)/60)/24)+DATE(1970,1,1)+(-6/24)</f>
        <v>42584.922916666663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((E3839/D3839))</f>
        <v>1.0209999999999999</v>
      </c>
      <c r="P3839" s="7">
        <f>(E3839/L3839)</f>
        <v>120.11764705882354</v>
      </c>
      <c r="Q3839" s="7" t="str">
        <f>LEFT($N3839,FIND("/",N3839)-1)</f>
        <v>theater</v>
      </c>
      <c r="R3839" s="7" t="str">
        <f>RIGHT($N3839,FIND("/",$N3839)-3)</f>
        <v>plays</v>
      </c>
      <c r="S3839" s="12">
        <f>(((J3839/60)/60)/24)+DATE(1970,1,1)+(-6/24)</f>
        <v>42152.515717592592</v>
      </c>
      <c r="T3839" s="12">
        <f>(((I3839/60)/60)/24)+DATE(1970,1,1)+(-6/24)</f>
        <v>42188.515717592592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((E3840/D3840))</f>
        <v>1.00824</v>
      </c>
      <c r="P3840" s="7">
        <f>(E3840/L3840)</f>
        <v>1008.24</v>
      </c>
      <c r="Q3840" s="7" t="str">
        <f>LEFT($N3840,FIND("/",N3840)-1)</f>
        <v>theater</v>
      </c>
      <c r="R3840" s="7" t="str">
        <f>RIGHT($N3840,FIND("/",$N3840)-3)</f>
        <v>plays</v>
      </c>
      <c r="S3840" s="12">
        <f>(((J3840/60)/60)/24)+DATE(1970,1,1)+(-6/24)</f>
        <v>42116.460752314815</v>
      </c>
      <c r="T3840" s="12">
        <f>(((I3840/60)/60)/24)+DATE(1970,1,1)+(-6/24)</f>
        <v>42146.460752314815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((E3841/D3841))</f>
        <v>1.0125</v>
      </c>
      <c r="P3841" s="7">
        <f>(E3841/L3841)</f>
        <v>63.28125</v>
      </c>
      <c r="Q3841" s="7" t="str">
        <f>LEFT($N3841,FIND("/",N3841)-1)</f>
        <v>theater</v>
      </c>
      <c r="R3841" s="7" t="str">
        <f>RIGHT($N3841,FIND("/",$N3841)-3)</f>
        <v>plays</v>
      </c>
      <c r="S3841" s="12">
        <f>(((J3841/60)/60)/24)+DATE(1970,1,1)+(-6/24)</f>
        <v>42154.892638888887</v>
      </c>
      <c r="T3841" s="12">
        <f>(((I3841/60)/60)/24)+DATE(1970,1,1)+(-6/24)</f>
        <v>42214.892638888887</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((E3842/D3842))</f>
        <v>65</v>
      </c>
      <c r="P3842" s="7">
        <f>(E3842/L3842)</f>
        <v>21.666666666666668</v>
      </c>
      <c r="Q3842" s="7" t="str">
        <f>LEFT($N3842,FIND("/",N3842)-1)</f>
        <v>theater</v>
      </c>
      <c r="R3842" s="7" t="str">
        <f>RIGHT($N3842,FIND("/",$N3842)-3)</f>
        <v>plays</v>
      </c>
      <c r="S3842" s="12">
        <f>(((J3842/60)/60)/24)+DATE(1970,1,1)+(-6/24)</f>
        <v>42432.451724537037</v>
      </c>
      <c r="T3842" s="12">
        <f>(((I3842/60)/60)/24)+DATE(1970,1,1)+(-6/24)</f>
        <v>42457.410057870366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((E3843/D3843))</f>
        <v>8.72E-2</v>
      </c>
      <c r="P3843" s="7">
        <f>(E3843/L3843)</f>
        <v>25.647058823529413</v>
      </c>
      <c r="Q3843" s="7" t="str">
        <f>LEFT($N3843,FIND("/",N3843)-1)</f>
        <v>theater</v>
      </c>
      <c r="R3843" s="7" t="str">
        <f>RIGHT($N3843,FIND("/",$N3843)-3)</f>
        <v>plays</v>
      </c>
      <c r="S3843" s="12">
        <f>(((J3843/60)/60)/24)+DATE(1970,1,1)+(-6/24)</f>
        <v>41780.535729166666</v>
      </c>
      <c r="T3843" s="12">
        <f>(((I3843/60)/60)/24)+DATE(1970,1,1)+(-6/24)</f>
        <v>41840.535729166666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((E3844/D3844))</f>
        <v>0.21940000000000001</v>
      </c>
      <c r="P3844" s="7">
        <f>(E3844/L3844)</f>
        <v>47.695652173913047</v>
      </c>
      <c r="Q3844" s="7" t="str">
        <f>LEFT($N3844,FIND("/",N3844)-1)</f>
        <v>theater</v>
      </c>
      <c r="R3844" s="7" t="str">
        <f>RIGHT($N3844,FIND("/",$N3844)-3)</f>
        <v>plays</v>
      </c>
      <c r="S3844" s="12">
        <f>(((J3844/60)/60)/24)+DATE(1970,1,1)+(-6/24)</f>
        <v>41740.243657407409</v>
      </c>
      <c r="T3844" s="12">
        <f>(((I3844/60)/60)/24)+DATE(1970,1,1)+(-6/24)</f>
        <v>41770.243657407409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((E3845/D3845))</f>
        <v>0.21299999999999999</v>
      </c>
      <c r="P3845" s="7">
        <f>(E3845/L3845)</f>
        <v>56.05263157894737</v>
      </c>
      <c r="Q3845" s="7" t="str">
        <f>LEFT($N3845,FIND("/",N3845)-1)</f>
        <v>theater</v>
      </c>
      <c r="R3845" s="7" t="str">
        <f>RIGHT($N3845,FIND("/",$N3845)-3)</f>
        <v>plays</v>
      </c>
      <c r="S3845" s="12">
        <f>(((J3845/60)/60)/24)+DATE(1970,1,1)+(-6/24)</f>
        <v>41765.822500000002</v>
      </c>
      <c r="T3845" s="12">
        <f>(((I3845/60)/60)/24)+DATE(1970,1,1)+(-6/24)</f>
        <v>41790.822500000002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((E3846/D3846))</f>
        <v>0.41489795918367345</v>
      </c>
      <c r="P3846" s="7">
        <f>(E3846/L3846)</f>
        <v>81.319999999999993</v>
      </c>
      <c r="Q3846" s="7" t="str">
        <f>LEFT($N3846,FIND("/",N3846)-1)</f>
        <v>theater</v>
      </c>
      <c r="R3846" s="7" t="str">
        <f>RIGHT($N3846,FIND("/",$N3846)-3)</f>
        <v>plays</v>
      </c>
      <c r="S3846" s="12">
        <f>(((J3846/60)/60)/24)+DATE(1970,1,1)+(-6/24)</f>
        <v>41766.367291666669</v>
      </c>
      <c r="T3846" s="12">
        <f>(((I3846/60)/60)/24)+DATE(1970,1,1)+(-6/24)</f>
        <v>41793.040972222225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((E3847/D3847))</f>
        <v>2.1049999999999999E-2</v>
      </c>
      <c r="P3847" s="7">
        <f>(E3847/L3847)</f>
        <v>70.166666666666671</v>
      </c>
      <c r="Q3847" s="7" t="str">
        <f>LEFT($N3847,FIND("/",N3847)-1)</f>
        <v>theater</v>
      </c>
      <c r="R3847" s="7" t="str">
        <f>RIGHT($N3847,FIND("/",$N3847)-3)</f>
        <v>plays</v>
      </c>
      <c r="S3847" s="12">
        <f>(((J3847/60)/60)/24)+DATE(1970,1,1)+(-6/24)</f>
        <v>42248.377013888887</v>
      </c>
      <c r="T3847" s="12">
        <f>(((I3847/60)/60)/24)+DATE(1970,1,1)+(-6/24)</f>
        <v>42278.377013888887</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((E3848/D3848))</f>
        <v>2.7E-2</v>
      </c>
      <c r="P3848" s="7">
        <f>(E3848/L3848)</f>
        <v>23.625</v>
      </c>
      <c r="Q3848" s="7" t="str">
        <f>LEFT($N3848,FIND("/",N3848)-1)</f>
        <v>theater</v>
      </c>
      <c r="R3848" s="7" t="str">
        <f>RIGHT($N3848,FIND("/",$N3848)-3)</f>
        <v>plays</v>
      </c>
      <c r="S3848" s="12">
        <f>(((J3848/60)/60)/24)+DATE(1970,1,1)+(-6/24)</f>
        <v>41884.971550925926</v>
      </c>
      <c r="T3848" s="12">
        <f>(((I3848/60)/60)/24)+DATE(1970,1,1)+(-6/24)</f>
        <v>41916.040972222225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((E3849/D3849))</f>
        <v>0.16161904761904761</v>
      </c>
      <c r="P3849" s="7">
        <f>(E3849/L3849)</f>
        <v>188.55555555555554</v>
      </c>
      <c r="Q3849" s="7" t="str">
        <f>LEFT($N3849,FIND("/",N3849)-1)</f>
        <v>theater</v>
      </c>
      <c r="R3849" s="7" t="str">
        <f>RIGHT($N3849,FIND("/",$N3849)-3)</f>
        <v>plays</v>
      </c>
      <c r="S3849" s="12">
        <f>(((J3849/60)/60)/24)+DATE(1970,1,1)+(-6/24)</f>
        <v>42158.974432870367</v>
      </c>
      <c r="T3849" s="12">
        <f>(((I3849/60)/60)/24)+DATE(1970,1,1)+(-6/24)</f>
        <v>42203.974432870367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((E3850/D3850))</f>
        <v>0.16376923076923078</v>
      </c>
      <c r="P3850" s="7">
        <f>(E3850/L3850)</f>
        <v>49.511627906976742</v>
      </c>
      <c r="Q3850" s="7" t="str">
        <f>LEFT($N3850,FIND("/",N3850)-1)</f>
        <v>theater</v>
      </c>
      <c r="R3850" s="7" t="str">
        <f>RIGHT($N3850,FIND("/",$N3850)-3)</f>
        <v>plays</v>
      </c>
      <c r="S3850" s="12">
        <f>(((J3850/60)/60)/24)+DATE(1970,1,1)+(-6/24)</f>
        <v>42265.567002314812</v>
      </c>
      <c r="T3850" s="12">
        <f>(((I3850/60)/60)/24)+DATE(1970,1,1)+(-6/24)</f>
        <v>42295.567002314812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((E3851/D3851))</f>
        <v>7.0433333333333334E-2</v>
      </c>
      <c r="P3851" s="7">
        <f>(E3851/L3851)</f>
        <v>75.464285714285708</v>
      </c>
      <c r="Q3851" s="7" t="str">
        <f>LEFT($N3851,FIND("/",N3851)-1)</f>
        <v>theater</v>
      </c>
      <c r="R3851" s="7" t="str">
        <f>RIGHT($N3851,FIND("/",$N3851)-3)</f>
        <v>plays</v>
      </c>
      <c r="S3851" s="12">
        <f>(((J3851/60)/60)/24)+DATE(1970,1,1)+(-6/24)</f>
        <v>42136.517175925925</v>
      </c>
      <c r="T3851" s="12">
        <f>(((I3851/60)/60)/24)+DATE(1970,1,1)+(-6/24)</f>
        <v>42166.517175925925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((E3852/D3852))</f>
        <v>3.7999999999999999E-2</v>
      </c>
      <c r="P3852" s="7">
        <f>(E3852/L3852)</f>
        <v>9.5</v>
      </c>
      <c r="Q3852" s="7" t="str">
        <f>LEFT($N3852,FIND("/",N3852)-1)</f>
        <v>theater</v>
      </c>
      <c r="R3852" s="7" t="str">
        <f>RIGHT($N3852,FIND("/",$N3852)-3)</f>
        <v>plays</v>
      </c>
      <c r="S3852" s="12">
        <f>(((J3852/60)/60)/24)+DATE(1970,1,1)+(-6/24)</f>
        <v>41974.874340277776</v>
      </c>
      <c r="T3852" s="12">
        <f>(((I3852/60)/60)/24)+DATE(1970,1,1)+(-6/24)</f>
        <v>42004.874340277776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((E3853/D3853))</f>
        <v>0.34079999999999999</v>
      </c>
      <c r="P3853" s="7">
        <f>(E3853/L3853)</f>
        <v>35.5</v>
      </c>
      <c r="Q3853" s="7" t="str">
        <f>LEFT($N3853,FIND("/",N3853)-1)</f>
        <v>theater</v>
      </c>
      <c r="R3853" s="7" t="str">
        <f>RIGHT($N3853,FIND("/",$N3853)-3)</f>
        <v>plays</v>
      </c>
      <c r="S3853" s="12">
        <f>(((J3853/60)/60)/24)+DATE(1970,1,1)+(-6/24)</f>
        <v>42172.189571759256</v>
      </c>
      <c r="T3853" s="12">
        <f>(((I3853/60)/60)/24)+DATE(1970,1,1)+(-6/24)</f>
        <v>42202.189571759256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((E3854/D3854))</f>
        <v>2E-3</v>
      </c>
      <c r="P3854" s="7">
        <f>(E3854/L3854)</f>
        <v>10</v>
      </c>
      <c r="Q3854" s="7" t="str">
        <f>LEFT($N3854,FIND("/",N3854)-1)</f>
        <v>theater</v>
      </c>
      <c r="R3854" s="7" t="str">
        <f>RIGHT($N3854,FIND("/",$N3854)-3)</f>
        <v>plays</v>
      </c>
      <c r="S3854" s="12">
        <f>(((J3854/60)/60)/24)+DATE(1970,1,1)+(-6/24)</f>
        <v>42064.940694444449</v>
      </c>
      <c r="T3854" s="12">
        <f>(((I3854/60)/60)/24)+DATE(1970,1,1)+(-6/24)</f>
        <v>42089.899027777778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((E3855/D3855))</f>
        <v>2.5999999999999998E-4</v>
      </c>
      <c r="P3855" s="7">
        <f>(E3855/L3855)</f>
        <v>13</v>
      </c>
      <c r="Q3855" s="7" t="str">
        <f>LEFT($N3855,FIND("/",N3855)-1)</f>
        <v>theater</v>
      </c>
      <c r="R3855" s="7" t="str">
        <f>RIGHT($N3855,FIND("/",$N3855)-3)</f>
        <v>plays</v>
      </c>
      <c r="S3855" s="12">
        <f>(((J3855/60)/60)/24)+DATE(1970,1,1)+(-6/24)</f>
        <v>41848.59002314815</v>
      </c>
      <c r="T3855" s="12">
        <f>(((I3855/60)/60)/24)+DATE(1970,1,1)+(-6/24)</f>
        <v>41883.59002314815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((E3856/D3856))</f>
        <v>0.16254545454545455</v>
      </c>
      <c r="P3856" s="7">
        <f>(E3856/L3856)</f>
        <v>89.4</v>
      </c>
      <c r="Q3856" s="7" t="str">
        <f>LEFT($N3856,FIND("/",N3856)-1)</f>
        <v>theater</v>
      </c>
      <c r="R3856" s="7" t="str">
        <f>RIGHT($N3856,FIND("/",$N3856)-3)</f>
        <v>plays</v>
      </c>
      <c r="S3856" s="12">
        <f>(((J3856/60)/60)/24)+DATE(1970,1,1)+(-6/24)</f>
        <v>42103.634930555556</v>
      </c>
      <c r="T3856" s="12">
        <f>(((I3856/60)/60)/24)+DATE(1970,1,1)+(-6/24)</f>
        <v>42133.634930555556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((E3857/D3857))</f>
        <v>2.5000000000000001E-2</v>
      </c>
      <c r="P3857" s="7">
        <f>(E3857/L3857)</f>
        <v>25</v>
      </c>
      <c r="Q3857" s="7" t="str">
        <f>LEFT($N3857,FIND("/",N3857)-1)</f>
        <v>theater</v>
      </c>
      <c r="R3857" s="7" t="str">
        <f>RIGHT($N3857,FIND("/",$N3857)-3)</f>
        <v>plays</v>
      </c>
      <c r="S3857" s="12">
        <f>(((J3857/60)/60)/24)+DATE(1970,1,1)+(-6/24)</f>
        <v>42059.720729166671</v>
      </c>
      <c r="T3857" s="12">
        <f>(((I3857/60)/60)/24)+DATE(1970,1,1)+(-6/24)</f>
        <v>42089.679062499999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((E3858/D3858))</f>
        <v>2.0000000000000001E-4</v>
      </c>
      <c r="P3858" s="7">
        <f>(E3858/L3858)</f>
        <v>1</v>
      </c>
      <c r="Q3858" s="7" t="str">
        <f>LEFT($N3858,FIND("/",N3858)-1)</f>
        <v>theater</v>
      </c>
      <c r="R3858" s="7" t="str">
        <f>RIGHT($N3858,FIND("/",$N3858)-3)</f>
        <v>plays</v>
      </c>
      <c r="S3858" s="12">
        <f>(((J3858/60)/60)/24)+DATE(1970,1,1)+(-6/24)</f>
        <v>42041.493090277778</v>
      </c>
      <c r="T3858" s="12">
        <f>(((I3858/60)/60)/24)+DATE(1970,1,1)+(-6/24)</f>
        <v>42071.451423611114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((E3859/D3859))</f>
        <v>5.1999999999999998E-2</v>
      </c>
      <c r="P3859" s="7">
        <f>(E3859/L3859)</f>
        <v>65</v>
      </c>
      <c r="Q3859" s="7" t="str">
        <f>LEFT($N3859,FIND("/",N3859)-1)</f>
        <v>theater</v>
      </c>
      <c r="R3859" s="7" t="str">
        <f>RIGHT($N3859,FIND("/",$N3859)-3)</f>
        <v>plays</v>
      </c>
      <c r="S3859" s="12">
        <f>(((J3859/60)/60)/24)+DATE(1970,1,1)+(-6/24)</f>
        <v>41829.48715277778</v>
      </c>
      <c r="T3859" s="12">
        <f>(((I3859/60)/60)/24)+DATE(1970,1,1)+(-6/24)</f>
        <v>41852.466666666667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((E3860/D3860))</f>
        <v>0.02</v>
      </c>
      <c r="P3860" s="7">
        <f>(E3860/L3860)</f>
        <v>10</v>
      </c>
      <c r="Q3860" s="7" t="str">
        <f>LEFT($N3860,FIND("/",N3860)-1)</f>
        <v>theater</v>
      </c>
      <c r="R3860" s="7" t="str">
        <f>RIGHT($N3860,FIND("/",$N3860)-3)</f>
        <v>plays</v>
      </c>
      <c r="S3860" s="12">
        <f>(((J3860/60)/60)/24)+DATE(1970,1,1)+(-6/24)</f>
        <v>42128.181064814817</v>
      </c>
      <c r="T3860" s="12">
        <f>(((I3860/60)/60)/24)+DATE(1970,1,1)+(-6/24)</f>
        <v>42146.625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((E3861/D3861))</f>
        <v>4.0000000000000002E-4</v>
      </c>
      <c r="P3861" s="7">
        <f>(E3861/L3861)</f>
        <v>1</v>
      </c>
      <c r="Q3861" s="7" t="str">
        <f>LEFT($N3861,FIND("/",N3861)-1)</f>
        <v>theater</v>
      </c>
      <c r="R3861" s="7" t="str">
        <f>RIGHT($N3861,FIND("/",$N3861)-3)</f>
        <v>plays</v>
      </c>
      <c r="S3861" s="12">
        <f>(((J3861/60)/60)/24)+DATE(1970,1,1)+(-6/24)</f>
        <v>41789.643599537041</v>
      </c>
      <c r="T3861" s="12">
        <f>(((I3861/60)/60)/24)+DATE(1970,1,1)+(-6/24)</f>
        <v>41815.625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((E3862/D3862))</f>
        <v>0.17666666666666667</v>
      </c>
      <c r="P3862" s="7">
        <f>(E3862/L3862)</f>
        <v>81.538461538461533</v>
      </c>
      <c r="Q3862" s="7" t="str">
        <f>LEFT($N3862,FIND("/",N3862)-1)</f>
        <v>theater</v>
      </c>
      <c r="R3862" s="7" t="str">
        <f>RIGHT($N3862,FIND("/",$N3862)-3)</f>
        <v>plays</v>
      </c>
      <c r="S3862" s="12">
        <f>(((J3862/60)/60)/24)+DATE(1970,1,1)+(-6/24)</f>
        <v>41833.410995370366</v>
      </c>
      <c r="T3862" s="12">
        <f>(((I3862/60)/60)/24)+DATE(1970,1,1)+(-6/24)</f>
        <v>41863.410995370366</v>
      </c>
    </row>
    <row r="3863" spans="1:20" ht="17">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((E3863/D3863))</f>
        <v>0.05</v>
      </c>
      <c r="P3863" s="7">
        <f>(E3863/L3863)</f>
        <v>100</v>
      </c>
      <c r="Q3863" s="7" t="str">
        <f>LEFT($N3863,FIND("/",N3863)-1)</f>
        <v>theater</v>
      </c>
      <c r="R3863" s="7" t="str">
        <f>RIGHT($N3863,FIND("/",$N3863)-3)</f>
        <v>plays</v>
      </c>
      <c r="S3863" s="12">
        <f>(((J3863/60)/60)/24)+DATE(1970,1,1)+(-6/24)</f>
        <v>41914.340011574073</v>
      </c>
      <c r="T3863" s="12">
        <f>(((I3863/60)/60)/24)+DATE(1970,1,1)+(-6/24)</f>
        <v>41955.657638888893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((E3864/D3864))</f>
        <v>1.3333333333333334E-4</v>
      </c>
      <c r="P3864" s="7">
        <f>(E3864/L3864)</f>
        <v>1</v>
      </c>
      <c r="Q3864" s="7" t="str">
        <f>LEFT($N3864,FIND("/",N3864)-1)</f>
        <v>theater</v>
      </c>
      <c r="R3864" s="7" t="str">
        <f>RIGHT($N3864,FIND("/",$N3864)-3)</f>
        <v>plays</v>
      </c>
      <c r="S3864" s="12">
        <f>(((J3864/60)/60)/24)+DATE(1970,1,1)+(-6/24)</f>
        <v>42611.011064814811</v>
      </c>
      <c r="T3864" s="12">
        <f>(((I3864/60)/60)/24)+DATE(1970,1,1)+(-6/24)</f>
        <v>42625.457638888889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((E3865/D3865))</f>
        <v>0</v>
      </c>
      <c r="P3865" s="7">
        <v>0</v>
      </c>
      <c r="Q3865" s="7" t="str">
        <f>LEFT($N3865,FIND("/",N3865)-1)</f>
        <v>theater</v>
      </c>
      <c r="R3865" s="7" t="str">
        <f>RIGHT($N3865,FIND("/",$N3865)-3)</f>
        <v>plays</v>
      </c>
      <c r="S3865" s="12">
        <f>(((J3865/60)/60)/24)+DATE(1970,1,1)+(-6/24)</f>
        <v>42253.383159722223</v>
      </c>
      <c r="T3865" s="12">
        <f>(((I3865/60)/60)/24)+DATE(1970,1,1)+(-6/24)</f>
        <v>42313.424826388888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((E3866/D3866))</f>
        <v>1.2E-2</v>
      </c>
      <c r="P3866" s="7">
        <f>(E3866/L3866)</f>
        <v>20</v>
      </c>
      <c r="Q3866" s="7" t="str">
        <f>LEFT($N3866,FIND("/",N3866)-1)</f>
        <v>theater</v>
      </c>
      <c r="R3866" s="7" t="str">
        <f>RIGHT($N3866,FIND("/",$N3866)-3)</f>
        <v>plays</v>
      </c>
      <c r="S3866" s="12">
        <f>(((J3866/60)/60)/24)+DATE(1970,1,1)+(-6/24)</f>
        <v>42295.641828703709</v>
      </c>
      <c r="T3866" s="12">
        <f>(((I3866/60)/60)/24)+DATE(1970,1,1)+(-6/24)</f>
        <v>42325.683495370366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((E3867/D3867))</f>
        <v>0.26937422295897223</v>
      </c>
      <c r="P3867" s="7">
        <f>(E3867/L3867)</f>
        <v>46.428571428571431</v>
      </c>
      <c r="Q3867" s="7" t="str">
        <f>LEFT($N3867,FIND("/",N3867)-1)</f>
        <v>theater</v>
      </c>
      <c r="R3867" s="7" t="str">
        <f>RIGHT($N3867,FIND("/",$N3867)-3)</f>
        <v>plays</v>
      </c>
      <c r="S3867" s="12">
        <f>(((J3867/60)/60)/24)+DATE(1970,1,1)+(-6/24)</f>
        <v>41841.401597222226</v>
      </c>
      <c r="T3867" s="12">
        <f>(((I3867/60)/60)/24)+DATE(1970,1,1)+(-6/24)</f>
        <v>41880.979166666664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((E3868/D3868))</f>
        <v>5.4999999999999997E-3</v>
      </c>
      <c r="P3868" s="7">
        <f>(E3868/L3868)</f>
        <v>5.5</v>
      </c>
      <c r="Q3868" s="7" t="str">
        <f>LEFT($N3868,FIND("/",N3868)-1)</f>
        <v>theater</v>
      </c>
      <c r="R3868" s="7" t="str">
        <f>RIGHT($N3868,FIND("/",$N3868)-3)</f>
        <v>plays</v>
      </c>
      <c r="S3868" s="12">
        <f>(((J3868/60)/60)/24)+DATE(1970,1,1)+(-6/24)</f>
        <v>42402.697002314817</v>
      </c>
      <c r="T3868" s="12">
        <f>(((I3868/60)/60)/24)+DATE(1970,1,1)+(-6/24)</f>
        <v>42451.895138888889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((E3869/D3869))</f>
        <v>0.1255</v>
      </c>
      <c r="P3869" s="7">
        <f>(E3869/L3869)</f>
        <v>50.2</v>
      </c>
      <c r="Q3869" s="7" t="str">
        <f>LEFT($N3869,FIND("/",N3869)-1)</f>
        <v>theater</v>
      </c>
      <c r="R3869" s="7" t="str">
        <f>RIGHT($N3869,FIND("/",$N3869)-3)</f>
        <v>plays</v>
      </c>
      <c r="S3869" s="12">
        <f>(((J3869/60)/60)/24)+DATE(1970,1,1)+(-6/24)</f>
        <v>42509.564108796301</v>
      </c>
      <c r="T3869" s="12">
        <f>(((I3869/60)/60)/24)+DATE(1970,1,1)+(-6/24)</f>
        <v>42539.564108796301</v>
      </c>
    </row>
    <row r="3870" spans="1:20" ht="17">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((E3870/D3870))</f>
        <v>2E-3</v>
      </c>
      <c r="P3870" s="7">
        <f>(E3870/L3870)</f>
        <v>10</v>
      </c>
      <c r="Q3870" s="7" t="str">
        <f>LEFT($N3870,FIND("/",N3870)-1)</f>
        <v>theater</v>
      </c>
      <c r="R3870" s="7" t="str">
        <f>RIGHT($N3870,FIND("/",$N3870)-1)</f>
        <v>musical</v>
      </c>
      <c r="S3870" s="12">
        <f>(((J3870/60)/60)/24)+DATE(1970,1,1)+(-6/24)</f>
        <v>41865.409780092588</v>
      </c>
      <c r="T3870" s="12">
        <f>(((I3870/60)/60)/24)+DATE(1970,1,1)+(-6/24)</f>
        <v>41890.409780092588</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((E3871/D3871))</f>
        <v>3.44748684310884E-2</v>
      </c>
      <c r="P3871" s="7">
        <f>(E3871/L3871)</f>
        <v>30.133333333333333</v>
      </c>
      <c r="Q3871" s="7" t="str">
        <f>LEFT($N3871,FIND("/",N3871)-1)</f>
        <v>theater</v>
      </c>
      <c r="R3871" s="7" t="str">
        <f>RIGHT($N3871,FIND("/",$N3871)-1)</f>
        <v>musical</v>
      </c>
      <c r="S3871" s="12">
        <f>(((J3871/60)/60)/24)+DATE(1970,1,1)+(-6/24)</f>
        <v>42047.474444444444</v>
      </c>
      <c r="T3871" s="12">
        <f>(((I3871/60)/60)/24)+DATE(1970,1,1)+(-6/24)</f>
        <v>42076.882638888885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((E3872/D3872))</f>
        <v>0.15</v>
      </c>
      <c r="P3872" s="7">
        <f>(E3872/L3872)</f>
        <v>150</v>
      </c>
      <c r="Q3872" s="7" t="str">
        <f>LEFT($N3872,FIND("/",N3872)-1)</f>
        <v>theater</v>
      </c>
      <c r="R3872" s="7" t="str">
        <f>RIGHT($N3872,FIND("/",$N3872)-1)</f>
        <v>musical</v>
      </c>
      <c r="S3872" s="12">
        <f>(((J3872/60)/60)/24)+DATE(1970,1,1)+(-6/24)</f>
        <v>41792.92219907407</v>
      </c>
      <c r="T3872" s="12">
        <f>(((I3872/60)/60)/24)+DATE(1970,1,1)+(-6/24)</f>
        <v>41822.92219907407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((E3873/D3873))</f>
        <v>2.6666666666666668E-2</v>
      </c>
      <c r="P3873" s="7">
        <f>(E3873/L3873)</f>
        <v>13.333333333333334</v>
      </c>
      <c r="Q3873" s="7" t="str">
        <f>LEFT($N3873,FIND("/",N3873)-1)</f>
        <v>theater</v>
      </c>
      <c r="R3873" s="7" t="str">
        <f>RIGHT($N3873,FIND("/",$N3873)-1)</f>
        <v>musical</v>
      </c>
      <c r="S3873" s="12">
        <f>(((J3873/60)/60)/24)+DATE(1970,1,1)+(-6/24)</f>
        <v>42763.530671296292</v>
      </c>
      <c r="T3873" s="12">
        <f>(((I3873/60)/60)/24)+DATE(1970,1,1)+(-6/24)</f>
        <v>42823.489004629635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((E3874/D3874))</f>
        <v>0</v>
      </c>
      <c r="P3874" s="7">
        <v>0</v>
      </c>
      <c r="Q3874" s="7" t="str">
        <f>LEFT($N3874,FIND("/",N3874)-1)</f>
        <v>theater</v>
      </c>
      <c r="R3874" s="7" t="str">
        <f>RIGHT($N3874,FIND("/",$N3874)-1)</f>
        <v>musical</v>
      </c>
      <c r="S3874" s="12">
        <f>(((J3874/60)/60)/24)+DATE(1970,1,1)+(-6/24)</f>
        <v>42179.895787037036</v>
      </c>
      <c r="T3874" s="12">
        <f>(((I3874/60)/60)/24)+DATE(1970,1,1)+(-6/24)</f>
        <v>42229.895787037036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((E3875/D3875))</f>
        <v>0</v>
      </c>
      <c r="P3875" s="7">
        <v>0</v>
      </c>
      <c r="Q3875" s="7" t="str">
        <f>LEFT($N3875,FIND("/",N3875)-1)</f>
        <v>theater</v>
      </c>
      <c r="R3875" s="7" t="str">
        <f>RIGHT($N3875,FIND("/",$N3875)-1)</f>
        <v>musical</v>
      </c>
      <c r="S3875" s="12">
        <f>(((J3875/60)/60)/24)+DATE(1970,1,1)+(-6/24)</f>
        <v>42255.446006944447</v>
      </c>
      <c r="T3875" s="12">
        <f>(((I3875/60)/60)/24)+DATE(1970,1,1)+(-6/24)</f>
        <v>42285.446006944447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((E3876/D3876))</f>
        <v>0</v>
      </c>
      <c r="P3876" s="7">
        <v>0</v>
      </c>
      <c r="Q3876" s="7" t="str">
        <f>LEFT($N3876,FIND("/",N3876)-1)</f>
        <v>theater</v>
      </c>
      <c r="R3876" s="7" t="str">
        <f>RIGHT($N3876,FIND("/",$N3876)-1)</f>
        <v>musical</v>
      </c>
      <c r="S3876" s="12">
        <f>(((J3876/60)/60)/24)+DATE(1970,1,1)+(-6/24)</f>
        <v>42006.766458333332</v>
      </c>
      <c r="T3876" s="12">
        <f>(((I3876/60)/60)/24)+DATE(1970,1,1)+(-6/24)</f>
        <v>42027.791666666672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((E3877/D3877))</f>
        <v>0</v>
      </c>
      <c r="P3877" s="7">
        <v>0</v>
      </c>
      <c r="Q3877" s="7" t="str">
        <f>LEFT($N3877,FIND("/",N3877)-1)</f>
        <v>theater</v>
      </c>
      <c r="R3877" s="7" t="str">
        <f>RIGHT($N3877,FIND("/",$N3877)-1)</f>
        <v>musical</v>
      </c>
      <c r="S3877" s="12">
        <f>(((J3877/60)/60)/24)+DATE(1970,1,1)+(-6/24)</f>
        <v>42615.096817129626</v>
      </c>
      <c r="T3877" s="12">
        <f>(((I3877/60)/60)/24)+DATE(1970,1,1)+(-6/24)</f>
        <v>42616.166666666672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((E3878/D3878))</f>
        <v>0.52794871794871789</v>
      </c>
      <c r="P3878" s="7">
        <f>(E3878/L3878)</f>
        <v>44.760869565217391</v>
      </c>
      <c r="Q3878" s="7" t="str">
        <f>LEFT($N3878,FIND("/",N3878)-1)</f>
        <v>theater</v>
      </c>
      <c r="R3878" s="7" t="str">
        <f>RIGHT($N3878,FIND("/",$N3878)-1)</f>
        <v>musical</v>
      </c>
      <c r="S3878" s="12">
        <f>(((J3878/60)/60)/24)+DATE(1970,1,1)+(-6/24)</f>
        <v>42372.374166666668</v>
      </c>
      <c r="T3878" s="12">
        <f>(((I3878/60)/60)/24)+DATE(1970,1,1)+(-6/24)</f>
        <v>42402.374166666668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((E3879/D3879))</f>
        <v>4.9639999999999997E-2</v>
      </c>
      <c r="P3879" s="7">
        <f>(E3879/L3879)</f>
        <v>88.642857142857139</v>
      </c>
      <c r="Q3879" s="7" t="str">
        <f>LEFT($N3879,FIND("/",N3879)-1)</f>
        <v>theater</v>
      </c>
      <c r="R3879" s="7" t="str">
        <f>RIGHT($N3879,FIND("/",$N3879)-1)</f>
        <v>musical</v>
      </c>
      <c r="S3879" s="12">
        <f>(((J3879/60)/60)/24)+DATE(1970,1,1)+(-6/24)</f>
        <v>42682.42768518519</v>
      </c>
      <c r="T3879" s="12">
        <f>(((I3879/60)/60)/24)+DATE(1970,1,1)+(-6/24)</f>
        <v>42712.42768518519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((E3880/D3880))</f>
        <v>5.5555555555555556E-4</v>
      </c>
      <c r="P3880" s="7">
        <f>(E3880/L3880)</f>
        <v>10</v>
      </c>
      <c r="Q3880" s="7" t="str">
        <f>LEFT($N3880,FIND("/",N3880)-1)</f>
        <v>theater</v>
      </c>
      <c r="R3880" s="7" t="str">
        <f>RIGHT($N3880,FIND("/",$N3880)-1)</f>
        <v>musical</v>
      </c>
      <c r="S3880" s="12">
        <f>(((J3880/60)/60)/24)+DATE(1970,1,1)+(-6/24)</f>
        <v>42154.568819444445</v>
      </c>
      <c r="T3880" s="12">
        <f>(((I3880/60)/60)/24)+DATE(1970,1,1)+(-6/24)</f>
        <v>42184.915972222225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((E3881/D3881))</f>
        <v>0</v>
      </c>
      <c r="P3881" s="7">
        <v>0</v>
      </c>
      <c r="Q3881" s="7" t="str">
        <f>LEFT($N3881,FIND("/",N3881)-1)</f>
        <v>theater</v>
      </c>
      <c r="R3881" s="7" t="str">
        <f>RIGHT($N3881,FIND("/",$N3881)-1)</f>
        <v>musical</v>
      </c>
      <c r="S3881" s="12">
        <f>(((J3881/60)/60)/24)+DATE(1970,1,1)+(-6/24)</f>
        <v>41999.611064814817</v>
      </c>
      <c r="T3881" s="12">
        <f>(((I3881/60)/60)/24)+DATE(1970,1,1)+(-6/24)</f>
        <v>42029.611064814817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((E3882/D3882))</f>
        <v>0.13066666666666665</v>
      </c>
      <c r="P3882" s="7">
        <f>(E3882/L3882)</f>
        <v>57.647058823529413</v>
      </c>
      <c r="Q3882" s="7" t="str">
        <f>LEFT($N3882,FIND("/",N3882)-1)</f>
        <v>theater</v>
      </c>
      <c r="R3882" s="7" t="str">
        <f>RIGHT($N3882,FIND("/",$N3882)-1)</f>
        <v>musical</v>
      </c>
      <c r="S3882" s="12">
        <f>(((J3882/60)/60)/24)+DATE(1970,1,1)+(-6/24)</f>
        <v>41815.565046296295</v>
      </c>
      <c r="T3882" s="12">
        <f>(((I3882/60)/60)/24)+DATE(1970,1,1)+(-6/24)</f>
        <v>41850.708333333336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((E3883/D3883))</f>
        <v>0.05</v>
      </c>
      <c r="P3883" s="7">
        <f>(E3883/L3883)</f>
        <v>25</v>
      </c>
      <c r="Q3883" s="7" t="str">
        <f>LEFT($N3883,FIND("/",N3883)-1)</f>
        <v>theater</v>
      </c>
      <c r="R3883" s="7" t="str">
        <f>RIGHT($N3883,FIND("/",$N3883)-1)</f>
        <v>musical</v>
      </c>
      <c r="S3883" s="12">
        <f>(((J3883/60)/60)/24)+DATE(1970,1,1)+(-6/24)</f>
        <v>42755.768506944441</v>
      </c>
      <c r="T3883" s="12">
        <f>(((I3883/60)/60)/24)+DATE(1970,1,1)+(-6/24)</f>
        <v>42785.768506944441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((E3884/D3884))</f>
        <v>0</v>
      </c>
      <c r="P3884" s="7">
        <v>0</v>
      </c>
      <c r="Q3884" s="7" t="str">
        <f>LEFT($N3884,FIND("/",N3884)-1)</f>
        <v>theater</v>
      </c>
      <c r="R3884" s="7" t="str">
        <f>RIGHT($N3884,FIND("/",$N3884)-1)</f>
        <v>musical</v>
      </c>
      <c r="S3884" s="12">
        <f>(((J3884/60)/60)/24)+DATE(1970,1,1)+(-6/24)</f>
        <v>42373.733449074076</v>
      </c>
      <c r="T3884" s="12">
        <f>(((I3884/60)/60)/24)+DATE(1970,1,1)+(-6/24)</f>
        <v>42400.710416666669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((E3885/D3885))</f>
        <v>0</v>
      </c>
      <c r="P3885" s="7">
        <v>0</v>
      </c>
      <c r="Q3885" s="7" t="str">
        <f>LEFT($N3885,FIND("/",N3885)-1)</f>
        <v>theater</v>
      </c>
      <c r="R3885" s="7" t="str">
        <f>RIGHT($N3885,FIND("/",$N3885)-1)</f>
        <v>musical</v>
      </c>
      <c r="S3885" s="12">
        <f>(((J3885/60)/60)/24)+DATE(1970,1,1)+(-6/24)</f>
        <v>41854.352650462963</v>
      </c>
      <c r="T3885" s="12">
        <f>(((I3885/60)/60)/24)+DATE(1970,1,1)+(-6/24)</f>
        <v>41884.352650462963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((E3886/D3886))</f>
        <v>0</v>
      </c>
      <c r="P3886" s="7">
        <v>0</v>
      </c>
      <c r="Q3886" s="7" t="str">
        <f>LEFT($N3886,FIND("/",N3886)-1)</f>
        <v>theater</v>
      </c>
      <c r="R3886" s="7" t="str">
        <f>RIGHT($N3886,FIND("/",$N3886)-1)</f>
        <v>musical</v>
      </c>
      <c r="S3886" s="12">
        <f>(((J3886/60)/60)/24)+DATE(1970,1,1)+(-6/24)</f>
        <v>42065.541574074072</v>
      </c>
      <c r="T3886" s="12">
        <f>(((I3886/60)/60)/24)+DATE(1970,1,1)+(-6/24)</f>
        <v>42090.499907407408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((E3887/D3887))</f>
        <v>0</v>
      </c>
      <c r="P3887" s="7">
        <v>0</v>
      </c>
      <c r="Q3887" s="7" t="str">
        <f>LEFT($N3887,FIND("/",N3887)-1)</f>
        <v>theater</v>
      </c>
      <c r="R3887" s="7" t="str">
        <f>RIGHT($N3887,FIND("/",$N3887)-1)</f>
        <v>musical</v>
      </c>
      <c r="S3887" s="12">
        <f>(((J3887/60)/60)/24)+DATE(1970,1,1)+(-6/24)</f>
        <v>42469.701284722221</v>
      </c>
      <c r="T3887" s="12">
        <f>(((I3887/60)/60)/24)+DATE(1970,1,1)+(-6/24)</f>
        <v>42499.701284722221</v>
      </c>
    </row>
    <row r="3888" spans="1:20" ht="17">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((E3888/D3888))</f>
        <v>0</v>
      </c>
      <c r="P3888" s="7">
        <v>0</v>
      </c>
      <c r="Q3888" s="7" t="str">
        <f>LEFT($N3888,FIND("/",N3888)-1)</f>
        <v>theater</v>
      </c>
      <c r="R3888" s="7" t="str">
        <f>RIGHT($N3888,FIND("/",$N3888)-1)</f>
        <v>musical</v>
      </c>
      <c r="S3888" s="12">
        <f>(((J3888/60)/60)/24)+DATE(1970,1,1)+(-6/24)</f>
        <v>41953.978032407409</v>
      </c>
      <c r="T3888" s="12">
        <f>(((I3888/60)/60)/24)+DATE(1970,1,1)+(-6/24)</f>
        <v>41983.978032407409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((E3889/D3889))</f>
        <v>1.7500000000000002E-2</v>
      </c>
      <c r="P3889" s="7">
        <f>(E3889/L3889)</f>
        <v>17.5</v>
      </c>
      <c r="Q3889" s="7" t="str">
        <f>LEFT($N3889,FIND("/",N3889)-1)</f>
        <v>theater</v>
      </c>
      <c r="R3889" s="7" t="str">
        <f>RIGHT($N3889,FIND("/",$N3889)-1)</f>
        <v>musical</v>
      </c>
      <c r="S3889" s="12">
        <f>(((J3889/60)/60)/24)+DATE(1970,1,1)+(-6/24)</f>
        <v>42079.607974537037</v>
      </c>
      <c r="T3889" s="12">
        <f>(((I3889/60)/60)/24)+DATE(1970,1,1)+(-6/24)</f>
        <v>42125.666666666672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((E3890/D3890))</f>
        <v>0.27100000000000002</v>
      </c>
      <c r="P3890" s="7">
        <f>(E3890/L3890)</f>
        <v>38.714285714285715</v>
      </c>
      <c r="Q3890" s="7" t="str">
        <f>LEFT($N3890,FIND("/",N3890)-1)</f>
        <v>theater</v>
      </c>
      <c r="R3890" s="7" t="str">
        <f>RIGHT($N3890,FIND("/",$N3890)-3)</f>
        <v>plays</v>
      </c>
      <c r="S3890" s="12">
        <f>(((J3890/60)/60)/24)+DATE(1970,1,1)+(-6/24)</f>
        <v>42762.295810185184</v>
      </c>
      <c r="T3890" s="12">
        <f>(((I3890/60)/60)/24)+DATE(1970,1,1)+(-6/24)</f>
        <v>42792.295810185184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((E3891/D3891))</f>
        <v>1.4749999999999999E-2</v>
      </c>
      <c r="P3891" s="7">
        <f>(E3891/L3891)</f>
        <v>13.111111111111111</v>
      </c>
      <c r="Q3891" s="7" t="str">
        <f>LEFT($N3891,FIND("/",N3891)-1)</f>
        <v>theater</v>
      </c>
      <c r="R3891" s="7" t="str">
        <f>RIGHT($N3891,FIND("/",$N3891)-3)</f>
        <v>plays</v>
      </c>
      <c r="S3891" s="12">
        <f>(((J3891/60)/60)/24)+DATE(1970,1,1)+(-6/24)</f>
        <v>41976.754976851851</v>
      </c>
      <c r="T3891" s="12">
        <f>(((I3891/60)/60)/24)+DATE(1970,1,1)+(-6/24)</f>
        <v>42008.726388888885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((E3892/D3892))</f>
        <v>0.16826666666666668</v>
      </c>
      <c r="P3892" s="7">
        <f>(E3892/L3892)</f>
        <v>315.5</v>
      </c>
      <c r="Q3892" s="7" t="str">
        <f>LEFT($N3892,FIND("/",N3892)-1)</f>
        <v>theater</v>
      </c>
      <c r="R3892" s="7" t="str">
        <f>RIGHT($N3892,FIND("/",$N3892)-3)</f>
        <v>plays</v>
      </c>
      <c r="S3892" s="12">
        <f>(((J3892/60)/60)/24)+DATE(1970,1,1)+(-6/24)</f>
        <v>42171.508611111116</v>
      </c>
      <c r="T3892" s="12">
        <f>(((I3892/60)/60)/24)+DATE(1970,1,1)+(-6/24)</f>
        <v>42231.508611111116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((E3893/D3893))</f>
        <v>0.32500000000000001</v>
      </c>
      <c r="P3893" s="7">
        <f>(E3893/L3893)</f>
        <v>37.142857142857146</v>
      </c>
      <c r="Q3893" s="7" t="str">
        <f>LEFT($N3893,FIND("/",N3893)-1)</f>
        <v>theater</v>
      </c>
      <c r="R3893" s="7" t="str">
        <f>RIGHT($N3893,FIND("/",$N3893)-3)</f>
        <v>plays</v>
      </c>
      <c r="S3893" s="12">
        <f>(((J3893/60)/60)/24)+DATE(1970,1,1)+(-6/24)</f>
        <v>42055.8824537037</v>
      </c>
      <c r="T3893" s="12">
        <f>(((I3893/60)/60)/24)+DATE(1970,1,1)+(-6/24)</f>
        <v>42085.957638888889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((E3894/D3894))</f>
        <v>0</v>
      </c>
      <c r="P3894" s="7">
        <v>0</v>
      </c>
      <c r="Q3894" s="7" t="str">
        <f>LEFT($N3894,FIND("/",N3894)-1)</f>
        <v>theater</v>
      </c>
      <c r="R3894" s="7" t="str">
        <f>RIGHT($N3894,FIND("/",$N3894)-3)</f>
        <v>plays</v>
      </c>
      <c r="S3894" s="12">
        <f>(((J3894/60)/60)/24)+DATE(1970,1,1)+(-6/24)</f>
        <v>41867.402280092596</v>
      </c>
      <c r="T3894" s="12">
        <f>(((I3894/60)/60)/24)+DATE(1970,1,1)+(-6/24)</f>
        <v>41875.041666666664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((E3895/D3895))</f>
        <v>0.2155</v>
      </c>
      <c r="P3895" s="7">
        <f>(E3895/L3895)</f>
        <v>128.27380952380952</v>
      </c>
      <c r="Q3895" s="7" t="str">
        <f>LEFT($N3895,FIND("/",N3895)-1)</f>
        <v>theater</v>
      </c>
      <c r="R3895" s="7" t="str">
        <f>RIGHT($N3895,FIND("/",$N3895)-3)</f>
        <v>plays</v>
      </c>
      <c r="S3895" s="12">
        <f>(((J3895/60)/60)/24)+DATE(1970,1,1)+(-6/24)</f>
        <v>41779.407870370371</v>
      </c>
      <c r="T3895" s="12">
        <f>(((I3895/60)/60)/24)+DATE(1970,1,1)+(-6/24)</f>
        <v>41821</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((E3896/D3896))</f>
        <v>3.4666666666666665E-2</v>
      </c>
      <c r="P3896" s="7">
        <f>(E3896/L3896)</f>
        <v>47.272727272727273</v>
      </c>
      <c r="Q3896" s="7" t="str">
        <f>LEFT($N3896,FIND("/",N3896)-1)</f>
        <v>theater</v>
      </c>
      <c r="R3896" s="7" t="str">
        <f>RIGHT($N3896,FIND("/",$N3896)-3)</f>
        <v>plays</v>
      </c>
      <c r="S3896" s="12">
        <f>(((J3896/60)/60)/24)+DATE(1970,1,1)+(-6/24)</f>
        <v>42679.708472222221</v>
      </c>
      <c r="T3896" s="12">
        <f>(((I3896/60)/60)/24)+DATE(1970,1,1)+(-6/24)</f>
        <v>42709.957638888889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((E3897/D3897))</f>
        <v>0.05</v>
      </c>
      <c r="P3897" s="7">
        <f>(E3897/L3897)</f>
        <v>50</v>
      </c>
      <c r="Q3897" s="7" t="str">
        <f>LEFT($N3897,FIND("/",N3897)-1)</f>
        <v>theater</v>
      </c>
      <c r="R3897" s="7" t="str">
        <f>RIGHT($N3897,FIND("/",$N3897)-3)</f>
        <v>plays</v>
      </c>
      <c r="S3897" s="12">
        <f>(((J3897/60)/60)/24)+DATE(1970,1,1)+(-6/24)</f>
        <v>42032.000208333338</v>
      </c>
      <c r="T3897" s="12">
        <f>(((I3897/60)/60)/24)+DATE(1970,1,1)+(-6/24)</f>
        <v>42063.000208333338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((E3898/D3898))</f>
        <v>0.10625</v>
      </c>
      <c r="P3898" s="7">
        <f>(E3898/L3898)</f>
        <v>42.5</v>
      </c>
      <c r="Q3898" s="7" t="str">
        <f>LEFT($N3898,FIND("/",N3898)-1)</f>
        <v>theater</v>
      </c>
      <c r="R3898" s="7" t="str">
        <f>RIGHT($N3898,FIND("/",$N3898)-3)</f>
        <v>plays</v>
      </c>
      <c r="S3898" s="12">
        <f>(((J3898/60)/60)/24)+DATE(1970,1,1)+(-6/24)</f>
        <v>41792.941875000004</v>
      </c>
      <c r="T3898" s="12">
        <f>(((I3898/60)/60)/24)+DATE(1970,1,1)+(-6/24)</f>
        <v>41806.941875000004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((E3899/D3899))</f>
        <v>0.17599999999999999</v>
      </c>
      <c r="P3899" s="7">
        <f>(E3899/L3899)</f>
        <v>44</v>
      </c>
      <c r="Q3899" s="7" t="str">
        <f>LEFT($N3899,FIND("/",N3899)-1)</f>
        <v>theater</v>
      </c>
      <c r="R3899" s="7" t="str">
        <f>RIGHT($N3899,FIND("/",$N3899)-3)</f>
        <v>plays</v>
      </c>
      <c r="S3899" s="12">
        <f>(((J3899/60)/60)/24)+DATE(1970,1,1)+(-6/24)</f>
        <v>41982.62364583333</v>
      </c>
      <c r="T3899" s="12">
        <f>(((I3899/60)/60)/24)+DATE(1970,1,1)+(-6/24)</f>
        <v>42012.62364583333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((E3900/D3900))</f>
        <v>0.3256</v>
      </c>
      <c r="P3900" s="7">
        <f>(E3900/L3900)</f>
        <v>50.875</v>
      </c>
      <c r="Q3900" s="7" t="str">
        <f>LEFT($N3900,FIND("/",N3900)-1)</f>
        <v>theater</v>
      </c>
      <c r="R3900" s="7" t="str">
        <f>RIGHT($N3900,FIND("/",$N3900)-3)</f>
        <v>plays</v>
      </c>
      <c r="S3900" s="12">
        <f>(((J3900/60)/60)/24)+DATE(1970,1,1)+(-6/24)</f>
        <v>42193.232291666667</v>
      </c>
      <c r="T3900" s="12">
        <f>(((I3900/60)/60)/24)+DATE(1970,1,1)+(-6/24)</f>
        <v>42233.416666666672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((E3901/D3901))</f>
        <v>1.2500000000000001E-2</v>
      </c>
      <c r="P3901" s="7">
        <f>(E3901/L3901)</f>
        <v>62.5</v>
      </c>
      <c r="Q3901" s="7" t="str">
        <f>LEFT($N3901,FIND("/",N3901)-1)</f>
        <v>theater</v>
      </c>
      <c r="R3901" s="7" t="str">
        <f>RIGHT($N3901,FIND("/",$N3901)-3)</f>
        <v>plays</v>
      </c>
      <c r="S3901" s="12">
        <f>(((J3901/60)/60)/24)+DATE(1970,1,1)+(-6/24)</f>
        <v>41843.525011574071</v>
      </c>
      <c r="T3901" s="12">
        <f>(((I3901/60)/60)/24)+DATE(1970,1,1)+(-6/24)</f>
        <v>41863.525011574071</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((E3902/D3902))</f>
        <v>5.3999999999999999E-2</v>
      </c>
      <c r="P3902" s="7">
        <f>(E3902/L3902)</f>
        <v>27</v>
      </c>
      <c r="Q3902" s="7" t="str">
        <f>LEFT($N3902,FIND("/",N3902)-1)</f>
        <v>theater</v>
      </c>
      <c r="R3902" s="7" t="str">
        <f>RIGHT($N3902,FIND("/",$N3902)-3)</f>
        <v>plays</v>
      </c>
      <c r="S3902" s="12">
        <f>(((J3902/60)/60)/24)+DATE(1970,1,1)+(-6/24)</f>
        <v>42135.842488425929</v>
      </c>
      <c r="T3902" s="12">
        <f>(((I3902/60)/60)/24)+DATE(1970,1,1)+(-6/24)</f>
        <v>42165.842488425929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((E3903/D3903))</f>
        <v>8.3333333333333332E-3</v>
      </c>
      <c r="P3903" s="7">
        <f>(E3903/L3903)</f>
        <v>25</v>
      </c>
      <c r="Q3903" s="7" t="str">
        <f>LEFT($N3903,FIND("/",N3903)-1)</f>
        <v>theater</v>
      </c>
      <c r="R3903" s="7" t="str">
        <f>RIGHT($N3903,FIND("/",$N3903)-3)</f>
        <v>plays</v>
      </c>
      <c r="S3903" s="12">
        <f>(((J3903/60)/60)/24)+DATE(1970,1,1)+(-6/24)</f>
        <v>42317.576377314821</v>
      </c>
      <c r="T3903" s="12">
        <f>(((I3903/60)/60)/24)+DATE(1970,1,1)+(-6/24)</f>
        <v>42357.576377314821</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((E3904/D3904))</f>
        <v>0.48833333333333334</v>
      </c>
      <c r="P3904" s="7">
        <f>(E3904/L3904)</f>
        <v>47.258064516129032</v>
      </c>
      <c r="Q3904" s="7" t="str">
        <f>LEFT($N3904,FIND("/",N3904)-1)</f>
        <v>theater</v>
      </c>
      <c r="R3904" s="7" t="str">
        <f>RIGHT($N3904,FIND("/",$N3904)-3)</f>
        <v>plays</v>
      </c>
      <c r="S3904" s="12">
        <f>(((J3904/60)/60)/24)+DATE(1970,1,1)+(-6/24)</f>
        <v>42663.218078703707</v>
      </c>
      <c r="T3904" s="12">
        <f>(((I3904/60)/60)/24)+DATE(1970,1,1)+(-6/24)</f>
        <v>42688.259745370371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((E3905/D3905))</f>
        <v>0</v>
      </c>
      <c r="P3905" s="7">
        <v>0</v>
      </c>
      <c r="Q3905" s="7" t="str">
        <f>LEFT($N3905,FIND("/",N3905)-1)</f>
        <v>theater</v>
      </c>
      <c r="R3905" s="7" t="str">
        <f>RIGHT($N3905,FIND("/",$N3905)-3)</f>
        <v>plays</v>
      </c>
      <c r="S3905" s="12">
        <f>(((J3905/60)/60)/24)+DATE(1970,1,1)+(-6/24)</f>
        <v>42185.76116898148</v>
      </c>
      <c r="T3905" s="12">
        <f>(((I3905/60)/60)/24)+DATE(1970,1,1)+(-6/24)</f>
        <v>42230.568055555559</v>
      </c>
    </row>
    <row r="3906" spans="1:20" ht="17">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((E3906/D3906))</f>
        <v>2.9999999999999997E-4</v>
      </c>
      <c r="P3906" s="7">
        <f>(E3906/L3906)</f>
        <v>1.5</v>
      </c>
      <c r="Q3906" s="7" t="str">
        <f>LEFT($N3906,FIND("/",N3906)-1)</f>
        <v>theater</v>
      </c>
      <c r="R3906" s="7" t="str">
        <f>RIGHT($N3906,FIND("/",$N3906)-3)</f>
        <v>plays</v>
      </c>
      <c r="S3906" s="12">
        <f>(((J3906/60)/60)/24)+DATE(1970,1,1)+(-6/24)</f>
        <v>42094.979166666672</v>
      </c>
      <c r="T3906" s="12">
        <f>(((I3906/60)/60)/24)+DATE(1970,1,1)+(-6/24)</f>
        <v>42108.961111111115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((E3907/D3907))</f>
        <v>0.11533333333333333</v>
      </c>
      <c r="P3907" s="7">
        <f>(E3907/L3907)</f>
        <v>24.714285714285715</v>
      </c>
      <c r="Q3907" s="7" t="str">
        <f>LEFT($N3907,FIND("/",N3907)-1)</f>
        <v>theater</v>
      </c>
      <c r="R3907" s="7" t="str">
        <f>RIGHT($N3907,FIND("/",$N3907)-3)</f>
        <v>plays</v>
      </c>
      <c r="S3907" s="12">
        <f>(((J3907/60)/60)/24)+DATE(1970,1,1)+(-6/24)</f>
        <v>42124.373877314814</v>
      </c>
      <c r="T3907" s="12">
        <f>(((I3907/60)/60)/24)+DATE(1970,1,1)+(-6/24)</f>
        <v>42166.708333333328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((E3908/D3908))</f>
        <v>0.67333333333333334</v>
      </c>
      <c r="P3908" s="7">
        <f>(E3908/L3908)</f>
        <v>63.125</v>
      </c>
      <c r="Q3908" s="7" t="str">
        <f>LEFT($N3908,FIND("/",N3908)-1)</f>
        <v>theater</v>
      </c>
      <c r="R3908" s="7" t="str">
        <f>RIGHT($N3908,FIND("/",$N3908)-3)</f>
        <v>plays</v>
      </c>
      <c r="S3908" s="12">
        <f>(((J3908/60)/60)/24)+DATE(1970,1,1)+(-6/24)</f>
        <v>42143.667743055557</v>
      </c>
      <c r="T3908" s="12">
        <f>(((I3908/60)/60)/24)+DATE(1970,1,1)+(-6/24)</f>
        <v>42181.309027777781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((E3909/D3909))</f>
        <v>0.153</v>
      </c>
      <c r="P3909" s="7">
        <f>(E3909/L3909)</f>
        <v>38.25</v>
      </c>
      <c r="Q3909" s="7" t="str">
        <f>LEFT($N3909,FIND("/",N3909)-1)</f>
        <v>theater</v>
      </c>
      <c r="R3909" s="7" t="str">
        <f>RIGHT($N3909,FIND("/",$N3909)-3)</f>
        <v>plays</v>
      </c>
      <c r="S3909" s="12">
        <f>(((J3909/60)/60)/24)+DATE(1970,1,1)+(-6/24)</f>
        <v>41906.569513888891</v>
      </c>
      <c r="T3909" s="12">
        <f>(((I3909/60)/60)/24)+DATE(1970,1,1)+(-6/24)</f>
        <v>41938.588888888888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((E3910/D3910))</f>
        <v>8.666666666666667E-2</v>
      </c>
      <c r="P3910" s="7">
        <f>(E3910/L3910)</f>
        <v>16.25</v>
      </c>
      <c r="Q3910" s="7" t="str">
        <f>LEFT($N3910,FIND("/",N3910)-1)</f>
        <v>theater</v>
      </c>
      <c r="R3910" s="7" t="str">
        <f>RIGHT($N3910,FIND("/",$N3910)-3)</f>
        <v>plays</v>
      </c>
      <c r="S3910" s="12">
        <f>(((J3910/60)/60)/24)+DATE(1970,1,1)+(-6/24)</f>
        <v>41833.885370370372</v>
      </c>
      <c r="T3910" s="12">
        <f>(((I3910/60)/60)/24)+DATE(1970,1,1)+(-6/24)</f>
        <v>41848.885370370372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((E3911/D3911))</f>
        <v>2.2499999999999998E-3</v>
      </c>
      <c r="P3911" s="7">
        <f>(E3911/L3911)</f>
        <v>33.75</v>
      </c>
      <c r="Q3911" s="7" t="str">
        <f>LEFT($N3911,FIND("/",N3911)-1)</f>
        <v>theater</v>
      </c>
      <c r="R3911" s="7" t="str">
        <f>RIGHT($N3911,FIND("/",$N3911)-3)</f>
        <v>plays</v>
      </c>
      <c r="S3911" s="12">
        <f>(((J3911/60)/60)/24)+DATE(1970,1,1)+(-6/24)</f>
        <v>41863.109282407408</v>
      </c>
      <c r="T3911" s="12">
        <f>(((I3911/60)/60)/24)+DATE(1970,1,1)+(-6/24)</f>
        <v>41893.109282407408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((E3912/D3912))</f>
        <v>3.0833333333333334E-2</v>
      </c>
      <c r="P3912" s="7">
        <f>(E3912/L3912)</f>
        <v>61.666666666666664</v>
      </c>
      <c r="Q3912" s="7" t="str">
        <f>LEFT($N3912,FIND("/",N3912)-1)</f>
        <v>theater</v>
      </c>
      <c r="R3912" s="7" t="str">
        <f>RIGHT($N3912,FIND("/",$N3912)-3)</f>
        <v>plays</v>
      </c>
      <c r="S3912" s="12">
        <f>(((J3912/60)/60)/24)+DATE(1970,1,1)+(-6/24)</f>
        <v>42224.506909722222</v>
      </c>
      <c r="T3912" s="12">
        <f>(((I3912/60)/60)/24)+DATE(1970,1,1)+(-6/24)</f>
        <v>42254.506909722222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((E3913/D3913))</f>
        <v>0.37412499999999999</v>
      </c>
      <c r="P3913" s="7">
        <f>(E3913/L3913)</f>
        <v>83.138888888888886</v>
      </c>
      <c r="Q3913" s="7" t="str">
        <f>LEFT($N3913,FIND("/",N3913)-1)</f>
        <v>theater</v>
      </c>
      <c r="R3913" s="7" t="str">
        <f>RIGHT($N3913,FIND("/",$N3913)-3)</f>
        <v>plays</v>
      </c>
      <c r="S3913" s="12">
        <f>(((J3913/60)/60)/24)+DATE(1970,1,1)+(-6/24)</f>
        <v>41939.5622337963</v>
      </c>
      <c r="T3913" s="12">
        <f>(((I3913/60)/60)/24)+DATE(1970,1,1)+(-6/24)</f>
        <v>41969.603900462964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((E3914/D3914))</f>
        <v>6.666666666666667E-5</v>
      </c>
      <c r="P3914" s="7">
        <f>(E3914/L3914)</f>
        <v>1</v>
      </c>
      <c r="Q3914" s="7" t="str">
        <f>LEFT($N3914,FIND("/",N3914)-1)</f>
        <v>theater</v>
      </c>
      <c r="R3914" s="7" t="str">
        <f>RIGHT($N3914,FIND("/",$N3914)-3)</f>
        <v>plays</v>
      </c>
      <c r="S3914" s="12">
        <f>(((J3914/60)/60)/24)+DATE(1970,1,1)+(-6/24)</f>
        <v>42059.020023148143</v>
      </c>
      <c r="T3914" s="12">
        <f>(((I3914/60)/60)/24)+DATE(1970,1,1)+(-6/24)</f>
        <v>42118.940972222219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((E3915/D3915))</f>
        <v>0.1</v>
      </c>
      <c r="P3915" s="7">
        <f>(E3915/L3915)</f>
        <v>142.85714285714286</v>
      </c>
      <c r="Q3915" s="7" t="str">
        <f>LEFT($N3915,FIND("/",N3915)-1)</f>
        <v>theater</v>
      </c>
      <c r="R3915" s="7" t="str">
        <f>RIGHT($N3915,FIND("/",$N3915)-3)</f>
        <v>plays</v>
      </c>
      <c r="S3915" s="12">
        <f>(((J3915/60)/60)/24)+DATE(1970,1,1)+(-6/24)</f>
        <v>42307.961215277777</v>
      </c>
      <c r="T3915" s="12">
        <f>(((I3915/60)/60)/24)+DATE(1970,1,1)+(-6/24)</f>
        <v>42338.002881944441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((E3916/D3916))</f>
        <v>0.36359999999999998</v>
      </c>
      <c r="P3916" s="7">
        <f>(E3916/L3916)</f>
        <v>33.666666666666664</v>
      </c>
      <c r="Q3916" s="7" t="str">
        <f>LEFT($N3916,FIND("/",N3916)-1)</f>
        <v>theater</v>
      </c>
      <c r="R3916" s="7" t="str">
        <f>RIGHT($N3916,FIND("/",$N3916)-3)</f>
        <v>plays</v>
      </c>
      <c r="S3916" s="12">
        <f>(((J3916/60)/60)/24)+DATE(1970,1,1)+(-6/24)</f>
        <v>42114.568935185183</v>
      </c>
      <c r="T3916" s="12">
        <f>(((I3916/60)/60)/24)+DATE(1970,1,1)+(-6/24)</f>
        <v>42134.707638888889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((E3917/D3917))</f>
        <v>3.3333333333333335E-3</v>
      </c>
      <c r="P3917" s="7">
        <f>(E3917/L3917)</f>
        <v>5</v>
      </c>
      <c r="Q3917" s="7" t="str">
        <f>LEFT($N3917,FIND("/",N3917)-1)</f>
        <v>theater</v>
      </c>
      <c r="R3917" s="7" t="str">
        <f>RIGHT($N3917,FIND("/",$N3917)-3)</f>
        <v>plays</v>
      </c>
      <c r="S3917" s="12">
        <f>(((J3917/60)/60)/24)+DATE(1970,1,1)+(-6/24)</f>
        <v>42492.73505787037</v>
      </c>
      <c r="T3917" s="12">
        <f>(((I3917/60)/60)/24)+DATE(1970,1,1)+(-6/24)</f>
        <v>42522.73505787037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((E3918/D3918))</f>
        <v>0</v>
      </c>
      <c r="P3918" s="7">
        <v>0</v>
      </c>
      <c r="Q3918" s="7" t="str">
        <f>LEFT($N3918,FIND("/",N3918)-1)</f>
        <v>theater</v>
      </c>
      <c r="R3918" s="7" t="str">
        <f>RIGHT($N3918,FIND("/",$N3918)-3)</f>
        <v>plays</v>
      </c>
      <c r="S3918" s="12">
        <f>(((J3918/60)/60)/24)+DATE(1970,1,1)+(-6/24)</f>
        <v>42494.221666666665</v>
      </c>
      <c r="T3918" s="12">
        <f>(((I3918/60)/60)/24)+DATE(1970,1,1)+(-6/24)</f>
        <v>42524.221666666665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((E3919/D3919))</f>
        <v>2.8571428571428571E-3</v>
      </c>
      <c r="P3919" s="7">
        <f>(E3919/L3919)</f>
        <v>10</v>
      </c>
      <c r="Q3919" s="7" t="str">
        <f>LEFT($N3919,FIND("/",N3919)-1)</f>
        <v>theater</v>
      </c>
      <c r="R3919" s="7" t="str">
        <f>RIGHT($N3919,FIND("/",$N3919)-3)</f>
        <v>plays</v>
      </c>
      <c r="S3919" s="12">
        <f>(((J3919/60)/60)/24)+DATE(1970,1,1)+(-6/24)</f>
        <v>41863.277326388888</v>
      </c>
      <c r="T3919" s="12">
        <f>(((I3919/60)/60)/24)+DATE(1970,1,1)+(-6/24)</f>
        <v>41893.277326388888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((E3920/D3920))</f>
        <v>2E-3</v>
      </c>
      <c r="P3920" s="7">
        <f>(E3920/L3920)</f>
        <v>40</v>
      </c>
      <c r="Q3920" s="7" t="str">
        <f>LEFT($N3920,FIND("/",N3920)-1)</f>
        <v>theater</v>
      </c>
      <c r="R3920" s="7" t="str">
        <f>RIGHT($N3920,FIND("/",$N3920)-3)</f>
        <v>plays</v>
      </c>
      <c r="S3920" s="12">
        <f>(((J3920/60)/60)/24)+DATE(1970,1,1)+(-6/24)</f>
        <v>41843.414618055554</v>
      </c>
      <c r="T3920" s="12">
        <f>(((I3920/60)/60)/24)+DATE(1970,1,1)+(-6/24)</f>
        <v>41855.416666666664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((E3921/D3921))</f>
        <v>1.7999999999999999E-2</v>
      </c>
      <c r="P3921" s="7">
        <f>(E3921/L3921)</f>
        <v>30</v>
      </c>
      <c r="Q3921" s="7" t="str">
        <f>LEFT($N3921,FIND("/",N3921)-1)</f>
        <v>theater</v>
      </c>
      <c r="R3921" s="7" t="str">
        <f>RIGHT($N3921,FIND("/",$N3921)-3)</f>
        <v>plays</v>
      </c>
      <c r="S3921" s="12">
        <f>(((J3921/60)/60)/24)+DATE(1970,1,1)+(-6/24)</f>
        <v>42358.434872685189</v>
      </c>
      <c r="T3921" s="12">
        <f>(((I3921/60)/60)/24)+DATE(1970,1,1)+(-6/24)</f>
        <v>42386.75</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((E3922/D3922))</f>
        <v>5.3999999999999999E-2</v>
      </c>
      <c r="P3922" s="7">
        <f>(E3922/L3922)</f>
        <v>45</v>
      </c>
      <c r="Q3922" s="7" t="str">
        <f>LEFT($N3922,FIND("/",N3922)-1)</f>
        <v>theater</v>
      </c>
      <c r="R3922" s="7" t="str">
        <f>RIGHT($N3922,FIND("/",$N3922)-3)</f>
        <v>plays</v>
      </c>
      <c r="S3922" s="12">
        <f>(((J3922/60)/60)/24)+DATE(1970,1,1)+(-6/24)</f>
        <v>42657.13726851852</v>
      </c>
      <c r="T3922" s="12">
        <f>(((I3922/60)/60)/24)+DATE(1970,1,1)+(-6/24)</f>
        <v>42687.178935185191</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((E3923/D3923))</f>
        <v>0</v>
      </c>
      <c r="P3923" s="7">
        <v>0</v>
      </c>
      <c r="Q3923" s="7" t="str">
        <f>LEFT($N3923,FIND("/",N3923)-1)</f>
        <v>theater</v>
      </c>
      <c r="R3923" s="7" t="str">
        <f>RIGHT($N3923,FIND("/",$N3923)-3)</f>
        <v>plays</v>
      </c>
      <c r="S3923" s="12">
        <f>(((J3923/60)/60)/24)+DATE(1970,1,1)+(-6/24)</f>
        <v>41926.292303240742</v>
      </c>
      <c r="T3923" s="12">
        <f>(((I3923/60)/60)/24)+DATE(1970,1,1)+(-6/24)</f>
        <v>41938.5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((E3924/D3924))</f>
        <v>8.1333333333333327E-2</v>
      </c>
      <c r="P3924" s="7">
        <f>(E3924/L3924)</f>
        <v>10.166666666666666</v>
      </c>
      <c r="Q3924" s="7" t="str">
        <f>LEFT($N3924,FIND("/",N3924)-1)</f>
        <v>theater</v>
      </c>
      <c r="R3924" s="7" t="str">
        <f>RIGHT($N3924,FIND("/",$N3924)-3)</f>
        <v>plays</v>
      </c>
      <c r="S3924" s="12">
        <f>(((J3924/60)/60)/24)+DATE(1970,1,1)+(-6/24)</f>
        <v>42020.518634259264</v>
      </c>
      <c r="T3924" s="12">
        <f>(((I3924/60)/60)/24)+DATE(1970,1,1)+(-6/24)</f>
        <v>42065.708333333328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((E3925/D3925))</f>
        <v>0.12034782608695652</v>
      </c>
      <c r="P3925" s="7">
        <f>(E3925/L3925)</f>
        <v>81.411764705882348</v>
      </c>
      <c r="Q3925" s="7" t="str">
        <f>LEFT($N3925,FIND("/",N3925)-1)</f>
        <v>theater</v>
      </c>
      <c r="R3925" s="7" t="str">
        <f>RIGHT($N3925,FIND("/",$N3925)-3)</f>
        <v>plays</v>
      </c>
      <c r="S3925" s="12">
        <f>(((J3925/60)/60)/24)+DATE(1970,1,1)+(-6/24)</f>
        <v>42075.729988425926</v>
      </c>
      <c r="T3925" s="12">
        <f>(((I3925/60)/60)/24)+DATE(1970,1,1)+(-6/24)</f>
        <v>42103.729988425926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((E3926/D3926))</f>
        <v>0.15266666666666667</v>
      </c>
      <c r="P3926" s="7">
        <f>(E3926/L3926)</f>
        <v>57.25</v>
      </c>
      <c r="Q3926" s="7" t="str">
        <f>LEFT($N3926,FIND("/",N3926)-1)</f>
        <v>theater</v>
      </c>
      <c r="R3926" s="7" t="str">
        <f>RIGHT($N3926,FIND("/",$N3926)-3)</f>
        <v>plays</v>
      </c>
      <c r="S3926" s="12">
        <f>(((J3926/60)/60)/24)+DATE(1970,1,1)+(-6/24)</f>
        <v>41786.709745370368</v>
      </c>
      <c r="T3926" s="12">
        <f>(((I3926/60)/60)/24)+DATE(1970,1,1)+(-6/24)</f>
        <v>41816.709745370368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((E3927/D3927))</f>
        <v>0.1</v>
      </c>
      <c r="P3927" s="7">
        <f>(E3927/L3927)</f>
        <v>5</v>
      </c>
      <c r="Q3927" s="7" t="str">
        <f>LEFT($N3927,FIND("/",N3927)-1)</f>
        <v>theater</v>
      </c>
      <c r="R3927" s="7" t="str">
        <f>RIGHT($N3927,FIND("/",$N3927)-3)</f>
        <v>plays</v>
      </c>
      <c r="S3927" s="12">
        <f>(((J3927/60)/60)/24)+DATE(1970,1,1)+(-6/24)</f>
        <v>41820.620821759258</v>
      </c>
      <c r="T3927" s="12">
        <f>(((I3927/60)/60)/24)+DATE(1970,1,1)+(-6/24)</f>
        <v>41850.620821759258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((E3928/D3928))</f>
        <v>3.0000000000000001E-3</v>
      </c>
      <c r="P3928" s="7">
        <f>(E3928/L3928)</f>
        <v>15</v>
      </c>
      <c r="Q3928" s="7" t="str">
        <f>LEFT($N3928,FIND("/",N3928)-1)</f>
        <v>theater</v>
      </c>
      <c r="R3928" s="7" t="str">
        <f>RIGHT($N3928,FIND("/",$N3928)-3)</f>
        <v>plays</v>
      </c>
      <c r="S3928" s="12">
        <f>(((J3928/60)/60)/24)+DATE(1970,1,1)+(-6/24)</f>
        <v>41969.835046296299</v>
      </c>
      <c r="T3928" s="12">
        <f>(((I3928/60)/60)/24)+DATE(1970,1,1)+(-6/24)</f>
        <v>41999.835046296299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((E3929/D3929))</f>
        <v>0.01</v>
      </c>
      <c r="P3929" s="7">
        <f>(E3929/L3929)</f>
        <v>12.5</v>
      </c>
      <c r="Q3929" s="7" t="str">
        <f>LEFT($N3929,FIND("/",N3929)-1)</f>
        <v>theater</v>
      </c>
      <c r="R3929" s="7" t="str">
        <f>RIGHT($N3929,FIND("/",$N3929)-3)</f>
        <v>plays</v>
      </c>
      <c r="S3929" s="12">
        <f>(((J3929/60)/60)/24)+DATE(1970,1,1)+(-6/24)</f>
        <v>41830.017407407409</v>
      </c>
      <c r="T3929" s="12">
        <f>(((I3929/60)/60)/24)+DATE(1970,1,1)+(-6/24)</f>
        <v>41860.017407407409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((E3930/D3930))</f>
        <v>0.13020000000000001</v>
      </c>
      <c r="P3930" s="7">
        <f>(E3930/L3930)</f>
        <v>93</v>
      </c>
      <c r="Q3930" s="7" t="str">
        <f>LEFT($N3930,FIND("/",N3930)-1)</f>
        <v>theater</v>
      </c>
      <c r="R3930" s="7" t="str">
        <f>RIGHT($N3930,FIND("/",$N3930)-3)</f>
        <v>plays</v>
      </c>
      <c r="S3930" s="12">
        <f>(((J3930/60)/60)/24)+DATE(1970,1,1)+(-6/24)</f>
        <v>42265.433182870373</v>
      </c>
      <c r="T3930" s="12">
        <f>(((I3930/60)/60)/24)+DATE(1970,1,1)+(-6/24)</f>
        <v>42292.957638888889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((E3931/D3931))</f>
        <v>2.265E-2</v>
      </c>
      <c r="P3931" s="7">
        <f>(E3931/L3931)</f>
        <v>32.357142857142854</v>
      </c>
      <c r="Q3931" s="7" t="str">
        <f>LEFT($N3931,FIND("/",N3931)-1)</f>
        <v>theater</v>
      </c>
      <c r="R3931" s="7" t="str">
        <f>RIGHT($N3931,FIND("/",$N3931)-3)</f>
        <v>plays</v>
      </c>
      <c r="S3931" s="12">
        <f>(((J3931/60)/60)/24)+DATE(1970,1,1)+(-6/24)</f>
        <v>42601.577141203699</v>
      </c>
      <c r="T3931" s="12">
        <f>(((I3931/60)/60)/24)+DATE(1970,1,1)+(-6/24)</f>
        <v>42631.577141203699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((E3932/D3932))</f>
        <v>0</v>
      </c>
      <c r="P3932" s="7">
        <v>0</v>
      </c>
      <c r="Q3932" s="7" t="str">
        <f>LEFT($N3932,FIND("/",N3932)-1)</f>
        <v>theater</v>
      </c>
      <c r="R3932" s="7" t="str">
        <f>RIGHT($N3932,FIND("/",$N3932)-3)</f>
        <v>plays</v>
      </c>
      <c r="S3932" s="12">
        <f>(((J3932/60)/60)/24)+DATE(1970,1,1)+(-6/24)</f>
        <v>42433.088749999995</v>
      </c>
      <c r="T3932" s="12">
        <f>(((I3932/60)/60)/24)+DATE(1970,1,1)+(-6/24)</f>
        <v>42461</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((E3933/D3933))</f>
        <v>0</v>
      </c>
      <c r="P3933" s="7">
        <v>0</v>
      </c>
      <c r="Q3933" s="7" t="str">
        <f>LEFT($N3933,FIND("/",N3933)-1)</f>
        <v>theater</v>
      </c>
      <c r="R3933" s="7" t="str">
        <f>RIGHT($N3933,FIND("/",$N3933)-3)</f>
        <v>plays</v>
      </c>
      <c r="S3933" s="12">
        <f>(((J3933/60)/60)/24)+DATE(1970,1,1)+(-6/24)</f>
        <v>42227.901701388888</v>
      </c>
      <c r="T3933" s="12">
        <f>(((I3933/60)/60)/24)+DATE(1970,1,1)+(-6/24)</f>
        <v>42252.901701388888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((E3934/D3934))</f>
        <v>8.3333333333333331E-5</v>
      </c>
      <c r="P3934" s="7">
        <f>(E3934/L3934)</f>
        <v>1</v>
      </c>
      <c r="Q3934" s="7" t="str">
        <f>LEFT($N3934,FIND("/",N3934)-1)</f>
        <v>theater</v>
      </c>
      <c r="R3934" s="7" t="str">
        <f>RIGHT($N3934,FIND("/",$N3934)-3)</f>
        <v>plays</v>
      </c>
      <c r="S3934" s="12">
        <f>(((J3934/60)/60)/24)+DATE(1970,1,1)+(-6/24)</f>
        <v>42414.918564814812</v>
      </c>
      <c r="T3934" s="12">
        <f>(((I3934/60)/60)/24)+DATE(1970,1,1)+(-6/24)</f>
        <v>42444.876898148148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((E3935/D3935))</f>
        <v>0.15742857142857142</v>
      </c>
      <c r="P3935" s="7">
        <f>(E3935/L3935)</f>
        <v>91.833333333333329</v>
      </c>
      <c r="Q3935" s="7" t="str">
        <f>LEFT($N3935,FIND("/",N3935)-1)</f>
        <v>theater</v>
      </c>
      <c r="R3935" s="7" t="str">
        <f>RIGHT($N3935,FIND("/",$N3935)-3)</f>
        <v>plays</v>
      </c>
      <c r="S3935" s="12">
        <f>(((J3935/60)/60)/24)+DATE(1970,1,1)+(-6/24)</f>
        <v>42538.718310185184</v>
      </c>
      <c r="T3935" s="12">
        <f>(((I3935/60)/60)/24)+DATE(1970,1,1)+(-6/24)</f>
        <v>42567.779861111107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((E3936/D3936))</f>
        <v>0.11</v>
      </c>
      <c r="P3936" s="7">
        <f>(E3936/L3936)</f>
        <v>45.833333333333336</v>
      </c>
      <c r="Q3936" s="7" t="str">
        <f>LEFT($N3936,FIND("/",N3936)-1)</f>
        <v>theater</v>
      </c>
      <c r="R3936" s="7" t="str">
        <f>RIGHT($N3936,FIND("/",$N3936)-3)</f>
        <v>plays</v>
      </c>
      <c r="S3936" s="12">
        <f>(((J3936/60)/60)/24)+DATE(1970,1,1)+(-6/24)</f>
        <v>42233.421747685185</v>
      </c>
      <c r="T3936" s="12">
        <f>(((I3936/60)/60)/24)+DATE(1970,1,1)+(-6/24)</f>
        <v>42278.291666666672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((E3937/D3937))</f>
        <v>0.43833333333333335</v>
      </c>
      <c r="P3937" s="7">
        <f>(E3937/L3937)</f>
        <v>57.173913043478258</v>
      </c>
      <c r="Q3937" s="7" t="str">
        <f>LEFT($N3937,FIND("/",N3937)-1)</f>
        <v>theater</v>
      </c>
      <c r="R3937" s="7" t="str">
        <f>RIGHT($N3937,FIND("/",$N3937)-3)</f>
        <v>plays</v>
      </c>
      <c r="S3937" s="12">
        <f>(((J3937/60)/60)/24)+DATE(1970,1,1)+(-6/24)</f>
        <v>42221.406782407401</v>
      </c>
      <c r="T3937" s="12">
        <f>(((I3937/60)/60)/24)+DATE(1970,1,1)+(-6/24)</f>
        <v>42281.406782407401</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((E3938/D3938))</f>
        <v>0</v>
      </c>
      <c r="P3938" s="7">
        <v>0</v>
      </c>
      <c r="Q3938" s="7" t="str">
        <f>LEFT($N3938,FIND("/",N3938)-1)</f>
        <v>theater</v>
      </c>
      <c r="R3938" s="7" t="str">
        <f>RIGHT($N3938,FIND("/",$N3938)-3)</f>
        <v>plays</v>
      </c>
      <c r="S3938" s="12">
        <f>(((J3938/60)/60)/24)+DATE(1970,1,1)+(-6/24)</f>
        <v>42675.012962962966</v>
      </c>
      <c r="T3938" s="12">
        <f>(((I3938/60)/60)/24)+DATE(1970,1,1)+(-6/24)</f>
        <v>42705.054629629631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((E3939/D3939))</f>
        <v>0.86135181975736563</v>
      </c>
      <c r="P3939" s="7">
        <f>(E3939/L3939)</f>
        <v>248.5</v>
      </c>
      <c r="Q3939" s="7" t="str">
        <f>LEFT($N3939,FIND("/",N3939)-1)</f>
        <v>theater</v>
      </c>
      <c r="R3939" s="7" t="str">
        <f>RIGHT($N3939,FIND("/",$N3939)-3)</f>
        <v>plays</v>
      </c>
      <c r="S3939" s="12">
        <f>(((J3939/60)/60)/24)+DATE(1970,1,1)+(-6/24)</f>
        <v>42534.381481481483</v>
      </c>
      <c r="T3939" s="12">
        <f>(((I3939/60)/60)/24)+DATE(1970,1,1)+(-6/24)</f>
        <v>42562.381481481483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((E3940/D3940))</f>
        <v>0.12196620583717357</v>
      </c>
      <c r="P3940" s="7">
        <f>(E3940/L3940)</f>
        <v>79.400000000000006</v>
      </c>
      <c r="Q3940" s="7" t="str">
        <f>LEFT($N3940,FIND("/",N3940)-1)</f>
        <v>theater</v>
      </c>
      <c r="R3940" s="7" t="str">
        <f>RIGHT($N3940,FIND("/",$N3940)-3)</f>
        <v>plays</v>
      </c>
      <c r="S3940" s="12">
        <f>(((J3940/60)/60)/24)+DATE(1970,1,1)+(-6/24)</f>
        <v>42151.655717592599</v>
      </c>
      <c r="T3940" s="12">
        <f>(((I3940/60)/60)/24)+DATE(1970,1,1)+(-6/24)</f>
        <v>42182.655717592599</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((E3941/D3941))</f>
        <v>1E-3</v>
      </c>
      <c r="P3941" s="7">
        <f>(E3941/L3941)</f>
        <v>5</v>
      </c>
      <c r="Q3941" s="7" t="str">
        <f>LEFT($N3941,FIND("/",N3941)-1)</f>
        <v>theater</v>
      </c>
      <c r="R3941" s="7" t="str">
        <f>RIGHT($N3941,FIND("/",$N3941)-3)</f>
        <v>plays</v>
      </c>
      <c r="S3941" s="12">
        <f>(((J3941/60)/60)/24)+DATE(1970,1,1)+(-6/24)</f>
        <v>41915.150219907409</v>
      </c>
      <c r="T3941" s="12">
        <f>(((I3941/60)/60)/24)+DATE(1970,1,1)+(-6/24)</f>
        <v>41918.9375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((E3942/D3942))</f>
        <v>2.2000000000000001E-3</v>
      </c>
      <c r="P3942" s="7">
        <f>(E3942/L3942)</f>
        <v>5.5</v>
      </c>
      <c r="Q3942" s="7" t="str">
        <f>LEFT($N3942,FIND("/",N3942)-1)</f>
        <v>theater</v>
      </c>
      <c r="R3942" s="7" t="str">
        <f>RIGHT($N3942,FIND("/",$N3942)-3)</f>
        <v>plays</v>
      </c>
      <c r="S3942" s="12">
        <f>(((J3942/60)/60)/24)+DATE(1970,1,1)+(-6/24)</f>
        <v>41961.242488425924</v>
      </c>
      <c r="T3942" s="12">
        <f>(((I3942/60)/60)/24)+DATE(1970,1,1)+(-6/24)</f>
        <v>42006.242488425924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((E3943/D3943))</f>
        <v>9.0909090909090905E-3</v>
      </c>
      <c r="P3943" s="7">
        <f>(E3943/L3943)</f>
        <v>25</v>
      </c>
      <c r="Q3943" s="7" t="str">
        <f>LEFT($N3943,FIND("/",N3943)-1)</f>
        <v>theater</v>
      </c>
      <c r="R3943" s="7" t="str">
        <f>RIGHT($N3943,FIND("/",$N3943)-3)</f>
        <v>plays</v>
      </c>
      <c r="S3943" s="12">
        <f>(((J3943/60)/60)/24)+DATE(1970,1,1)+(-6/24)</f>
        <v>41940.337233796294</v>
      </c>
      <c r="T3943" s="12">
        <f>(((I3943/60)/60)/24)+DATE(1970,1,1)+(-6/24)</f>
        <v>41967.791666666672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((E3944/D3944))</f>
        <v>0</v>
      </c>
      <c r="P3944" s="7">
        <v>0</v>
      </c>
      <c r="Q3944" s="7" t="str">
        <f>LEFT($N3944,FIND("/",N3944)-1)</f>
        <v>theater</v>
      </c>
      <c r="R3944" s="7" t="str">
        <f>RIGHT($N3944,FIND("/",$N3944)-3)</f>
        <v>plays</v>
      </c>
      <c r="S3944" s="12">
        <f>(((J3944/60)/60)/24)+DATE(1970,1,1)+(-6/24)</f>
        <v>42111.654097222221</v>
      </c>
      <c r="T3944" s="12">
        <f>(((I3944/60)/60)/24)+DATE(1970,1,1)+(-6/24)</f>
        <v>42171.654097222221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((E3945/D3945))</f>
        <v>0.35639999999999999</v>
      </c>
      <c r="P3945" s="7">
        <f>(E3945/L3945)</f>
        <v>137.07692307692307</v>
      </c>
      <c r="Q3945" s="7" t="str">
        <f>LEFT($N3945,FIND("/",N3945)-1)</f>
        <v>theater</v>
      </c>
      <c r="R3945" s="7" t="str">
        <f>RIGHT($N3945,FIND("/",$N3945)-3)</f>
        <v>plays</v>
      </c>
      <c r="S3945" s="12">
        <f>(((J3945/60)/60)/24)+DATE(1970,1,1)+(-6/24)</f>
        <v>42279.528564814813</v>
      </c>
      <c r="T3945" s="12">
        <f>(((I3945/60)/60)/24)+DATE(1970,1,1)+(-6/24)</f>
        <v>42310.451388888891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((E3946/D3946))</f>
        <v>0</v>
      </c>
      <c r="P3946" s="7">
        <v>0</v>
      </c>
      <c r="Q3946" s="7" t="str">
        <f>LEFT($N3946,FIND("/",N3946)-1)</f>
        <v>theater</v>
      </c>
      <c r="R3946" s="7" t="str">
        <f>RIGHT($N3946,FIND("/",$N3946)-3)</f>
        <v>plays</v>
      </c>
      <c r="S3946" s="12">
        <f>(((J3946/60)/60)/24)+DATE(1970,1,1)+(-6/24)</f>
        <v>42213.412905092591</v>
      </c>
      <c r="T3946" s="12">
        <f>(((I3946/60)/60)/24)+DATE(1970,1,1)+(-6/24)</f>
        <v>42243.412905092591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((E3947/D3947))</f>
        <v>2.5000000000000001E-3</v>
      </c>
      <c r="P3947" s="7">
        <f>(E3947/L3947)</f>
        <v>5</v>
      </c>
      <c r="Q3947" s="7" t="str">
        <f>LEFT($N3947,FIND("/",N3947)-1)</f>
        <v>theater</v>
      </c>
      <c r="R3947" s="7" t="str">
        <f>RIGHT($N3947,FIND("/",$N3947)-3)</f>
        <v>plays</v>
      </c>
      <c r="S3947" s="12">
        <f>(((J3947/60)/60)/24)+DATE(1970,1,1)+(-6/24)</f>
        <v>42109.551712962959</v>
      </c>
      <c r="T3947" s="12">
        <f>(((I3947/60)/60)/24)+DATE(1970,1,1)+(-6/24)</f>
        <v>42139.551712962959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((E3948/D3948))</f>
        <v>3.2500000000000001E-2</v>
      </c>
      <c r="P3948" s="7">
        <f>(E3948/L3948)</f>
        <v>39</v>
      </c>
      <c r="Q3948" s="7" t="str">
        <f>LEFT($N3948,FIND("/",N3948)-1)</f>
        <v>theater</v>
      </c>
      <c r="R3948" s="7" t="str">
        <f>RIGHT($N3948,FIND("/",$N3948)-3)</f>
        <v>plays</v>
      </c>
      <c r="S3948" s="12">
        <f>(((J3948/60)/60)/24)+DATE(1970,1,1)+(-6/24)</f>
        <v>42031.583587962959</v>
      </c>
      <c r="T3948" s="12">
        <f>(((I3948/60)/60)/24)+DATE(1970,1,1)+(-6/24)</f>
        <v>42063.083333333328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((E3949/D3949))</f>
        <v>3.3666666666666664E-2</v>
      </c>
      <c r="P3949" s="7">
        <f>(E3949/L3949)</f>
        <v>50.5</v>
      </c>
      <c r="Q3949" s="7" t="str">
        <f>LEFT($N3949,FIND("/",N3949)-1)</f>
        <v>theater</v>
      </c>
      <c r="R3949" s="7" t="str">
        <f>RIGHT($N3949,FIND("/",$N3949)-3)</f>
        <v>plays</v>
      </c>
      <c r="S3949" s="12">
        <f>(((J3949/60)/60)/24)+DATE(1970,1,1)+(-6/24)</f>
        <v>42614.892870370371</v>
      </c>
      <c r="T3949" s="12">
        <f>(((I3949/60)/60)/24)+DATE(1970,1,1)+(-6/24)</f>
        <v>42644.892870370371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((E3950/D3950))</f>
        <v>0</v>
      </c>
      <c r="P3950" s="7">
        <v>0</v>
      </c>
      <c r="Q3950" s="7" t="str">
        <f>LEFT($N3950,FIND("/",N3950)-1)</f>
        <v>theater</v>
      </c>
      <c r="R3950" s="7" t="str">
        <f>RIGHT($N3950,FIND("/",$N3950)-3)</f>
        <v>plays</v>
      </c>
      <c r="S3950" s="12">
        <f>(((J3950/60)/60)/24)+DATE(1970,1,1)+(-6/24)</f>
        <v>41829.075497685182</v>
      </c>
      <c r="T3950" s="12">
        <f>(((I3950/60)/60)/24)+DATE(1970,1,1)+(-6/24)</f>
        <v>41889.075497685182</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((E3951/D3951))</f>
        <v>0.15770000000000001</v>
      </c>
      <c r="P3951" s="7">
        <f>(E3951/L3951)</f>
        <v>49.28125</v>
      </c>
      <c r="Q3951" s="7" t="str">
        <f>LEFT($N3951,FIND("/",N3951)-1)</f>
        <v>theater</v>
      </c>
      <c r="R3951" s="7" t="str">
        <f>RIGHT($N3951,FIND("/",$N3951)-3)</f>
        <v>plays</v>
      </c>
      <c r="S3951" s="12">
        <f>(((J3951/60)/60)/24)+DATE(1970,1,1)+(-6/24)</f>
        <v>42015.870613425926</v>
      </c>
      <c r="T3951" s="12">
        <f>(((I3951/60)/60)/24)+DATE(1970,1,1)+(-6/24)</f>
        <v>42045.870613425926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((E3952/D3952))</f>
        <v>6.2500000000000003E-3</v>
      </c>
      <c r="P3952" s="7">
        <f>(E3952/L3952)</f>
        <v>25</v>
      </c>
      <c r="Q3952" s="7" t="str">
        <f>LEFT($N3952,FIND("/",N3952)-1)</f>
        <v>theater</v>
      </c>
      <c r="R3952" s="7" t="str">
        <f>RIGHT($N3952,FIND("/",$N3952)-3)</f>
        <v>plays</v>
      </c>
      <c r="S3952" s="12">
        <f>(((J3952/60)/60)/24)+DATE(1970,1,1)+(-6/24)</f>
        <v>42439.452314814815</v>
      </c>
      <c r="T3952" s="12">
        <f>(((I3952/60)/60)/24)+DATE(1970,1,1)+(-6/24)</f>
        <v>42468.524305555555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((E3953/D3953))</f>
        <v>5.0000000000000004E-6</v>
      </c>
      <c r="P3953" s="7">
        <f>(E3953/L3953)</f>
        <v>1</v>
      </c>
      <c r="Q3953" s="7" t="str">
        <f>LEFT($N3953,FIND("/",N3953)-1)</f>
        <v>theater</v>
      </c>
      <c r="R3953" s="7" t="str">
        <f>RIGHT($N3953,FIND("/",$N3953)-3)</f>
        <v>plays</v>
      </c>
      <c r="S3953" s="12">
        <f>(((J3953/60)/60)/24)+DATE(1970,1,1)+(-6/24)</f>
        <v>42433.575717592597</v>
      </c>
      <c r="T3953" s="12">
        <f>(((I3953/60)/60)/24)+DATE(1970,1,1)+(-6/24)</f>
        <v>42493.534050925926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((E3954/D3954))</f>
        <v>9.6153846153846159E-4</v>
      </c>
      <c r="P3954" s="7">
        <f>(E3954/L3954)</f>
        <v>25</v>
      </c>
      <c r="Q3954" s="7" t="str">
        <f>LEFT($N3954,FIND("/",N3954)-1)</f>
        <v>theater</v>
      </c>
      <c r="R3954" s="7" t="str">
        <f>RIGHT($N3954,FIND("/",$N3954)-3)</f>
        <v>plays</v>
      </c>
      <c r="S3954" s="12">
        <f>(((J3954/60)/60)/24)+DATE(1970,1,1)+(-6/24)</f>
        <v>42243.540393518517</v>
      </c>
      <c r="T3954" s="12">
        <f>(((I3954/60)/60)/24)+DATE(1970,1,1)+(-6/24)</f>
        <v>42303.540393518517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((E3955/D3955))</f>
        <v>0</v>
      </c>
      <c r="P3955" s="7">
        <v>0</v>
      </c>
      <c r="Q3955" s="7" t="str">
        <f>LEFT($N3955,FIND("/",N3955)-1)</f>
        <v>theater</v>
      </c>
      <c r="R3955" s="7" t="str">
        <f>RIGHT($N3955,FIND("/",$N3955)-3)</f>
        <v>plays</v>
      </c>
      <c r="S3955" s="12">
        <f>(((J3955/60)/60)/24)+DATE(1970,1,1)+(-6/24)</f>
        <v>42549.798449074078</v>
      </c>
      <c r="T3955" s="12">
        <f>(((I3955/60)/60)/24)+DATE(1970,1,1)+(-6/24)</f>
        <v>42580.728472222225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((E3956/D3956))</f>
        <v>0</v>
      </c>
      <c r="P3956" s="7">
        <v>0</v>
      </c>
      <c r="Q3956" s="7" t="str">
        <f>LEFT($N3956,FIND("/",N3956)-1)</f>
        <v>theater</v>
      </c>
      <c r="R3956" s="7" t="str">
        <f>RIGHT($N3956,FIND("/",$N3956)-3)</f>
        <v>plays</v>
      </c>
      <c r="S3956" s="12">
        <f>(((J3956/60)/60)/24)+DATE(1970,1,1)+(-6/24)</f>
        <v>41774.401203703703</v>
      </c>
      <c r="T3956" s="12">
        <f>(((I3956/60)/60)/24)+DATE(1970,1,1)+(-6/24)</f>
        <v>41834.401203703703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((E3957/D3957))</f>
        <v>0.24285714285714285</v>
      </c>
      <c r="P3957" s="7">
        <f>(E3957/L3957)</f>
        <v>53.125</v>
      </c>
      <c r="Q3957" s="7" t="str">
        <f>LEFT($N3957,FIND("/",N3957)-1)</f>
        <v>theater</v>
      </c>
      <c r="R3957" s="7" t="str">
        <f>RIGHT($N3957,FIND("/",$N3957)-3)</f>
        <v>plays</v>
      </c>
      <c r="S3957" s="12">
        <f>(((J3957/60)/60)/24)+DATE(1970,1,1)+(-6/24)</f>
        <v>42306.598854166667</v>
      </c>
      <c r="T3957" s="12">
        <f>(((I3957/60)/60)/24)+DATE(1970,1,1)+(-6/24)</f>
        <v>42336.640520833331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((E3958/D3958))</f>
        <v>0</v>
      </c>
      <c r="P3958" s="7">
        <v>0</v>
      </c>
      <c r="Q3958" s="7" t="str">
        <f>LEFT($N3958,FIND("/",N3958)-1)</f>
        <v>theater</v>
      </c>
      <c r="R3958" s="7" t="str">
        <f>RIGHT($N3958,FIND("/",$N3958)-3)</f>
        <v>plays</v>
      </c>
      <c r="S3958" s="12">
        <f>(((J3958/60)/60)/24)+DATE(1970,1,1)+(-6/24)</f>
        <v>42457.682025462964</v>
      </c>
      <c r="T3958" s="12">
        <f>(((I3958/60)/60)/24)+DATE(1970,1,1)+(-6/24)</f>
        <v>42484.763888888891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((E3959/D3959))</f>
        <v>2.5000000000000001E-4</v>
      </c>
      <c r="P3959" s="7">
        <f>(E3959/L3959)</f>
        <v>7</v>
      </c>
      <c r="Q3959" s="7" t="str">
        <f>LEFT($N3959,FIND("/",N3959)-1)</f>
        <v>theater</v>
      </c>
      <c r="R3959" s="7" t="str">
        <f>RIGHT($N3959,FIND("/",$N3959)-3)</f>
        <v>plays</v>
      </c>
      <c r="S3959" s="12">
        <f>(((J3959/60)/60)/24)+DATE(1970,1,1)+(-6/24)</f>
        <v>42513.726319444439</v>
      </c>
      <c r="T3959" s="12">
        <f>(((I3959/60)/60)/24)+DATE(1970,1,1)+(-6/24)</f>
        <v>42559.726319444439</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((E3960/D3960))</f>
        <v>0.32050000000000001</v>
      </c>
      <c r="P3960" s="7">
        <f>(E3960/L3960)</f>
        <v>40.0625</v>
      </c>
      <c r="Q3960" s="7" t="str">
        <f>LEFT($N3960,FIND("/",N3960)-1)</f>
        <v>theater</v>
      </c>
      <c r="R3960" s="7" t="str">
        <f>RIGHT($N3960,FIND("/",$N3960)-3)</f>
        <v>plays</v>
      </c>
      <c r="S3960" s="12">
        <f>(((J3960/60)/60)/24)+DATE(1970,1,1)+(-6/24)</f>
        <v>41816.700370370374</v>
      </c>
      <c r="T3960" s="12">
        <f>(((I3960/60)/60)/24)+DATE(1970,1,1)+(-6/24)</f>
        <v>41853.333333333336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((E3961/D3961))</f>
        <v>0.24333333333333335</v>
      </c>
      <c r="P3961" s="7">
        <f>(E3961/L3961)</f>
        <v>24.333333333333332</v>
      </c>
      <c r="Q3961" s="7" t="str">
        <f>LEFT($N3961,FIND("/",N3961)-1)</f>
        <v>theater</v>
      </c>
      <c r="R3961" s="7" t="str">
        <f>RIGHT($N3961,FIND("/",$N3961)-3)</f>
        <v>plays</v>
      </c>
      <c r="S3961" s="12">
        <f>(((J3961/60)/60)/24)+DATE(1970,1,1)+(-6/24)</f>
        <v>41880.538842592592</v>
      </c>
      <c r="T3961" s="12">
        <f>(((I3961/60)/60)/24)+DATE(1970,1,1)+(-6/24)</f>
        <v>41910.538842592592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((E3962/D3962))</f>
        <v>1.4999999999999999E-2</v>
      </c>
      <c r="P3962" s="7">
        <f>(E3962/L3962)</f>
        <v>11.25</v>
      </c>
      <c r="Q3962" s="7" t="str">
        <f>LEFT($N3962,FIND("/",N3962)-1)</f>
        <v>theater</v>
      </c>
      <c r="R3962" s="7" t="str">
        <f>RIGHT($N3962,FIND("/",$N3962)-3)</f>
        <v>plays</v>
      </c>
      <c r="S3962" s="12">
        <f>(((J3962/60)/60)/24)+DATE(1970,1,1)+(-6/24)</f>
        <v>42342.595555555556</v>
      </c>
      <c r="T3962" s="12">
        <f>(((I3962/60)/60)/24)+DATE(1970,1,1)+(-6/24)</f>
        <v>42372.595555555556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((E3963/D3963))</f>
        <v>4.1999999999999997E-3</v>
      </c>
      <c r="P3963" s="7">
        <f>(E3963/L3963)</f>
        <v>10.5</v>
      </c>
      <c r="Q3963" s="7" t="str">
        <f>LEFT($N3963,FIND("/",N3963)-1)</f>
        <v>theater</v>
      </c>
      <c r="R3963" s="7" t="str">
        <f>RIGHT($N3963,FIND("/",$N3963)-3)</f>
        <v>plays</v>
      </c>
      <c r="S3963" s="12">
        <f>(((J3963/60)/60)/24)+DATE(1970,1,1)+(-6/24)</f>
        <v>41745.641319444447</v>
      </c>
      <c r="T3963" s="12">
        <f>(((I3963/60)/60)/24)+DATE(1970,1,1)+(-6/24)</f>
        <v>41767.641319444447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((E3964/D3964))</f>
        <v>3.214285714285714E-2</v>
      </c>
      <c r="P3964" s="7">
        <f>(E3964/L3964)</f>
        <v>15</v>
      </c>
      <c r="Q3964" s="7" t="str">
        <f>LEFT($N3964,FIND("/",N3964)-1)</f>
        <v>theater</v>
      </c>
      <c r="R3964" s="7" t="str">
        <f>RIGHT($N3964,FIND("/",$N3964)-3)</f>
        <v>plays</v>
      </c>
      <c r="S3964" s="12">
        <f>(((J3964/60)/60)/24)+DATE(1970,1,1)+(-6/24)</f>
        <v>42311.371458333335</v>
      </c>
      <c r="T3964" s="12">
        <f>(((I3964/60)/60)/24)+DATE(1970,1,1)+(-6/24)</f>
        <v>42336.371458333335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((E3965/D3965))</f>
        <v>0</v>
      </c>
      <c r="P3965" s="7">
        <v>0</v>
      </c>
      <c r="Q3965" s="7" t="str">
        <f>LEFT($N3965,FIND("/",N3965)-1)</f>
        <v>theater</v>
      </c>
      <c r="R3965" s="7" t="str">
        <f>RIGHT($N3965,FIND("/",$N3965)-3)</f>
        <v>plays</v>
      </c>
      <c r="S3965" s="12">
        <f>(((J3965/60)/60)/24)+DATE(1970,1,1)+(-6/24)</f>
        <v>42295.904131944444</v>
      </c>
      <c r="T3965" s="12">
        <f>(((I3965/60)/60)/24)+DATE(1970,1,1)+(-6/24)</f>
        <v>42325.945798611108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((E3966/D3966))</f>
        <v>6.3E-2</v>
      </c>
      <c r="P3966" s="7">
        <f>(E3966/L3966)</f>
        <v>42</v>
      </c>
      <c r="Q3966" s="7" t="str">
        <f>LEFT($N3966,FIND("/",N3966)-1)</f>
        <v>theater</v>
      </c>
      <c r="R3966" s="7" t="str">
        <f>RIGHT($N3966,FIND("/",$N3966)-3)</f>
        <v>plays</v>
      </c>
      <c r="S3966" s="12">
        <f>(((J3966/60)/60)/24)+DATE(1970,1,1)+(-6/24)</f>
        <v>42053.472060185188</v>
      </c>
      <c r="T3966" s="12">
        <f>(((I3966/60)/60)/24)+DATE(1970,1,1)+(-6/24)</f>
        <v>42113.430393518516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((E3967/D3967))</f>
        <v>0.14249999999999999</v>
      </c>
      <c r="P3967" s="7">
        <f>(E3967/L3967)</f>
        <v>71.25</v>
      </c>
      <c r="Q3967" s="7" t="str">
        <f>LEFT($N3967,FIND("/",N3967)-1)</f>
        <v>theater</v>
      </c>
      <c r="R3967" s="7" t="str">
        <f>RIGHT($N3967,FIND("/",$N3967)-3)</f>
        <v>plays</v>
      </c>
      <c r="S3967" s="12">
        <f>(((J3967/60)/60)/24)+DATE(1970,1,1)+(-6/24)</f>
        <v>42413.985879629632</v>
      </c>
      <c r="T3967" s="12">
        <f>(((I3967/60)/60)/24)+DATE(1970,1,1)+(-6/24)</f>
        <v>42473.944212962961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((E3968/D3968))</f>
        <v>6.0000000000000001E-3</v>
      </c>
      <c r="P3968" s="7">
        <f>(E3968/L3968)</f>
        <v>22.5</v>
      </c>
      <c r="Q3968" s="7" t="str">
        <f>LEFT($N3968,FIND("/",N3968)-1)</f>
        <v>theater</v>
      </c>
      <c r="R3968" s="7" t="str">
        <f>RIGHT($N3968,FIND("/",$N3968)-3)</f>
        <v>plays</v>
      </c>
      <c r="S3968" s="12">
        <f>(((J3968/60)/60)/24)+DATE(1970,1,1)+(-6/24)</f>
        <v>41801.461550925924</v>
      </c>
      <c r="T3968" s="12">
        <f>(((I3968/60)/60)/24)+DATE(1970,1,1)+(-6/24)</f>
        <v>41843.874305555553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((E3969/D3969))</f>
        <v>0.2411764705882353</v>
      </c>
      <c r="P3969" s="7">
        <f>(E3969/L3969)</f>
        <v>41</v>
      </c>
      <c r="Q3969" s="7" t="str">
        <f>LEFT($N3969,FIND("/",N3969)-1)</f>
        <v>theater</v>
      </c>
      <c r="R3969" s="7" t="str">
        <f>RIGHT($N3969,FIND("/",$N3969)-3)</f>
        <v>plays</v>
      </c>
      <c r="S3969" s="12">
        <f>(((J3969/60)/60)/24)+DATE(1970,1,1)+(-6/24)</f>
        <v>42770.040590277778</v>
      </c>
      <c r="T3969" s="12">
        <f>(((I3969/60)/60)/24)+DATE(1970,1,1)+(-6/24)</f>
        <v>42800.040590277778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((E3970/D3970))</f>
        <v>0.10539999999999999</v>
      </c>
      <c r="P3970" s="7">
        <f>(E3970/L3970)</f>
        <v>47.909090909090907</v>
      </c>
      <c r="Q3970" s="7" t="str">
        <f>LEFT($N3970,FIND("/",N3970)-1)</f>
        <v>theater</v>
      </c>
      <c r="R3970" s="7" t="str">
        <f>RIGHT($N3970,FIND("/",$N3970)-3)</f>
        <v>plays</v>
      </c>
      <c r="S3970" s="12">
        <f>(((J3970/60)/60)/24)+DATE(1970,1,1)+(-6/24)</f>
        <v>42452.565659722226</v>
      </c>
      <c r="T3970" s="12">
        <f>(((I3970/60)/60)/24)+DATE(1970,1,1)+(-6/24)</f>
        <v>42512.565659722226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((E3971/D3971))</f>
        <v>7.4690265486725665E-2</v>
      </c>
      <c r="P3971" s="7">
        <f>(E3971/L3971)</f>
        <v>35.166666666666664</v>
      </c>
      <c r="Q3971" s="7" t="str">
        <f>LEFT($N3971,FIND("/",N3971)-1)</f>
        <v>theater</v>
      </c>
      <c r="R3971" s="7" t="str">
        <f>RIGHT($N3971,FIND("/",$N3971)-3)</f>
        <v>plays</v>
      </c>
      <c r="S3971" s="12">
        <f>(((J3971/60)/60)/24)+DATE(1970,1,1)+(-6/24)</f>
        <v>42601.604699074072</v>
      </c>
      <c r="T3971" s="12">
        <f>(((I3971/60)/60)/24)+DATE(1970,1,1)+(-6/24)</f>
        <v>42610.913194444445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((E3972/D3972))</f>
        <v>7.3333333333333334E-4</v>
      </c>
      <c r="P3972" s="7">
        <f>(E3972/L3972)</f>
        <v>5.5</v>
      </c>
      <c r="Q3972" s="7" t="str">
        <f>LEFT($N3972,FIND("/",N3972)-1)</f>
        <v>theater</v>
      </c>
      <c r="R3972" s="7" t="str">
        <f>RIGHT($N3972,FIND("/",$N3972)-3)</f>
        <v>plays</v>
      </c>
      <c r="S3972" s="12">
        <f>(((J3972/60)/60)/24)+DATE(1970,1,1)+(-6/24)</f>
        <v>42447.613553240735</v>
      </c>
      <c r="T3972" s="12">
        <f>(((I3972/60)/60)/24)+DATE(1970,1,1)+(-6/24)</f>
        <v>42477.613553240735</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((E3973/D3973))</f>
        <v>9.7142857142857135E-3</v>
      </c>
      <c r="P3973" s="7">
        <f>(E3973/L3973)</f>
        <v>22.666666666666668</v>
      </c>
      <c r="Q3973" s="7" t="str">
        <f>LEFT($N3973,FIND("/",N3973)-1)</f>
        <v>theater</v>
      </c>
      <c r="R3973" s="7" t="str">
        <f>RIGHT($N3973,FIND("/",$N3973)-3)</f>
        <v>plays</v>
      </c>
      <c r="S3973" s="12">
        <f>(((J3973/60)/60)/24)+DATE(1970,1,1)+(-6/24)</f>
        <v>41811.286180555559</v>
      </c>
      <c r="T3973" s="12">
        <f>(((I3973/60)/60)/24)+DATE(1970,1,1)+(-6/24)</f>
        <v>41841.286180555559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((E3974/D3974))</f>
        <v>0.21099999999999999</v>
      </c>
      <c r="P3974" s="7">
        <f>(E3974/L3974)</f>
        <v>26.375</v>
      </c>
      <c r="Q3974" s="7" t="str">
        <f>LEFT($N3974,FIND("/",N3974)-1)</f>
        <v>theater</v>
      </c>
      <c r="R3974" s="7" t="str">
        <f>RIGHT($N3974,FIND("/",$N3974)-3)</f>
        <v>plays</v>
      </c>
      <c r="S3974" s="12">
        <f>(((J3974/60)/60)/24)+DATE(1970,1,1)+(-6/24)</f>
        <v>41980.817523148144</v>
      </c>
      <c r="T3974" s="12">
        <f>(((I3974/60)/60)/24)+DATE(1970,1,1)+(-6/24)</f>
        <v>42040.817523148144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((E3975/D3975))</f>
        <v>0.78100000000000003</v>
      </c>
      <c r="P3975" s="7">
        <f>(E3975/L3975)</f>
        <v>105.54054054054055</v>
      </c>
      <c r="Q3975" s="7" t="str">
        <f>LEFT($N3975,FIND("/",N3975)-1)</f>
        <v>theater</v>
      </c>
      <c r="R3975" s="7" t="str">
        <f>RIGHT($N3975,FIND("/",$N3975)-3)</f>
        <v>plays</v>
      </c>
      <c r="S3975" s="12">
        <f>(((J3975/60)/60)/24)+DATE(1970,1,1)+(-6/24)</f>
        <v>42469.43414351852</v>
      </c>
      <c r="T3975" s="12">
        <f>(((I3975/60)/60)/24)+DATE(1970,1,1)+(-6/24)</f>
        <v>42498.916666666672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((E3976/D3976))</f>
        <v>0.32</v>
      </c>
      <c r="P3976" s="7">
        <f>(E3976/L3976)</f>
        <v>29.09090909090909</v>
      </c>
      <c r="Q3976" s="7" t="str">
        <f>LEFT($N3976,FIND("/",N3976)-1)</f>
        <v>theater</v>
      </c>
      <c r="R3976" s="7" t="str">
        <f>RIGHT($N3976,FIND("/",$N3976)-3)</f>
        <v>plays</v>
      </c>
      <c r="S3976" s="12">
        <f>(((J3976/60)/60)/24)+DATE(1970,1,1)+(-6/24)</f>
        <v>42493.296851851846</v>
      </c>
      <c r="T3976" s="12">
        <f>(((I3976/60)/60)/24)+DATE(1970,1,1)+(-6/24)</f>
        <v>42523.296851851846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((E3977/D3977))</f>
        <v>0</v>
      </c>
      <c r="P3977" s="7">
        <v>0</v>
      </c>
      <c r="Q3977" s="7" t="str">
        <f>LEFT($N3977,FIND("/",N3977)-1)</f>
        <v>theater</v>
      </c>
      <c r="R3977" s="7" t="str">
        <f>RIGHT($N3977,FIND("/",$N3977)-3)</f>
        <v>plays</v>
      </c>
      <c r="S3977" s="12">
        <f>(((J3977/60)/60)/24)+DATE(1970,1,1)+(-6/24)</f>
        <v>42534.616875</v>
      </c>
      <c r="T3977" s="12">
        <f>(((I3977/60)/60)/24)+DATE(1970,1,1)+(-6/24)</f>
        <v>42564.616875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((E3978/D3978))</f>
        <v>0.47692307692307695</v>
      </c>
      <c r="P3978" s="7">
        <f>(E3978/L3978)</f>
        <v>62</v>
      </c>
      <c r="Q3978" s="7" t="str">
        <f>LEFT($N3978,FIND("/",N3978)-1)</f>
        <v>theater</v>
      </c>
      <c r="R3978" s="7" t="str">
        <f>RIGHT($N3978,FIND("/",$N3978)-3)</f>
        <v>plays</v>
      </c>
      <c r="S3978" s="12">
        <f>(((J3978/60)/60)/24)+DATE(1970,1,1)+(-6/24)</f>
        <v>41830.608344907407</v>
      </c>
      <c r="T3978" s="12">
        <f>(((I3978/60)/60)/24)+DATE(1970,1,1)+(-6/24)</f>
        <v>41852.041666666664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((E3979/D3979))</f>
        <v>1.4500000000000001E-2</v>
      </c>
      <c r="P3979" s="7">
        <f>(E3979/L3979)</f>
        <v>217.5</v>
      </c>
      <c r="Q3979" s="7" t="str">
        <f>LEFT($N3979,FIND("/",N3979)-1)</f>
        <v>theater</v>
      </c>
      <c r="R3979" s="7" t="str">
        <f>RIGHT($N3979,FIND("/",$N3979)-3)</f>
        <v>plays</v>
      </c>
      <c r="S3979" s="12">
        <f>(((J3979/60)/60)/24)+DATE(1970,1,1)+(-6/24)</f>
        <v>42543.538564814815</v>
      </c>
      <c r="T3979" s="12">
        <f>(((I3979/60)/60)/24)+DATE(1970,1,1)+(-6/24)</f>
        <v>42573.538564814815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((E3980/D3980))</f>
        <v>0.107</v>
      </c>
      <c r="P3980" s="7">
        <f>(E3980/L3980)</f>
        <v>26.75</v>
      </c>
      <c r="Q3980" s="7" t="str">
        <f>LEFT($N3980,FIND("/",N3980)-1)</f>
        <v>theater</v>
      </c>
      <c r="R3980" s="7" t="str">
        <f>RIGHT($N3980,FIND("/",$N3980)-3)</f>
        <v>plays</v>
      </c>
      <c r="S3980" s="12">
        <f>(((J3980/60)/60)/24)+DATE(1970,1,1)+(-6/24)</f>
        <v>41975.392974537041</v>
      </c>
      <c r="T3980" s="12">
        <f>(((I3980/60)/60)/24)+DATE(1970,1,1)+(-6/24)</f>
        <v>42035.392974537041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((E3981/D3981))</f>
        <v>1.8333333333333333E-2</v>
      </c>
      <c r="P3981" s="7">
        <f>(E3981/L3981)</f>
        <v>18.333333333333332</v>
      </c>
      <c r="Q3981" s="7" t="str">
        <f>LEFT($N3981,FIND("/",N3981)-1)</f>
        <v>theater</v>
      </c>
      <c r="R3981" s="7" t="str">
        <f>RIGHT($N3981,FIND("/",$N3981)-3)</f>
        <v>plays</v>
      </c>
      <c r="S3981" s="12">
        <f>(((J3981/60)/60)/24)+DATE(1970,1,1)+(-6/24)</f>
        <v>42069.653437500005</v>
      </c>
      <c r="T3981" s="12">
        <f>(((I3981/60)/60)/24)+DATE(1970,1,1)+(-6/24)</f>
        <v>42092.583333333328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((E3982/D3982))</f>
        <v>0.18</v>
      </c>
      <c r="P3982" s="7">
        <f>(E3982/L3982)</f>
        <v>64.285714285714292</v>
      </c>
      <c r="Q3982" s="7" t="str">
        <f>LEFT($N3982,FIND("/",N3982)-1)</f>
        <v>theater</v>
      </c>
      <c r="R3982" s="7" t="str">
        <f>RIGHT($N3982,FIND("/",$N3982)-3)</f>
        <v>plays</v>
      </c>
      <c r="S3982" s="12">
        <f>(((J3982/60)/60)/24)+DATE(1970,1,1)+(-6/24)</f>
        <v>41795.348923611113</v>
      </c>
      <c r="T3982" s="12">
        <f>(((I3982/60)/60)/24)+DATE(1970,1,1)+(-6/24)</f>
        <v>41825.348923611113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((E3983/D3983))</f>
        <v>4.0833333333333333E-2</v>
      </c>
      <c r="P3983" s="7">
        <f>(E3983/L3983)</f>
        <v>175</v>
      </c>
      <c r="Q3983" s="7" t="str">
        <f>LEFT($N3983,FIND("/",N3983)-1)</f>
        <v>theater</v>
      </c>
      <c r="R3983" s="7" t="str">
        <f>RIGHT($N3983,FIND("/",$N3983)-3)</f>
        <v>plays</v>
      </c>
      <c r="S3983" s="12">
        <f>(((J3983/60)/60)/24)+DATE(1970,1,1)+(-6/24)</f>
        <v>42507.929965277777</v>
      </c>
      <c r="T3983" s="12">
        <f>(((I3983/60)/60)/24)+DATE(1970,1,1)+(-6/24)</f>
        <v>42567.929965277777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((E3984/D3984))</f>
        <v>0.2</v>
      </c>
      <c r="P3984" s="7">
        <f>(E3984/L3984)</f>
        <v>34</v>
      </c>
      <c r="Q3984" s="7" t="str">
        <f>LEFT($N3984,FIND("/",N3984)-1)</f>
        <v>theater</v>
      </c>
      <c r="R3984" s="7" t="str">
        <f>RIGHT($N3984,FIND("/",$N3984)-3)</f>
        <v>plays</v>
      </c>
      <c r="S3984" s="12">
        <f>(((J3984/60)/60)/24)+DATE(1970,1,1)+(-6/24)</f>
        <v>42132.559953703705</v>
      </c>
      <c r="T3984" s="12">
        <f>(((I3984/60)/60)/24)+DATE(1970,1,1)+(-6/24)</f>
        <v>42192.559953703705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((E3985/D3985))</f>
        <v>0.34802513464991025</v>
      </c>
      <c r="P3985" s="7">
        <f>(E3985/L3985)</f>
        <v>84.282608695652172</v>
      </c>
      <c r="Q3985" s="7" t="str">
        <f>LEFT($N3985,FIND("/",N3985)-1)</f>
        <v>theater</v>
      </c>
      <c r="R3985" s="7" t="str">
        <f>RIGHT($N3985,FIND("/",$N3985)-3)</f>
        <v>plays</v>
      </c>
      <c r="S3985" s="12">
        <f>(((J3985/60)/60)/24)+DATE(1970,1,1)+(-6/24)</f>
        <v>41747.61986111111</v>
      </c>
      <c r="T3985" s="12">
        <f>(((I3985/60)/60)/24)+DATE(1970,1,1)+(-6/24)</f>
        <v>41779.040972222225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((E3986/D3986))</f>
        <v>6.3333333333333339E-2</v>
      </c>
      <c r="P3986" s="7">
        <f>(E3986/L3986)</f>
        <v>9.5</v>
      </c>
      <c r="Q3986" s="7" t="str">
        <f>LEFT($N3986,FIND("/",N3986)-1)</f>
        <v>theater</v>
      </c>
      <c r="R3986" s="7" t="str">
        <f>RIGHT($N3986,FIND("/",$N3986)-3)</f>
        <v>plays</v>
      </c>
      <c r="S3986" s="12">
        <f>(((J3986/60)/60)/24)+DATE(1970,1,1)+(-6/24)</f>
        <v>41920.713472222218</v>
      </c>
      <c r="T3986" s="12">
        <f>(((I3986/60)/60)/24)+DATE(1970,1,1)+(-6/24)</f>
        <v>41950.75</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((E3987/D3987))</f>
        <v>0.32050000000000001</v>
      </c>
      <c r="P3987" s="7">
        <f>(E3987/L3987)</f>
        <v>33.736842105263158</v>
      </c>
      <c r="Q3987" s="7" t="str">
        <f>LEFT($N3987,FIND("/",N3987)-1)</f>
        <v>theater</v>
      </c>
      <c r="R3987" s="7" t="str">
        <f>RIGHT($N3987,FIND("/",$N3987)-3)</f>
        <v>plays</v>
      </c>
      <c r="S3987" s="12">
        <f>(((J3987/60)/60)/24)+DATE(1970,1,1)+(-6/24)</f>
        <v>42399.457407407404</v>
      </c>
      <c r="T3987" s="12">
        <f>(((I3987/60)/60)/24)+DATE(1970,1,1)+(-6/24)</f>
        <v>42420.628472222219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((E3988/D3988))</f>
        <v>9.7600000000000006E-2</v>
      </c>
      <c r="P3988" s="7">
        <f>(E3988/L3988)</f>
        <v>37.53846153846154</v>
      </c>
      <c r="Q3988" s="7" t="str">
        <f>LEFT($N3988,FIND("/",N3988)-1)</f>
        <v>theater</v>
      </c>
      <c r="R3988" s="7" t="str">
        <f>RIGHT($N3988,FIND("/",$N3988)-3)</f>
        <v>plays</v>
      </c>
      <c r="S3988" s="12">
        <f>(((J3988/60)/60)/24)+DATE(1970,1,1)+(-6/24)</f>
        <v>42467.298541666663</v>
      </c>
      <c r="T3988" s="12">
        <f>(((I3988/60)/60)/24)+DATE(1970,1,1)+(-6/24)</f>
        <v>42496.294444444444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((E3989/D3989))</f>
        <v>0.3775</v>
      </c>
      <c r="P3989" s="7">
        <f>(E3989/L3989)</f>
        <v>11.615384615384615</v>
      </c>
      <c r="Q3989" s="7" t="str">
        <f>LEFT($N3989,FIND("/",N3989)-1)</f>
        <v>theater</v>
      </c>
      <c r="R3989" s="7" t="str">
        <f>RIGHT($N3989,FIND("/",$N3989)-3)</f>
        <v>plays</v>
      </c>
      <c r="S3989" s="12">
        <f>(((J3989/60)/60)/24)+DATE(1970,1,1)+(-6/24)</f>
        <v>41765.67465277778</v>
      </c>
      <c r="T3989" s="12">
        <f>(((I3989/60)/60)/24)+DATE(1970,1,1)+(-6/24)</f>
        <v>41775.67465277778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((E3990/D3990))</f>
        <v>2.1333333333333333E-2</v>
      </c>
      <c r="P3990" s="7">
        <f>(E3990/L3990)</f>
        <v>8</v>
      </c>
      <c r="Q3990" s="7" t="str">
        <f>LEFT($N3990,FIND("/",N3990)-1)</f>
        <v>theater</v>
      </c>
      <c r="R3990" s="7" t="str">
        <f>RIGHT($N3990,FIND("/",$N3990)-3)</f>
        <v>plays</v>
      </c>
      <c r="S3990" s="12">
        <f>(((J3990/60)/60)/24)+DATE(1970,1,1)+(-6/24)</f>
        <v>42229.83116898148</v>
      </c>
      <c r="T3990" s="12">
        <f>(((I3990/60)/60)/24)+DATE(1970,1,1)+(-6/24)</f>
        <v>42244.83116898148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((E3991/D3991))</f>
        <v>0</v>
      </c>
      <c r="P3991" s="7">
        <v>0</v>
      </c>
      <c r="Q3991" s="7" t="str">
        <f>LEFT($N3991,FIND("/",N3991)-1)</f>
        <v>theater</v>
      </c>
      <c r="R3991" s="7" t="str">
        <f>RIGHT($N3991,FIND("/",$N3991)-3)</f>
        <v>plays</v>
      </c>
      <c r="S3991" s="12">
        <f>(((J3991/60)/60)/24)+DATE(1970,1,1)+(-6/24)</f>
        <v>42286.499780092592</v>
      </c>
      <c r="T3991" s="12">
        <f>(((I3991/60)/60)/24)+DATE(1970,1,1)+(-6/24)</f>
        <v>42316.541446759264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((E3992/D3992))</f>
        <v>4.1818181818181817E-2</v>
      </c>
      <c r="P3992" s="7">
        <f>(E3992/L3992)</f>
        <v>23</v>
      </c>
      <c r="Q3992" s="7" t="str">
        <f>LEFT($N3992,FIND("/",N3992)-1)</f>
        <v>theater</v>
      </c>
      <c r="R3992" s="7" t="str">
        <f>RIGHT($N3992,FIND("/",$N3992)-3)</f>
        <v>plays</v>
      </c>
      <c r="S3992" s="12">
        <f>(((J3992/60)/60)/24)+DATE(1970,1,1)+(-6/24)</f>
        <v>42401.422372685185</v>
      </c>
      <c r="T3992" s="12">
        <f>(((I3992/60)/60)/24)+DATE(1970,1,1)+(-6/24)</f>
        <v>42431.422372685185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((E3993/D3993))</f>
        <v>0.2</v>
      </c>
      <c r="P3993" s="7">
        <f>(E3993/L3993)</f>
        <v>100</v>
      </c>
      <c r="Q3993" s="7" t="str">
        <f>LEFT($N3993,FIND("/",N3993)-1)</f>
        <v>theater</v>
      </c>
      <c r="R3993" s="7" t="str">
        <f>RIGHT($N3993,FIND("/",$N3993)-3)</f>
        <v>plays</v>
      </c>
      <c r="S3993" s="12">
        <f>(((J3993/60)/60)/24)+DATE(1970,1,1)+(-6/24)</f>
        <v>42125.394467592589</v>
      </c>
      <c r="T3993" s="12">
        <f>(((I3993/60)/60)/24)+DATE(1970,1,1)+(-6/24)</f>
        <v>42155.394467592589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((E3994/D3994))</f>
        <v>5.4100000000000002E-2</v>
      </c>
      <c r="P3994" s="7">
        <f>(E3994/L3994)</f>
        <v>60.111111111111114</v>
      </c>
      <c r="Q3994" s="7" t="str">
        <f>LEFT($N3994,FIND("/",N3994)-1)</f>
        <v>theater</v>
      </c>
      <c r="R3994" s="7" t="str">
        <f>RIGHT($N3994,FIND("/",$N3994)-3)</f>
        <v>plays</v>
      </c>
      <c r="S3994" s="12">
        <f>(((J3994/60)/60)/24)+DATE(1970,1,1)+(-6/24)</f>
        <v>42289.69049768518</v>
      </c>
      <c r="T3994" s="12">
        <f>(((I3994/60)/60)/24)+DATE(1970,1,1)+(-6/24)</f>
        <v>42349.732164351852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((E3995/D3995))</f>
        <v>6.0000000000000002E-5</v>
      </c>
      <c r="P3995" s="7">
        <f>(E3995/L3995)</f>
        <v>3</v>
      </c>
      <c r="Q3995" s="7" t="str">
        <f>LEFT($N3995,FIND("/",N3995)-1)</f>
        <v>theater</v>
      </c>
      <c r="R3995" s="7" t="str">
        <f>RIGHT($N3995,FIND("/",$N3995)-3)</f>
        <v>plays</v>
      </c>
      <c r="S3995" s="12">
        <f>(((J3995/60)/60)/24)+DATE(1970,1,1)+(-6/24)</f>
        <v>42107.614722222221</v>
      </c>
      <c r="T3995" s="12">
        <f>(((I3995/60)/60)/24)+DATE(1970,1,1)+(-6/24)</f>
        <v>42137.614722222221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((E3996/D3996))</f>
        <v>2.5000000000000001E-3</v>
      </c>
      <c r="P3996" s="7">
        <f>(E3996/L3996)</f>
        <v>5</v>
      </c>
      <c r="Q3996" s="7" t="str">
        <f>LEFT($N3996,FIND("/",N3996)-1)</f>
        <v>theater</v>
      </c>
      <c r="R3996" s="7" t="str">
        <f>RIGHT($N3996,FIND("/",$N3996)-3)</f>
        <v>plays</v>
      </c>
      <c r="S3996" s="12">
        <f>(((J3996/60)/60)/24)+DATE(1970,1,1)+(-6/24)</f>
        <v>41809.139930555553</v>
      </c>
      <c r="T3996" s="12">
        <f>(((I3996/60)/60)/24)+DATE(1970,1,1)+(-6/24)</f>
        <v>41839.139930555553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((E3997/D3997))</f>
        <v>0.35</v>
      </c>
      <c r="P3997" s="7">
        <f>(E3997/L3997)</f>
        <v>17.5</v>
      </c>
      <c r="Q3997" s="7" t="str">
        <f>LEFT($N3997,FIND("/",N3997)-1)</f>
        <v>theater</v>
      </c>
      <c r="R3997" s="7" t="str">
        <f>RIGHT($N3997,FIND("/",$N3997)-3)</f>
        <v>plays</v>
      </c>
      <c r="S3997" s="12">
        <f>(((J3997/60)/60)/24)+DATE(1970,1,1)+(-6/24)</f>
        <v>42019.433761574073</v>
      </c>
      <c r="T3997" s="12">
        <f>(((I3997/60)/60)/24)+DATE(1970,1,1)+(-6/24)</f>
        <v>42049.227083333331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((E3998/D3998))</f>
        <v>0.16566666666666666</v>
      </c>
      <c r="P3998" s="7">
        <f>(E3998/L3998)</f>
        <v>29.235294117647058</v>
      </c>
      <c r="Q3998" s="7" t="str">
        <f>LEFT($N3998,FIND("/",N3998)-1)</f>
        <v>theater</v>
      </c>
      <c r="R3998" s="7" t="str">
        <f>RIGHT($N3998,FIND("/",$N3998)-3)</f>
        <v>plays</v>
      </c>
      <c r="S3998" s="12">
        <f>(((J3998/60)/60)/24)+DATE(1970,1,1)+(-6/24)</f>
        <v>41950.01694444444</v>
      </c>
      <c r="T3998" s="12">
        <f>(((I3998/60)/60)/24)+DATE(1970,1,1)+(-6/24)</f>
        <v>41963.419444444444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((E3999/D3999))</f>
        <v>0</v>
      </c>
      <c r="P3999" s="7">
        <v>0</v>
      </c>
      <c r="Q3999" s="7" t="str">
        <f>LEFT($N3999,FIND("/",N3999)-1)</f>
        <v>theater</v>
      </c>
      <c r="R3999" s="7" t="str">
        <f>RIGHT($N3999,FIND("/",$N3999)-3)</f>
        <v>plays</v>
      </c>
      <c r="S3999" s="12">
        <f>(((J3999/60)/60)/24)+DATE(1970,1,1)+(-6/24)</f>
        <v>42069.141446759255</v>
      </c>
      <c r="T3999" s="12">
        <f>(((I3999/60)/60)/24)+DATE(1970,1,1)+(-6/24)</f>
        <v>42099.099780092598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((E4000/D4000))</f>
        <v>0.57199999999999995</v>
      </c>
      <c r="P4000" s="7">
        <f>(E4000/L4000)</f>
        <v>59.583333333333336</v>
      </c>
      <c r="Q4000" s="7" t="str">
        <f>LEFT($N4000,FIND("/",N4000)-1)</f>
        <v>theater</v>
      </c>
      <c r="R4000" s="7" t="str">
        <f>RIGHT($N4000,FIND("/",$N4000)-3)</f>
        <v>plays</v>
      </c>
      <c r="S4000" s="12">
        <f>(((J4000/60)/60)/24)+DATE(1970,1,1)+(-6/24)</f>
        <v>42061.713263888887</v>
      </c>
      <c r="T4000" s="12">
        <f>(((I4000/60)/60)/24)+DATE(1970,1,1)+(-6/24)</f>
        <v>42091.671597222223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((E4001/D4001))</f>
        <v>0.16514285714285715</v>
      </c>
      <c r="P4001" s="7">
        <f>(E4001/L4001)</f>
        <v>82.571428571428569</v>
      </c>
      <c r="Q4001" s="7" t="str">
        <f>LEFT($N4001,FIND("/",N4001)-1)</f>
        <v>theater</v>
      </c>
      <c r="R4001" s="7" t="str">
        <f>RIGHT($N4001,FIND("/",$N4001)-3)</f>
        <v>plays</v>
      </c>
      <c r="S4001" s="12">
        <f>(((J4001/60)/60)/24)+DATE(1970,1,1)+(-6/24)</f>
        <v>41842.578680555554</v>
      </c>
      <c r="T4001" s="12">
        <f>(((I4001/60)/60)/24)+DATE(1970,1,1)+(-6/24)</f>
        <v>41882.577650462961</v>
      </c>
    </row>
    <row r="4002" spans="1:20" ht="17">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((E4002/D4002))</f>
        <v>1.25E-3</v>
      </c>
      <c r="P4002" s="7">
        <f>(E4002/L4002)</f>
        <v>10</v>
      </c>
      <c r="Q4002" s="7" t="str">
        <f>LEFT($N4002,FIND("/",N4002)-1)</f>
        <v>theater</v>
      </c>
      <c r="R4002" s="7" t="str">
        <f>RIGHT($N4002,FIND("/",$N4002)-3)</f>
        <v>plays</v>
      </c>
      <c r="S4002" s="12">
        <f>(((J4002/60)/60)/24)+DATE(1970,1,1)+(-6/24)</f>
        <v>42437.39534722222</v>
      </c>
      <c r="T4002" s="12">
        <f>(((I4002/60)/60)/24)+DATE(1970,1,1)+(-6/24)</f>
        <v>42497.353680555556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((E4003/D4003))</f>
        <v>0.3775</v>
      </c>
      <c r="P4003" s="7">
        <f>(E4003/L4003)</f>
        <v>32.357142857142854</v>
      </c>
      <c r="Q4003" s="7" t="str">
        <f>LEFT($N4003,FIND("/",N4003)-1)</f>
        <v>theater</v>
      </c>
      <c r="R4003" s="7" t="str">
        <f>RIGHT($N4003,FIND("/",$N4003)-3)</f>
        <v>plays</v>
      </c>
      <c r="S4003" s="12">
        <f>(((J4003/60)/60)/24)+DATE(1970,1,1)+(-6/24)</f>
        <v>42775.714212962965</v>
      </c>
      <c r="T4003" s="12">
        <f>(((I4003/60)/60)/24)+DATE(1970,1,1)+(-6/24)</f>
        <v>42795.541666666672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((E4004/D4004))</f>
        <v>1.84E-2</v>
      </c>
      <c r="P4004" s="7">
        <f>(E4004/L4004)</f>
        <v>5.75</v>
      </c>
      <c r="Q4004" s="7" t="str">
        <f>LEFT($N4004,FIND("/",N4004)-1)</f>
        <v>theater</v>
      </c>
      <c r="R4004" s="7" t="str">
        <f>RIGHT($N4004,FIND("/",$N4004)-3)</f>
        <v>plays</v>
      </c>
      <c r="S4004" s="12">
        <f>(((J4004/60)/60)/24)+DATE(1970,1,1)+(-6/24)</f>
        <v>41878.793530092589</v>
      </c>
      <c r="T4004" s="12">
        <f>(((I4004/60)/60)/24)+DATE(1970,1,1)+(-6/24)</f>
        <v>41908.793530092589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((E4005/D4005))</f>
        <v>0.10050000000000001</v>
      </c>
      <c r="P4005" s="7">
        <f>(E4005/L4005)</f>
        <v>100.5</v>
      </c>
      <c r="Q4005" s="7" t="str">
        <f>LEFT($N4005,FIND("/",N4005)-1)</f>
        <v>theater</v>
      </c>
      <c r="R4005" s="7" t="str">
        <f>RIGHT($N4005,FIND("/",$N4005)-3)</f>
        <v>plays</v>
      </c>
      <c r="S4005" s="12">
        <f>(((J4005/60)/60)/24)+DATE(1970,1,1)+(-6/24)</f>
        <v>42020.337349537032</v>
      </c>
      <c r="T4005" s="12">
        <f>(((I4005/60)/60)/24)+DATE(1970,1,1)+(-6/24)</f>
        <v>42050.337349537032</v>
      </c>
    </row>
    <row r="4006" spans="1:20" ht="17">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((E4006/D4006))</f>
        <v>2E-3</v>
      </c>
      <c r="P4006" s="7">
        <f>(E4006/L4006)</f>
        <v>1</v>
      </c>
      <c r="Q4006" s="7" t="str">
        <f>LEFT($N4006,FIND("/",N4006)-1)</f>
        <v>theater</v>
      </c>
      <c r="R4006" s="7" t="str">
        <f>RIGHT($N4006,FIND("/",$N4006)-3)</f>
        <v>plays</v>
      </c>
      <c r="S4006" s="12">
        <f>(((J4006/60)/60)/24)+DATE(1970,1,1)+(-6/24)</f>
        <v>41889.91269675926</v>
      </c>
      <c r="T4006" s="12">
        <f>(((I4006/60)/60)/24)+DATE(1970,1,1)+(-6/24)</f>
        <v>41919.91269675926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((E4007/D4007))</f>
        <v>1.3333333333333334E-2</v>
      </c>
      <c r="P4007" s="7">
        <f>(E4007/L4007)</f>
        <v>20</v>
      </c>
      <c r="Q4007" s="7" t="str">
        <f>LEFT($N4007,FIND("/",N4007)-1)</f>
        <v>theater</v>
      </c>
      <c r="R4007" s="7" t="str">
        <f>RIGHT($N4007,FIND("/",$N4007)-3)</f>
        <v>plays</v>
      </c>
      <c r="S4007" s="12">
        <f>(((J4007/60)/60)/24)+DATE(1970,1,1)+(-6/24)</f>
        <v>41872.557696759257</v>
      </c>
      <c r="T4007" s="12">
        <f>(((I4007/60)/60)/24)+DATE(1970,1,1)+(-6/24)</f>
        <v>41932.557696759257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((E4008/D4008))</f>
        <v>6.666666666666667E-5</v>
      </c>
      <c r="P4008" s="7">
        <f>(E4008/L4008)</f>
        <v>2</v>
      </c>
      <c r="Q4008" s="7" t="str">
        <f>LEFT($N4008,FIND("/",N4008)-1)</f>
        <v>theater</v>
      </c>
      <c r="R4008" s="7" t="str">
        <f>RIGHT($N4008,FIND("/",$N4008)-3)</f>
        <v>plays</v>
      </c>
      <c r="S4008" s="12">
        <f>(((J4008/60)/60)/24)+DATE(1970,1,1)+(-6/24)</f>
        <v>42391.522997685184</v>
      </c>
      <c r="T4008" s="12">
        <f>(((I4008/60)/60)/24)+DATE(1970,1,1)+(-6/24)</f>
        <v>42416.522997685184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((E4009/D4009))</f>
        <v>2.5000000000000001E-3</v>
      </c>
      <c r="P4009" s="7">
        <f>(E4009/L4009)</f>
        <v>5</v>
      </c>
      <c r="Q4009" s="7" t="str">
        <f>LEFT($N4009,FIND("/",N4009)-1)</f>
        <v>theater</v>
      </c>
      <c r="R4009" s="7" t="str">
        <f>RIGHT($N4009,FIND("/",$N4009)-3)</f>
        <v>plays</v>
      </c>
      <c r="S4009" s="12">
        <f>(((J4009/60)/60)/24)+DATE(1970,1,1)+(-6/24)</f>
        <v>41848.522928240738</v>
      </c>
      <c r="T4009" s="12">
        <f>(((I4009/60)/60)/24)+DATE(1970,1,1)+(-6/24)</f>
        <v>41877.436111111114</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((E4010/D4010))</f>
        <v>0.06</v>
      </c>
      <c r="P4010" s="7">
        <f>(E4010/L4010)</f>
        <v>15</v>
      </c>
      <c r="Q4010" s="7" t="str">
        <f>LEFT($N4010,FIND("/",N4010)-1)</f>
        <v>theater</v>
      </c>
      <c r="R4010" s="7" t="str">
        <f>RIGHT($N4010,FIND("/",$N4010)-3)</f>
        <v>plays</v>
      </c>
      <c r="S4010" s="12">
        <f>(((J4010/60)/60)/24)+DATE(1970,1,1)+(-6/24)</f>
        <v>42177.714201388888</v>
      </c>
      <c r="T4010" s="12">
        <f>(((I4010/60)/60)/24)+DATE(1970,1,1)+(-6/24)</f>
        <v>42207.714201388888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((E4011/D4011))</f>
        <v>3.8860103626943004E-2</v>
      </c>
      <c r="P4011" s="7">
        <f>(E4011/L4011)</f>
        <v>25</v>
      </c>
      <c r="Q4011" s="7" t="str">
        <f>LEFT($N4011,FIND("/",N4011)-1)</f>
        <v>theater</v>
      </c>
      <c r="R4011" s="7" t="str">
        <f>RIGHT($N4011,FIND("/",$N4011)-3)</f>
        <v>plays</v>
      </c>
      <c r="S4011" s="12">
        <f>(((J4011/60)/60)/24)+DATE(1970,1,1)+(-6/24)</f>
        <v>41851.450925925928</v>
      </c>
      <c r="T4011" s="12">
        <f>(((I4011/60)/60)/24)+DATE(1970,1,1)+(-6/24)</f>
        <v>41891.450925925928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((E4012/D4012))</f>
        <v>0.24194444444444443</v>
      </c>
      <c r="P4012" s="7">
        <f>(E4012/L4012)</f>
        <v>45.842105263157897</v>
      </c>
      <c r="Q4012" s="7" t="str">
        <f>LEFT($N4012,FIND("/",N4012)-1)</f>
        <v>theater</v>
      </c>
      <c r="R4012" s="7" t="str">
        <f>RIGHT($N4012,FIND("/",$N4012)-3)</f>
        <v>plays</v>
      </c>
      <c r="S4012" s="12">
        <f>(((J4012/60)/60)/24)+DATE(1970,1,1)+(-6/24)</f>
        <v>41921.520439814813</v>
      </c>
      <c r="T4012" s="12">
        <f>(((I4012/60)/60)/24)+DATE(1970,1,1)+(-6/24)</f>
        <v>41938.520439814813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((E4013/D4013))</f>
        <v>7.5999999999999998E-2</v>
      </c>
      <c r="P4013" s="7">
        <f>(E4013/L4013)</f>
        <v>4.75</v>
      </c>
      <c r="Q4013" s="7" t="str">
        <f>LEFT($N4013,FIND("/",N4013)-1)</f>
        <v>theater</v>
      </c>
      <c r="R4013" s="7" t="str">
        <f>RIGHT($N4013,FIND("/",$N4013)-3)</f>
        <v>plays</v>
      </c>
      <c r="S4013" s="12">
        <f>(((J4013/60)/60)/24)+DATE(1970,1,1)+(-6/24)</f>
        <v>42002.29488425926</v>
      </c>
      <c r="T4013" s="12">
        <f>(((I4013/60)/60)/24)+DATE(1970,1,1)+(-6/24)</f>
        <v>42032.29488425926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((E4014/D4014))</f>
        <v>0</v>
      </c>
      <c r="P4014" s="7">
        <v>0</v>
      </c>
      <c r="Q4014" s="7" t="str">
        <f>LEFT($N4014,FIND("/",N4014)-1)</f>
        <v>theater</v>
      </c>
      <c r="R4014" s="7" t="str">
        <f>RIGHT($N4014,FIND("/",$N4014)-3)</f>
        <v>plays</v>
      </c>
      <c r="S4014" s="12">
        <f>(((J4014/60)/60)/24)+DATE(1970,1,1)+(-6/24)</f>
        <v>42096.294548611113</v>
      </c>
      <c r="T4014" s="12">
        <f>(((I4014/60)/60)/24)+DATE(1970,1,1)+(-6/24)</f>
        <v>42126.294548611113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((E4015/D4015))</f>
        <v>1.2999999999999999E-2</v>
      </c>
      <c r="P4015" s="7">
        <f>(E4015/L4015)</f>
        <v>13</v>
      </c>
      <c r="Q4015" s="7" t="str">
        <f>LEFT($N4015,FIND("/",N4015)-1)</f>
        <v>theater</v>
      </c>
      <c r="R4015" s="7" t="str">
        <f>RIGHT($N4015,FIND("/",$N4015)-3)</f>
        <v>plays</v>
      </c>
      <c r="S4015" s="12">
        <f>(((J4015/60)/60)/24)+DATE(1970,1,1)+(-6/24)</f>
        <v>42021.051192129627</v>
      </c>
      <c r="T4015" s="12">
        <f>(((I4015/60)/60)/24)+DATE(1970,1,1)+(-6/24)</f>
        <v>42051.051192129627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((E4016/D4016))</f>
        <v>0</v>
      </c>
      <c r="P4016" s="7">
        <v>0</v>
      </c>
      <c r="Q4016" s="7" t="str">
        <f>LEFT($N4016,FIND("/",N4016)-1)</f>
        <v>theater</v>
      </c>
      <c r="R4016" s="7" t="str">
        <f>RIGHT($N4016,FIND("/",$N4016)-3)</f>
        <v>plays</v>
      </c>
      <c r="S4016" s="12">
        <f>(((J4016/60)/60)/24)+DATE(1970,1,1)+(-6/24)</f>
        <v>42418.996168981481</v>
      </c>
      <c r="T4016" s="12">
        <f>(((I4016/60)/60)/24)+DATE(1970,1,1)+(-6/24)</f>
        <v>42433.996168981481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((E4017/D4017))</f>
        <v>1.4285714285714287E-4</v>
      </c>
      <c r="P4017" s="7">
        <f>(E4017/L4017)</f>
        <v>1</v>
      </c>
      <c r="Q4017" s="7" t="str">
        <f>LEFT($N4017,FIND("/",N4017)-1)</f>
        <v>theater</v>
      </c>
      <c r="R4017" s="7" t="str">
        <f>RIGHT($N4017,FIND("/",$N4017)-3)</f>
        <v>plays</v>
      </c>
      <c r="S4017" s="12">
        <f>(((J4017/60)/60)/24)+DATE(1970,1,1)+(-6/24)</f>
        <v>42174.530821759254</v>
      </c>
      <c r="T4017" s="12">
        <f>(((I4017/60)/60)/24)+DATE(1970,1,1)+(-6/24)</f>
        <v>42204.530821759254</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((E4018/D4018))</f>
        <v>0.14000000000000001</v>
      </c>
      <c r="P4018" s="7">
        <f>(E4018/L4018)</f>
        <v>10</v>
      </c>
      <c r="Q4018" s="7" t="str">
        <f>LEFT($N4018,FIND("/",N4018)-1)</f>
        <v>theater</v>
      </c>
      <c r="R4018" s="7" t="str">
        <f>RIGHT($N4018,FIND("/",$N4018)-3)</f>
        <v>plays</v>
      </c>
      <c r="S4018" s="12">
        <f>(((J4018/60)/60)/24)+DATE(1970,1,1)+(-6/24)</f>
        <v>41869.622685185182</v>
      </c>
      <c r="T4018" s="12">
        <f>(((I4018/60)/60)/24)+DATE(1970,1,1)+(-6/24)</f>
        <v>41899.622685185182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((E4019/D4019))</f>
        <v>1.0500000000000001E-2</v>
      </c>
      <c r="P4019" s="7">
        <f>(E4019/L4019)</f>
        <v>52.5</v>
      </c>
      <c r="Q4019" s="7" t="str">
        <f>LEFT($N4019,FIND("/",N4019)-1)</f>
        <v>theater</v>
      </c>
      <c r="R4019" s="7" t="str">
        <f>RIGHT($N4019,FIND("/",$N4019)-3)</f>
        <v>plays</v>
      </c>
      <c r="S4019" s="12">
        <f>(((J4019/60)/60)/24)+DATE(1970,1,1)+(-6/24)</f>
        <v>41856.422152777777</v>
      </c>
      <c r="T4019" s="12">
        <f>(((I4019/60)/60)/24)+DATE(1970,1,1)+(-6/24)</f>
        <v>41886.422152777777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((E4020/D4020))</f>
        <v>8.666666666666667E-2</v>
      </c>
      <c r="P4020" s="7">
        <f>(E4020/L4020)</f>
        <v>32.5</v>
      </c>
      <c r="Q4020" s="7" t="str">
        <f>LEFT($N4020,FIND("/",N4020)-1)</f>
        <v>theater</v>
      </c>
      <c r="R4020" s="7" t="str">
        <f>RIGHT($N4020,FIND("/",$N4020)-3)</f>
        <v>plays</v>
      </c>
      <c r="S4020" s="12">
        <f>(((J4020/60)/60)/24)+DATE(1970,1,1)+(-6/24)</f>
        <v>42620.66097222222</v>
      </c>
      <c r="T4020" s="12">
        <f>(((I4020/60)/60)/24)+DATE(1970,1,1)+(-6/24)</f>
        <v>42650.66097222222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((E4021/D4021))</f>
        <v>8.2857142857142851E-3</v>
      </c>
      <c r="P4021" s="7">
        <f>(E4021/L4021)</f>
        <v>7.25</v>
      </c>
      <c r="Q4021" s="7" t="str">
        <f>LEFT($N4021,FIND("/",N4021)-1)</f>
        <v>theater</v>
      </c>
      <c r="R4021" s="7" t="str">
        <f>RIGHT($N4021,FIND("/",$N4021)-3)</f>
        <v>plays</v>
      </c>
      <c r="S4021" s="12">
        <f>(((J4021/60)/60)/24)+DATE(1970,1,1)+(-6/24)</f>
        <v>42417.425879629634</v>
      </c>
      <c r="T4021" s="12">
        <f>(((I4021/60)/60)/24)+DATE(1970,1,1)+(-6/24)</f>
        <v>42475.436111111107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((E4022/D4022))</f>
        <v>0.16666666666666666</v>
      </c>
      <c r="P4022" s="7">
        <f>(E4022/L4022)</f>
        <v>33.333333333333336</v>
      </c>
      <c r="Q4022" s="7" t="str">
        <f>LEFT($N4022,FIND("/",N4022)-1)</f>
        <v>theater</v>
      </c>
      <c r="R4022" s="7" t="str">
        <f>RIGHT($N4022,FIND("/",$N4022)-3)</f>
        <v>plays</v>
      </c>
      <c r="S4022" s="12">
        <f>(((J4022/60)/60)/24)+DATE(1970,1,1)+(-6/24)</f>
        <v>42056.940960648149</v>
      </c>
      <c r="T4022" s="12">
        <f>(((I4022/60)/60)/24)+DATE(1970,1,1)+(-6/24)</f>
        <v>42086.899293981478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((E4023/D4023))</f>
        <v>8.3333333333333332E-3</v>
      </c>
      <c r="P4023" s="7">
        <f>(E4023/L4023)</f>
        <v>62.5</v>
      </c>
      <c r="Q4023" s="7" t="str">
        <f>LEFT($N4023,FIND("/",N4023)-1)</f>
        <v>theater</v>
      </c>
      <c r="R4023" s="7" t="str">
        <f>RIGHT($N4023,FIND("/",$N4023)-3)</f>
        <v>plays</v>
      </c>
      <c r="S4023" s="12">
        <f>(((J4023/60)/60)/24)+DATE(1970,1,1)+(-6/24)</f>
        <v>41878.661550925928</v>
      </c>
      <c r="T4023" s="12">
        <f>(((I4023/60)/60)/24)+DATE(1970,1,1)+(-6/24)</f>
        <v>41938.661550925928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((E4024/D4024))</f>
        <v>0.69561111111111107</v>
      </c>
      <c r="P4024" s="7">
        <f>(E4024/L4024)</f>
        <v>63.558375634517766</v>
      </c>
      <c r="Q4024" s="7" t="str">
        <f>LEFT($N4024,FIND("/",N4024)-1)</f>
        <v>theater</v>
      </c>
      <c r="R4024" s="7" t="str">
        <f>RIGHT($N4024,FIND("/",$N4024)-3)</f>
        <v>plays</v>
      </c>
      <c r="S4024" s="12">
        <f>(((J4024/60)/60)/24)+DATE(1970,1,1)+(-6/24)</f>
        <v>41990.334108796291</v>
      </c>
      <c r="T4024" s="12">
        <f>(((I4024/60)/60)/24)+DATE(1970,1,1)+(-6/24)</f>
        <v>42035.870833333334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((E4025/D4025))</f>
        <v>0</v>
      </c>
      <c r="P4025" s="7">
        <v>0</v>
      </c>
      <c r="Q4025" s="7" t="str">
        <f>LEFT($N4025,FIND("/",N4025)-1)</f>
        <v>theater</v>
      </c>
      <c r="R4025" s="7" t="str">
        <f>RIGHT($N4025,FIND("/",$N4025)-3)</f>
        <v>plays</v>
      </c>
      <c r="S4025" s="12">
        <f>(((J4025/60)/60)/24)+DATE(1970,1,1)+(-6/24)</f>
        <v>42408.749571759254</v>
      </c>
      <c r="T4025" s="12">
        <f>(((I4025/60)/60)/24)+DATE(1970,1,1)+(-6/24)</f>
        <v>42453.707905092597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((E4026/D4026))</f>
        <v>1.2500000000000001E-2</v>
      </c>
      <c r="P4026" s="7">
        <f>(E4026/L4026)</f>
        <v>10</v>
      </c>
      <c r="Q4026" s="7" t="str">
        <f>LEFT($N4026,FIND("/",N4026)-1)</f>
        <v>theater</v>
      </c>
      <c r="R4026" s="7" t="str">
        <f>RIGHT($N4026,FIND("/",$N4026)-3)</f>
        <v>plays</v>
      </c>
      <c r="S4026" s="12">
        <f>(((J4026/60)/60)/24)+DATE(1970,1,1)+(-6/24)</f>
        <v>42217.420104166667</v>
      </c>
      <c r="T4026" s="12">
        <f>(((I4026/60)/60)/24)+DATE(1970,1,1)+(-6/24)</f>
        <v>42247.420104166667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((E4027/D4027))</f>
        <v>0.05</v>
      </c>
      <c r="P4027" s="7">
        <f>(E4027/L4027)</f>
        <v>62.5</v>
      </c>
      <c r="Q4027" s="7" t="str">
        <f>LEFT($N4027,FIND("/",N4027)-1)</f>
        <v>theater</v>
      </c>
      <c r="R4027" s="7" t="str">
        <f>RIGHT($N4027,FIND("/",$N4027)-3)</f>
        <v>plays</v>
      </c>
      <c r="S4027" s="12">
        <f>(((J4027/60)/60)/24)+DATE(1970,1,1)+(-6/24)</f>
        <v>42150.987685185188</v>
      </c>
      <c r="T4027" s="12">
        <f>(((I4027/60)/60)/24)+DATE(1970,1,1)+(-6/24)</f>
        <v>42210.987685185188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((E4028/D4028))</f>
        <v>0</v>
      </c>
      <c r="P4028" s="7">
        <v>0</v>
      </c>
      <c r="Q4028" s="7" t="str">
        <f>LEFT($N4028,FIND("/",N4028)-1)</f>
        <v>theater</v>
      </c>
      <c r="R4028" s="7" t="str">
        <f>RIGHT($N4028,FIND("/",$N4028)-3)</f>
        <v>plays</v>
      </c>
      <c r="S4028" s="12">
        <f>(((J4028/60)/60)/24)+DATE(1970,1,1)+(-6/24)</f>
        <v>42282.405543981484</v>
      </c>
      <c r="T4028" s="12">
        <f>(((I4028/60)/60)/24)+DATE(1970,1,1)+(-6/24)</f>
        <v>42342.447210648148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((E4029/D4029))</f>
        <v>7.166666666666667E-2</v>
      </c>
      <c r="P4029" s="7">
        <f>(E4029/L4029)</f>
        <v>30.714285714285715</v>
      </c>
      <c r="Q4029" s="7" t="str">
        <f>LEFT($N4029,FIND("/",N4029)-1)</f>
        <v>theater</v>
      </c>
      <c r="R4029" s="7" t="str">
        <f>RIGHT($N4029,FIND("/",$N4029)-3)</f>
        <v>plays</v>
      </c>
      <c r="S4029" s="12">
        <f>(((J4029/60)/60)/24)+DATE(1970,1,1)+(-6/24)</f>
        <v>42768.72084490741</v>
      </c>
      <c r="T4029" s="12">
        <f>(((I4029/60)/60)/24)+DATE(1970,1,1)+(-6/24)</f>
        <v>42788.791666666672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((E4030/D4030))</f>
        <v>0.28050000000000003</v>
      </c>
      <c r="P4030" s="7">
        <f>(E4030/L4030)</f>
        <v>51</v>
      </c>
      <c r="Q4030" s="7" t="str">
        <f>LEFT($N4030,FIND("/",N4030)-1)</f>
        <v>theater</v>
      </c>
      <c r="R4030" s="7" t="str">
        <f>RIGHT($N4030,FIND("/",$N4030)-3)</f>
        <v>plays</v>
      </c>
      <c r="S4030" s="12">
        <f>(((J4030/60)/60)/24)+DATE(1970,1,1)+(-6/24)</f>
        <v>41765.688657407409</v>
      </c>
      <c r="T4030" s="12">
        <f>(((I4030/60)/60)/24)+DATE(1970,1,1)+(-6/24)</f>
        <v>41795.688657407409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((E4031/D4031))</f>
        <v>0</v>
      </c>
      <c r="P4031" s="7">
        <v>0</v>
      </c>
      <c r="Q4031" s="7" t="str">
        <f>LEFT($N4031,FIND("/",N4031)-1)</f>
        <v>theater</v>
      </c>
      <c r="R4031" s="7" t="str">
        <f>RIGHT($N4031,FIND("/",$N4031)-3)</f>
        <v>plays</v>
      </c>
      <c r="S4031" s="12">
        <f>(((J4031/60)/60)/24)+DATE(1970,1,1)+(-6/24)</f>
        <v>42321.775115740747</v>
      </c>
      <c r="T4031" s="12">
        <f>(((I4031/60)/60)/24)+DATE(1970,1,1)+(-6/24)</f>
        <v>42351.775115740747</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((E4032/D4032))</f>
        <v>0.16</v>
      </c>
      <c r="P4032" s="7">
        <f>(E4032/L4032)</f>
        <v>66.666666666666671</v>
      </c>
      <c r="Q4032" s="7" t="str">
        <f>LEFT($N4032,FIND("/",N4032)-1)</f>
        <v>theater</v>
      </c>
      <c r="R4032" s="7" t="str">
        <f>RIGHT($N4032,FIND("/",$N4032)-3)</f>
        <v>plays</v>
      </c>
      <c r="S4032" s="12">
        <f>(((J4032/60)/60)/24)+DATE(1970,1,1)+(-6/24)</f>
        <v>42374.405081018514</v>
      </c>
      <c r="T4032" s="12">
        <f>(((I4032/60)/60)/24)+DATE(1970,1,1)+(-6/24)</f>
        <v>42403.534027777772</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((E4033/D4033))</f>
        <v>0</v>
      </c>
      <c r="P4033" s="7">
        <v>0</v>
      </c>
      <c r="Q4033" s="7" t="str">
        <f>LEFT($N4033,FIND("/",N4033)-1)</f>
        <v>theater</v>
      </c>
      <c r="R4033" s="7" t="str">
        <f>RIGHT($N4033,FIND("/",$N4033)-3)</f>
        <v>plays</v>
      </c>
      <c r="S4033" s="12">
        <f>(((J4033/60)/60)/24)+DATE(1970,1,1)+(-6/24)</f>
        <v>41941.335231481484</v>
      </c>
      <c r="T4033" s="12">
        <f>(((I4033/60)/60)/24)+DATE(1970,1,1)+(-6/24)</f>
        <v>41991.376898148148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((E4034/D4034))</f>
        <v>6.8287037037037035E-2</v>
      </c>
      <c r="P4034" s="7">
        <f>(E4034/L4034)</f>
        <v>59</v>
      </c>
      <c r="Q4034" s="7" t="str">
        <f>LEFT($N4034,FIND("/",N4034)-1)</f>
        <v>theater</v>
      </c>
      <c r="R4034" s="7" t="str">
        <f>RIGHT($N4034,FIND("/",$N4034)-3)</f>
        <v>plays</v>
      </c>
      <c r="S4034" s="12">
        <f>(((J4034/60)/60)/24)+DATE(1970,1,1)+(-6/24)</f>
        <v>42293.559212962966</v>
      </c>
      <c r="T4034" s="12">
        <f>(((I4034/60)/60)/24)+DATE(1970,1,1)+(-6/24)</f>
        <v>42353.60087962963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((E4035/D4035))</f>
        <v>0.25698702928870293</v>
      </c>
      <c r="P4035" s="7">
        <f>(E4035/L4035)</f>
        <v>65.340319148936175</v>
      </c>
      <c r="Q4035" s="7" t="str">
        <f>LEFT($N4035,FIND("/",N4035)-1)</f>
        <v>theater</v>
      </c>
      <c r="R4035" s="7" t="str">
        <f>RIGHT($N4035,FIND("/",$N4035)-3)</f>
        <v>plays</v>
      </c>
      <c r="S4035" s="12">
        <f>(((J4035/60)/60)/24)+DATE(1970,1,1)+(-6/24)</f>
        <v>42614.018796296295</v>
      </c>
      <c r="T4035" s="12">
        <f>(((I4035/60)/60)/24)+DATE(1970,1,1)+(-6/24)</f>
        <v>42645.125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((E4036/D4036))</f>
        <v>1.4814814814814815E-2</v>
      </c>
      <c r="P4036" s="7">
        <f>(E4036/L4036)</f>
        <v>100</v>
      </c>
      <c r="Q4036" s="7" t="str">
        <f>LEFT($N4036,FIND("/",N4036)-1)</f>
        <v>theater</v>
      </c>
      <c r="R4036" s="7" t="str">
        <f>RIGHT($N4036,FIND("/",$N4036)-3)</f>
        <v>plays</v>
      </c>
      <c r="S4036" s="12">
        <f>(((J4036/60)/60)/24)+DATE(1970,1,1)+(-6/24)</f>
        <v>42067.697337962964</v>
      </c>
      <c r="T4036" s="12">
        <f>(((I4036/60)/60)/24)+DATE(1970,1,1)+(-6/24)</f>
        <v>42097.655671296292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((E4037/D4037))</f>
        <v>0.36849999999999999</v>
      </c>
      <c r="P4037" s="7">
        <f>(E4037/L4037)</f>
        <v>147.4</v>
      </c>
      <c r="Q4037" s="7" t="str">
        <f>LEFT($N4037,FIND("/",N4037)-1)</f>
        <v>theater</v>
      </c>
      <c r="R4037" s="7" t="str">
        <f>RIGHT($N4037,FIND("/",$N4037)-3)</f>
        <v>plays</v>
      </c>
      <c r="S4037" s="12">
        <f>(((J4037/60)/60)/24)+DATE(1970,1,1)+(-6/24)</f>
        <v>41903.632951388885</v>
      </c>
      <c r="T4037" s="12">
        <f>(((I4037/60)/60)/24)+DATE(1970,1,1)+(-6/24)</f>
        <v>41933.632951388885</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((E4038/D4038))</f>
        <v>0.47049999999999997</v>
      </c>
      <c r="P4038" s="7">
        <f>(E4038/L4038)</f>
        <v>166.05882352941177</v>
      </c>
      <c r="Q4038" s="7" t="str">
        <f>LEFT($N4038,FIND("/",N4038)-1)</f>
        <v>theater</v>
      </c>
      <c r="R4038" s="7" t="str">
        <f>RIGHT($N4038,FIND("/",$N4038)-3)</f>
        <v>plays</v>
      </c>
      <c r="S4038" s="12">
        <f>(((J4038/60)/60)/24)+DATE(1970,1,1)+(-6/24)</f>
        <v>41804.687083333331</v>
      </c>
      <c r="T4038" s="12">
        <f>(((I4038/60)/60)/24)+DATE(1970,1,1)+(-6/24)</f>
        <v>41821.6875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((E4039/D4039))</f>
        <v>0.11428571428571428</v>
      </c>
      <c r="P4039" s="7">
        <f>(E4039/L4039)</f>
        <v>40</v>
      </c>
      <c r="Q4039" s="7" t="str">
        <f>LEFT($N4039,FIND("/",N4039)-1)</f>
        <v>theater</v>
      </c>
      <c r="R4039" s="7" t="str">
        <f>RIGHT($N4039,FIND("/",$N4039)-3)</f>
        <v>plays</v>
      </c>
      <c r="S4039" s="12">
        <f>(((J4039/60)/60)/24)+DATE(1970,1,1)+(-6/24)</f>
        <v>42496.820775462969</v>
      </c>
      <c r="T4039" s="12">
        <f>(((I4039/60)/60)/24)+DATE(1970,1,1)+(-6/24)</f>
        <v>42514.350694444445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((E4040/D4040))</f>
        <v>0.12039999999999999</v>
      </c>
      <c r="P4040" s="7">
        <f>(E4040/L4040)</f>
        <v>75.25</v>
      </c>
      <c r="Q4040" s="7" t="str">
        <f>LEFT($N4040,FIND("/",N4040)-1)</f>
        <v>theater</v>
      </c>
      <c r="R4040" s="7" t="str">
        <f>RIGHT($N4040,FIND("/",$N4040)-3)</f>
        <v>plays</v>
      </c>
      <c r="S4040" s="12">
        <f>(((J4040/60)/60)/24)+DATE(1970,1,1)+(-6/24)</f>
        <v>41869.548726851855</v>
      </c>
      <c r="T4040" s="12">
        <f>(((I4040/60)/60)/24)+DATE(1970,1,1)+(-6/24)</f>
        <v>41929.548726851855</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((E4041/D4041))</f>
        <v>0.6</v>
      </c>
      <c r="P4041" s="7">
        <f>(E4041/L4041)</f>
        <v>60</v>
      </c>
      <c r="Q4041" s="7" t="str">
        <f>LEFT($N4041,FIND("/",N4041)-1)</f>
        <v>theater</v>
      </c>
      <c r="R4041" s="7" t="str">
        <f>RIGHT($N4041,FIND("/",$N4041)-3)</f>
        <v>plays</v>
      </c>
      <c r="S4041" s="12">
        <f>(((J4041/60)/60)/24)+DATE(1970,1,1)+(-6/24)</f>
        <v>42305.420914351853</v>
      </c>
      <c r="T4041" s="12">
        <f>(((I4041/60)/60)/24)+DATE(1970,1,1)+(-6/24)</f>
        <v>42338.999305555553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((E4042/D4042))</f>
        <v>0.3125</v>
      </c>
      <c r="P4042" s="7">
        <f>(E4042/L4042)</f>
        <v>1250</v>
      </c>
      <c r="Q4042" s="7" t="str">
        <f>LEFT($N4042,FIND("/",N4042)-1)</f>
        <v>theater</v>
      </c>
      <c r="R4042" s="7" t="str">
        <f>RIGHT($N4042,FIND("/",$N4042)-3)</f>
        <v>plays</v>
      </c>
      <c r="S4042" s="12">
        <f>(((J4042/60)/60)/24)+DATE(1970,1,1)+(-6/24)</f>
        <v>42143.981527777782</v>
      </c>
      <c r="T4042" s="12">
        <f>(((I4042/60)/60)/24)+DATE(1970,1,1)+(-6/24)</f>
        <v>42202.875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((E4043/D4043))</f>
        <v>4.1999999999999997E-3</v>
      </c>
      <c r="P4043" s="7">
        <f>(E4043/L4043)</f>
        <v>10.5</v>
      </c>
      <c r="Q4043" s="7" t="str">
        <f>LEFT($N4043,FIND("/",N4043)-1)</f>
        <v>theater</v>
      </c>
      <c r="R4043" s="7" t="str">
        <f>RIGHT($N4043,FIND("/",$N4043)-3)</f>
        <v>plays</v>
      </c>
      <c r="S4043" s="12">
        <f>(((J4043/60)/60)/24)+DATE(1970,1,1)+(-6/24)</f>
        <v>42559.224004629628</v>
      </c>
      <c r="T4043" s="12">
        <f>(((I4043/60)/60)/24)+DATE(1970,1,1)+(-6/24)</f>
        <v>42619.224004629628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((E4044/D4044))</f>
        <v>2.0999999999999999E-3</v>
      </c>
      <c r="P4044" s="7">
        <f>(E4044/L4044)</f>
        <v>7</v>
      </c>
      <c r="Q4044" s="7" t="str">
        <f>LEFT($N4044,FIND("/",N4044)-1)</f>
        <v>theater</v>
      </c>
      <c r="R4044" s="7" t="str">
        <f>RIGHT($N4044,FIND("/",$N4044)-3)</f>
        <v>plays</v>
      </c>
      <c r="S4044" s="12">
        <f>(((J4044/60)/60)/24)+DATE(1970,1,1)+(-6/24)</f>
        <v>41994.834074074075</v>
      </c>
      <c r="T4044" s="12">
        <f>(((I4044/60)/60)/24)+DATE(1970,1,1)+(-6/24)</f>
        <v>42024.552777777775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((E4045/D4045))</f>
        <v>0</v>
      </c>
      <c r="P4045" s="7">
        <v>0</v>
      </c>
      <c r="Q4045" s="7" t="str">
        <f>LEFT($N4045,FIND("/",N4045)-1)</f>
        <v>theater</v>
      </c>
      <c r="R4045" s="7" t="str">
        <f>RIGHT($N4045,FIND("/",$N4045)-3)</f>
        <v>plays</v>
      </c>
      <c r="S4045" s="12">
        <f>(((J4045/60)/60)/24)+DATE(1970,1,1)+(-6/24)</f>
        <v>41948.707465277781</v>
      </c>
      <c r="T4045" s="12">
        <f>(((I4045/60)/60)/24)+DATE(1970,1,1)+(-6/24)</f>
        <v>41963.707465277781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((E4046/D4046))</f>
        <v>0.375</v>
      </c>
      <c r="P4046" s="7">
        <f>(E4046/L4046)</f>
        <v>56.25</v>
      </c>
      <c r="Q4046" s="7" t="str">
        <f>LEFT($N4046,FIND("/",N4046)-1)</f>
        <v>theater</v>
      </c>
      <c r="R4046" s="7" t="str">
        <f>RIGHT($N4046,FIND("/",$N4046)-3)</f>
        <v>plays</v>
      </c>
      <c r="S4046" s="12">
        <f>(((J4046/60)/60)/24)+DATE(1970,1,1)+(-6/24)</f>
        <v>42073.969699074078</v>
      </c>
      <c r="T4046" s="12">
        <f>(((I4046/60)/60)/24)+DATE(1970,1,1)+(-6/24)</f>
        <v>42103.958333333328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((E4047/D4047))</f>
        <v>2.0000000000000001E-4</v>
      </c>
      <c r="P4047" s="7">
        <f>(E4047/L4047)</f>
        <v>1</v>
      </c>
      <c r="Q4047" s="7" t="str">
        <f>LEFT($N4047,FIND("/",N4047)-1)</f>
        <v>theater</v>
      </c>
      <c r="R4047" s="7" t="str">
        <f>RIGHT($N4047,FIND("/",$N4047)-3)</f>
        <v>plays</v>
      </c>
      <c r="S4047" s="12">
        <f>(((J4047/60)/60)/24)+DATE(1970,1,1)+(-6/24)</f>
        <v>41841.951261574075</v>
      </c>
      <c r="T4047" s="12">
        <f>(((I4047/60)/60)/24)+DATE(1970,1,1)+(-6/24)</f>
        <v>41871.951261574075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((E4048/D4048))</f>
        <v>8.2142857142857142E-2</v>
      </c>
      <c r="P4048" s="7">
        <f>(E4048/L4048)</f>
        <v>38.333333333333336</v>
      </c>
      <c r="Q4048" s="7" t="str">
        <f>LEFT($N4048,FIND("/",N4048)-1)</f>
        <v>theater</v>
      </c>
      <c r="R4048" s="7" t="str">
        <f>RIGHT($N4048,FIND("/",$N4048)-3)</f>
        <v>plays</v>
      </c>
      <c r="S4048" s="12">
        <f>(((J4048/60)/60)/24)+DATE(1970,1,1)+(-6/24)</f>
        <v>41904.400578703702</v>
      </c>
      <c r="T4048" s="12">
        <f>(((I4048/60)/60)/24)+DATE(1970,1,1)+(-6/24)</f>
        <v>41934.400578703702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((E4049/D4049))</f>
        <v>2.1999999999999999E-2</v>
      </c>
      <c r="P4049" s="7">
        <f>(E4049/L4049)</f>
        <v>27.5</v>
      </c>
      <c r="Q4049" s="7" t="str">
        <f>LEFT($N4049,FIND("/",N4049)-1)</f>
        <v>theater</v>
      </c>
      <c r="R4049" s="7" t="str">
        <f>RIGHT($N4049,FIND("/",$N4049)-3)</f>
        <v>plays</v>
      </c>
      <c r="S4049" s="12">
        <f>(((J4049/60)/60)/24)+DATE(1970,1,1)+(-6/24)</f>
        <v>41990.772488425922</v>
      </c>
      <c r="T4049" s="12">
        <f>(((I4049/60)/60)/24)+DATE(1970,1,1)+(-6/24)</f>
        <v>42014.791666666672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((E4050/D4050))</f>
        <v>0.17652941176470588</v>
      </c>
      <c r="P4050" s="7">
        <f>(E4050/L4050)</f>
        <v>32.978021978021978</v>
      </c>
      <c r="Q4050" s="7" t="str">
        <f>LEFT($N4050,FIND("/",N4050)-1)</f>
        <v>theater</v>
      </c>
      <c r="R4050" s="7" t="str">
        <f>RIGHT($N4050,FIND("/",$N4050)-3)</f>
        <v>plays</v>
      </c>
      <c r="S4050" s="12">
        <f>(((J4050/60)/60)/24)+DATE(1970,1,1)+(-6/24)</f>
        <v>42436.259108796294</v>
      </c>
      <c r="T4050" s="12">
        <f>(((I4050/60)/60)/24)+DATE(1970,1,1)+(-6/24)</f>
        <v>42471.217442129629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((E4051/D4051))</f>
        <v>8.0000000000000004E-4</v>
      </c>
      <c r="P4051" s="7">
        <f>(E4051/L4051)</f>
        <v>16</v>
      </c>
      <c r="Q4051" s="7" t="str">
        <f>LEFT($N4051,FIND("/",N4051)-1)</f>
        <v>theater</v>
      </c>
      <c r="R4051" s="7" t="str">
        <f>RIGHT($N4051,FIND("/",$N4051)-3)</f>
        <v>plays</v>
      </c>
      <c r="S4051" s="12">
        <f>(((J4051/60)/60)/24)+DATE(1970,1,1)+(-6/24)</f>
        <v>42169.708506944444</v>
      </c>
      <c r="T4051" s="12">
        <f>(((I4051/60)/60)/24)+DATE(1970,1,1)+(-6/24)</f>
        <v>42199.708506944444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((E4052/D4052))</f>
        <v>6.6666666666666664E-4</v>
      </c>
      <c r="P4052" s="7">
        <f>(E4052/L4052)</f>
        <v>1</v>
      </c>
      <c r="Q4052" s="7" t="str">
        <f>LEFT($N4052,FIND("/",N4052)-1)</f>
        <v>theater</v>
      </c>
      <c r="R4052" s="7" t="str">
        <f>RIGHT($N4052,FIND("/",$N4052)-3)</f>
        <v>plays</v>
      </c>
      <c r="S4052" s="12">
        <f>(((J4052/60)/60)/24)+DATE(1970,1,1)+(-6/24)</f>
        <v>41905.386469907404</v>
      </c>
      <c r="T4052" s="12">
        <f>(((I4052/60)/60)/24)+DATE(1970,1,1)+(-6/24)</f>
        <v>41935.386469907404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((E4053/D4053))</f>
        <v>0</v>
      </c>
      <c r="P4053" s="7">
        <v>0</v>
      </c>
      <c r="Q4053" s="7" t="str">
        <f>LEFT($N4053,FIND("/",N4053)-1)</f>
        <v>theater</v>
      </c>
      <c r="R4053" s="7" t="str">
        <f>RIGHT($N4053,FIND("/",$N4053)-3)</f>
        <v>plays</v>
      </c>
      <c r="S4053" s="12">
        <f>(((J4053/60)/60)/24)+DATE(1970,1,1)+(-6/24)</f>
        <v>41761.560150462967</v>
      </c>
      <c r="T4053" s="12">
        <f>(((I4053/60)/60)/24)+DATE(1970,1,1)+(-6/24)</f>
        <v>41768.036805555559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((E4054/D4054))</f>
        <v>0.37533333333333335</v>
      </c>
      <c r="P4054" s="7">
        <f>(E4054/L4054)</f>
        <v>86.615384615384613</v>
      </c>
      <c r="Q4054" s="7" t="str">
        <f>LEFT($N4054,FIND("/",N4054)-1)</f>
        <v>theater</v>
      </c>
      <c r="R4054" s="7" t="str">
        <f>RIGHT($N4054,FIND("/",$N4054)-3)</f>
        <v>plays</v>
      </c>
      <c r="S4054" s="12">
        <f>(((J4054/60)/60)/24)+DATE(1970,1,1)+(-6/24)</f>
        <v>41865.628657407404</v>
      </c>
      <c r="T4054" s="12">
        <f>(((I4054/60)/60)/24)+DATE(1970,1,1)+(-6/24)</f>
        <v>41925.628657407404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((E4055/D4055))</f>
        <v>0.22</v>
      </c>
      <c r="P4055" s="7">
        <f>(E4055/L4055)</f>
        <v>55</v>
      </c>
      <c r="Q4055" s="7" t="str">
        <f>LEFT($N4055,FIND("/",N4055)-1)</f>
        <v>theater</v>
      </c>
      <c r="R4055" s="7" t="str">
        <f>RIGHT($N4055,FIND("/",$N4055)-3)</f>
        <v>plays</v>
      </c>
      <c r="S4055" s="12">
        <f>(((J4055/60)/60)/24)+DATE(1970,1,1)+(-6/24)</f>
        <v>41928.440138888887</v>
      </c>
      <c r="T4055" s="12">
        <f>(((I4055/60)/60)/24)+DATE(1970,1,1)+(-6/24)</f>
        <v>41958.583333333328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((E4056/D4056))</f>
        <v>0</v>
      </c>
      <c r="P4056" s="7">
        <v>0</v>
      </c>
      <c r="Q4056" s="7" t="str">
        <f>LEFT($N4056,FIND("/",N4056)-1)</f>
        <v>theater</v>
      </c>
      <c r="R4056" s="7" t="str">
        <f>RIGHT($N4056,FIND("/",$N4056)-3)</f>
        <v>plays</v>
      </c>
      <c r="S4056" s="12">
        <f>(((J4056/60)/60)/24)+DATE(1970,1,1)+(-6/24)</f>
        <v>42613.591261574074</v>
      </c>
      <c r="T4056" s="12">
        <f>(((I4056/60)/60)/24)+DATE(1970,1,1)+(-6/24)</f>
        <v>42643.916666666672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((E4057/D4057))</f>
        <v>0.1762</v>
      </c>
      <c r="P4057" s="7">
        <f>(E4057/L4057)</f>
        <v>41.952380952380949</v>
      </c>
      <c r="Q4057" s="7" t="str">
        <f>LEFT($N4057,FIND("/",N4057)-1)</f>
        <v>theater</v>
      </c>
      <c r="R4057" s="7" t="str">
        <f>RIGHT($N4057,FIND("/",$N4057)-3)</f>
        <v>plays</v>
      </c>
      <c r="S4057" s="12">
        <f>(((J4057/60)/60)/24)+DATE(1970,1,1)+(-6/24)</f>
        <v>41779.398506944446</v>
      </c>
      <c r="T4057" s="12">
        <f>(((I4057/60)/60)/24)+DATE(1970,1,1)+(-6/24)</f>
        <v>41809.398506944446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((E4058/D4058))</f>
        <v>0.53</v>
      </c>
      <c r="P4058" s="7">
        <f>(E4058/L4058)</f>
        <v>88.333333333333329</v>
      </c>
      <c r="Q4058" s="7" t="str">
        <f>LEFT($N4058,FIND("/",N4058)-1)</f>
        <v>theater</v>
      </c>
      <c r="R4058" s="7" t="str">
        <f>RIGHT($N4058,FIND("/",$N4058)-3)</f>
        <v>plays</v>
      </c>
      <c r="S4058" s="12">
        <f>(((J4058/60)/60)/24)+DATE(1970,1,1)+(-6/24)</f>
        <v>42534.683321759265</v>
      </c>
      <c r="T4058" s="12">
        <f>(((I4058/60)/60)/24)+DATE(1970,1,1)+(-6/24)</f>
        <v>42554.582638888889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((E4059/D4059))</f>
        <v>0.22142857142857142</v>
      </c>
      <c r="P4059" s="7">
        <f>(E4059/L4059)</f>
        <v>129.16666666666666</v>
      </c>
      <c r="Q4059" s="7" t="str">
        <f>LEFT($N4059,FIND("/",N4059)-1)</f>
        <v>theater</v>
      </c>
      <c r="R4059" s="7" t="str">
        <f>RIGHT($N4059,FIND("/",$N4059)-3)</f>
        <v>plays</v>
      </c>
      <c r="S4059" s="12">
        <f>(((J4059/60)/60)/24)+DATE(1970,1,1)+(-6/24)</f>
        <v>42310.718518518523</v>
      </c>
      <c r="T4059" s="12">
        <f>(((I4059/60)/60)/24)+DATE(1970,1,1)+(-6/24)</f>
        <v>42333.708333333328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((E4060/D4060))</f>
        <v>2.5333333333333333E-2</v>
      </c>
      <c r="P4060" s="7">
        <f>(E4060/L4060)</f>
        <v>23.75</v>
      </c>
      <c r="Q4060" s="7" t="str">
        <f>LEFT($N4060,FIND("/",N4060)-1)</f>
        <v>theater</v>
      </c>
      <c r="R4060" s="7" t="str">
        <f>RIGHT($N4060,FIND("/",$N4060)-3)</f>
        <v>plays</v>
      </c>
      <c r="S4060" s="12">
        <f>(((J4060/60)/60)/24)+DATE(1970,1,1)+(-6/24)</f>
        <v>42445.810694444444</v>
      </c>
      <c r="T4060" s="12">
        <f>(((I4060/60)/60)/24)+DATE(1970,1,1)+(-6/24)</f>
        <v>42460.915972222225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((E4061/D4061))</f>
        <v>2.5000000000000001E-2</v>
      </c>
      <c r="P4061" s="7">
        <f>(E4061/L4061)</f>
        <v>35.714285714285715</v>
      </c>
      <c r="Q4061" s="7" t="str">
        <f>LEFT($N4061,FIND("/",N4061)-1)</f>
        <v>theater</v>
      </c>
      <c r="R4061" s="7" t="str">
        <f>RIGHT($N4061,FIND("/",$N4061)-3)</f>
        <v>plays</v>
      </c>
      <c r="S4061" s="12">
        <f>(((J4061/60)/60)/24)+DATE(1970,1,1)+(-6/24)</f>
        <v>41866.390648148146</v>
      </c>
      <c r="T4061" s="12">
        <f>(((I4061/60)/60)/24)+DATE(1970,1,1)+(-6/24)</f>
        <v>41897.875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((E4062/D4062))</f>
        <v>2.8500000000000001E-2</v>
      </c>
      <c r="P4062" s="7">
        <f>(E4062/L4062)</f>
        <v>57</v>
      </c>
      <c r="Q4062" s="7" t="str">
        <f>LEFT($N4062,FIND("/",N4062)-1)</f>
        <v>theater</v>
      </c>
      <c r="R4062" s="7" t="str">
        <f>RIGHT($N4062,FIND("/",$N4062)-3)</f>
        <v>plays</v>
      </c>
      <c r="S4062" s="12">
        <f>(((J4062/60)/60)/24)+DATE(1970,1,1)+(-6/24)</f>
        <v>41779.445092592592</v>
      </c>
      <c r="T4062" s="12">
        <f>(((I4062/60)/60)/24)+DATE(1970,1,1)+(-6/24)</f>
        <v>41813.416666666664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((E4063/D4063))</f>
        <v>0</v>
      </c>
      <c r="P4063" s="7">
        <v>0</v>
      </c>
      <c r="Q4063" s="7" t="str">
        <f>LEFT($N4063,FIND("/",N4063)-1)</f>
        <v>theater</v>
      </c>
      <c r="R4063" s="7" t="str">
        <f>RIGHT($N4063,FIND("/",$N4063)-3)</f>
        <v>plays</v>
      </c>
      <c r="S4063" s="12">
        <f>(((J4063/60)/60)/24)+DATE(1970,1,1)+(-6/24)</f>
        <v>42420.891469907408</v>
      </c>
      <c r="T4063" s="12">
        <f>(((I4063/60)/60)/24)+DATE(1970,1,1)+(-6/24)</f>
        <v>42480.849803240737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((E4064/D4064))</f>
        <v>2.4500000000000001E-2</v>
      </c>
      <c r="P4064" s="7">
        <f>(E4064/L4064)</f>
        <v>163.33333333333334</v>
      </c>
      <c r="Q4064" s="7" t="str">
        <f>LEFT($N4064,FIND("/",N4064)-1)</f>
        <v>theater</v>
      </c>
      <c r="R4064" s="7" t="str">
        <f>RIGHT($N4064,FIND("/",$N4064)-3)</f>
        <v>plays</v>
      </c>
      <c r="S4064" s="12">
        <f>(((J4064/60)/60)/24)+DATE(1970,1,1)+(-6/24)</f>
        <v>42523.489212962959</v>
      </c>
      <c r="T4064" s="12">
        <f>(((I4064/60)/60)/24)+DATE(1970,1,1)+(-6/24)</f>
        <v>42553.489212962959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((E4065/D4065))</f>
        <v>1.4210526315789474E-2</v>
      </c>
      <c r="P4065" s="7">
        <f>(E4065/L4065)</f>
        <v>15</v>
      </c>
      <c r="Q4065" s="7" t="str">
        <f>LEFT($N4065,FIND("/",N4065)-1)</f>
        <v>theater</v>
      </c>
      <c r="R4065" s="7" t="str">
        <f>RIGHT($N4065,FIND("/",$N4065)-3)</f>
        <v>plays</v>
      </c>
      <c r="S4065" s="12">
        <f>(((J4065/60)/60)/24)+DATE(1970,1,1)+(-6/24)</f>
        <v>41787.431527777779</v>
      </c>
      <c r="T4065" s="12">
        <f>(((I4065/60)/60)/24)+DATE(1970,1,1)+(-6/24)</f>
        <v>41817.431527777779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((E4066/D4066))</f>
        <v>0.1925</v>
      </c>
      <c r="P4066" s="7">
        <f>(E4066/L4066)</f>
        <v>64.166666666666671</v>
      </c>
      <c r="Q4066" s="7" t="str">
        <f>LEFT($N4066,FIND("/",N4066)-1)</f>
        <v>theater</v>
      </c>
      <c r="R4066" s="7" t="str">
        <f>RIGHT($N4066,FIND("/",$N4066)-3)</f>
        <v>plays</v>
      </c>
      <c r="S4066" s="12">
        <f>(((J4066/60)/60)/24)+DATE(1970,1,1)+(-6/24)</f>
        <v>42093.338263888887</v>
      </c>
      <c r="T4066" s="12">
        <f>(((I4066/60)/60)/24)+DATE(1970,1,1)+(-6/24)</f>
        <v>42123.338263888887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((E4067/D4067))</f>
        <v>6.7499999999999999E-3</v>
      </c>
      <c r="P4067" s="7">
        <f>(E4067/L4067)</f>
        <v>6.75</v>
      </c>
      <c r="Q4067" s="7" t="str">
        <f>LEFT($N4067,FIND("/",N4067)-1)</f>
        <v>theater</v>
      </c>
      <c r="R4067" s="7" t="str">
        <f>RIGHT($N4067,FIND("/",$N4067)-3)</f>
        <v>plays</v>
      </c>
      <c r="S4067" s="12">
        <f>(((J4067/60)/60)/24)+DATE(1970,1,1)+(-6/24)</f>
        <v>41833.701516203706</v>
      </c>
      <c r="T4067" s="12">
        <f>(((I4067/60)/60)/24)+DATE(1970,1,1)+(-6/24)</f>
        <v>41863.701516203706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((E4068/D4068))</f>
        <v>1.6666666666666668E-3</v>
      </c>
      <c r="P4068" s="7">
        <f>(E4068/L4068)</f>
        <v>25</v>
      </c>
      <c r="Q4068" s="7" t="str">
        <f>LEFT($N4068,FIND("/",N4068)-1)</f>
        <v>theater</v>
      </c>
      <c r="R4068" s="7" t="str">
        <f>RIGHT($N4068,FIND("/",$N4068)-3)</f>
        <v>plays</v>
      </c>
      <c r="S4068" s="12">
        <f>(((J4068/60)/60)/24)+DATE(1970,1,1)+(-6/24)</f>
        <v>42478.789212962962</v>
      </c>
      <c r="T4068" s="12">
        <f>(((I4068/60)/60)/24)+DATE(1970,1,1)+(-6/24)</f>
        <v>42508.789212962962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((E4069/D4069))</f>
        <v>0.60899999999999999</v>
      </c>
      <c r="P4069" s="7">
        <f>(E4069/L4069)</f>
        <v>179.11764705882354</v>
      </c>
      <c r="Q4069" s="7" t="str">
        <f>LEFT($N4069,FIND("/",N4069)-1)</f>
        <v>theater</v>
      </c>
      <c r="R4069" s="7" t="str">
        <f>RIGHT($N4069,FIND("/",$N4069)-3)</f>
        <v>plays</v>
      </c>
      <c r="S4069" s="12">
        <f>(((J4069/60)/60)/24)+DATE(1970,1,1)+(-6/24)</f>
        <v>42234.867476851854</v>
      </c>
      <c r="T4069" s="12">
        <f>(((I4069/60)/60)/24)+DATE(1970,1,1)+(-6/24)</f>
        <v>42274.867476851854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((E4070/D4070))</f>
        <v>0.01</v>
      </c>
      <c r="P4070" s="7">
        <f>(E4070/L4070)</f>
        <v>34.950000000000003</v>
      </c>
      <c r="Q4070" s="7" t="str">
        <f>LEFT($N4070,FIND("/",N4070)-1)</f>
        <v>theater</v>
      </c>
      <c r="R4070" s="7" t="str">
        <f>RIGHT($N4070,FIND("/",$N4070)-3)</f>
        <v>plays</v>
      </c>
      <c r="S4070" s="12">
        <f>(((J4070/60)/60)/24)+DATE(1970,1,1)+(-6/24)</f>
        <v>42718.713599537034</v>
      </c>
      <c r="T4070" s="12">
        <f>(((I4070/60)/60)/24)+DATE(1970,1,1)+(-6/24)</f>
        <v>42748.711805555555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((E4071/D4071))</f>
        <v>0.34399999999999997</v>
      </c>
      <c r="P4071" s="7">
        <f>(E4071/L4071)</f>
        <v>33.07692307692308</v>
      </c>
      <c r="Q4071" s="7" t="str">
        <f>LEFT($N4071,FIND("/",N4071)-1)</f>
        <v>theater</v>
      </c>
      <c r="R4071" s="7" t="str">
        <f>RIGHT($N4071,FIND("/",$N4071)-3)</f>
        <v>plays</v>
      </c>
      <c r="S4071" s="12">
        <f>(((J4071/60)/60)/24)+DATE(1970,1,1)+(-6/24)</f>
        <v>42022.411527777775</v>
      </c>
      <c r="T4071" s="12">
        <f>(((I4071/60)/60)/24)+DATE(1970,1,1)+(-6/24)</f>
        <v>42063.25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((E4072/D4072))</f>
        <v>0.16500000000000001</v>
      </c>
      <c r="P4072" s="7">
        <f>(E4072/L4072)</f>
        <v>27.5</v>
      </c>
      <c r="Q4072" s="7" t="str">
        <f>LEFT($N4072,FIND("/",N4072)-1)</f>
        <v>theater</v>
      </c>
      <c r="R4072" s="7" t="str">
        <f>RIGHT($N4072,FIND("/",$N4072)-3)</f>
        <v>plays</v>
      </c>
      <c r="S4072" s="12">
        <f>(((J4072/60)/60)/24)+DATE(1970,1,1)+(-6/24)</f>
        <v>42031.416898148149</v>
      </c>
      <c r="T4072" s="12">
        <f>(((I4072/60)/60)/24)+DATE(1970,1,1)+(-6/24)</f>
        <v>42063.875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((E4073/D4073))</f>
        <v>0</v>
      </c>
      <c r="P4073" s="7">
        <v>0</v>
      </c>
      <c r="Q4073" s="7" t="str">
        <f>LEFT($N4073,FIND("/",N4073)-1)</f>
        <v>theater</v>
      </c>
      <c r="R4073" s="7" t="str">
        <f>RIGHT($N4073,FIND("/",$N4073)-3)</f>
        <v>plays</v>
      </c>
      <c r="S4073" s="12">
        <f>(((J4073/60)/60)/24)+DATE(1970,1,1)+(-6/24)</f>
        <v>42700.554756944446</v>
      </c>
      <c r="T4073" s="12">
        <f>(((I4073/60)/60)/24)+DATE(1970,1,1)+(-6/24)</f>
        <v>42730.554756944446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((E4074/D4074))</f>
        <v>4.0000000000000001E-3</v>
      </c>
      <c r="P4074" s="7">
        <f>(E4074/L4074)</f>
        <v>2</v>
      </c>
      <c r="Q4074" s="7" t="str">
        <f>LEFT($N4074,FIND("/",N4074)-1)</f>
        <v>theater</v>
      </c>
      <c r="R4074" s="7" t="str">
        <f>RIGHT($N4074,FIND("/",$N4074)-3)</f>
        <v>plays</v>
      </c>
      <c r="S4074" s="12">
        <f>(((J4074/60)/60)/24)+DATE(1970,1,1)+(-6/24)</f>
        <v>41812.52443287037</v>
      </c>
      <c r="T4074" s="12">
        <f>(((I4074/60)/60)/24)+DATE(1970,1,1)+(-6/24)</f>
        <v>41872.52443287037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((E4075/D4075))</f>
        <v>1.0571428571428572E-2</v>
      </c>
      <c r="P4075" s="7">
        <f>(E4075/L4075)</f>
        <v>18.5</v>
      </c>
      <c r="Q4075" s="7" t="str">
        <f>LEFT($N4075,FIND("/",N4075)-1)</f>
        <v>theater</v>
      </c>
      <c r="R4075" s="7" t="str">
        <f>RIGHT($N4075,FIND("/",$N4075)-3)</f>
        <v>plays</v>
      </c>
      <c r="S4075" s="12">
        <f>(((J4075/60)/60)/24)+DATE(1970,1,1)+(-6/24)</f>
        <v>42078.09520833334</v>
      </c>
      <c r="T4075" s="12">
        <f>(((I4075/60)/60)/24)+DATE(1970,1,1)+(-6/24)</f>
        <v>42132.916666666672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((E4076/D4076))</f>
        <v>0.26727272727272727</v>
      </c>
      <c r="P4076" s="7">
        <f>(E4076/L4076)</f>
        <v>35</v>
      </c>
      <c r="Q4076" s="7" t="str">
        <f>LEFT($N4076,FIND("/",N4076)-1)</f>
        <v>theater</v>
      </c>
      <c r="R4076" s="7" t="str">
        <f>RIGHT($N4076,FIND("/",$N4076)-3)</f>
        <v>plays</v>
      </c>
      <c r="S4076" s="12">
        <f>(((J4076/60)/60)/24)+DATE(1970,1,1)+(-6/24)</f>
        <v>42283.302951388891</v>
      </c>
      <c r="T4076" s="12">
        <f>(((I4076/60)/60)/24)+DATE(1970,1,1)+(-6/24)</f>
        <v>42313.344618055555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((E4077/D4077))</f>
        <v>0.28799999999999998</v>
      </c>
      <c r="P4077" s="7">
        <f>(E4077/L4077)</f>
        <v>44.307692307692307</v>
      </c>
      <c r="Q4077" s="7" t="str">
        <f>LEFT($N4077,FIND("/",N4077)-1)</f>
        <v>theater</v>
      </c>
      <c r="R4077" s="7" t="str">
        <f>RIGHT($N4077,FIND("/",$N4077)-3)</f>
        <v>plays</v>
      </c>
      <c r="S4077" s="12">
        <f>(((J4077/60)/60)/24)+DATE(1970,1,1)+(-6/24)</f>
        <v>41778.795937499999</v>
      </c>
      <c r="T4077" s="12">
        <f>(((I4077/60)/60)/24)+DATE(1970,1,1)+(-6/24)</f>
        <v>41820.477777777778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((E4078/D4078))</f>
        <v>0</v>
      </c>
      <c r="P4078" s="7">
        <v>0</v>
      </c>
      <c r="Q4078" s="7" t="str">
        <f>LEFT($N4078,FIND("/",N4078)-1)</f>
        <v>theater</v>
      </c>
      <c r="R4078" s="7" t="str">
        <f>RIGHT($N4078,FIND("/",$N4078)-3)</f>
        <v>plays</v>
      </c>
      <c r="S4078" s="12">
        <f>(((J4078/60)/60)/24)+DATE(1970,1,1)+(-6/24)</f>
        <v>41905.545706018522</v>
      </c>
      <c r="T4078" s="12">
        <f>(((I4078/60)/60)/24)+DATE(1970,1,1)+(-6/24)</f>
        <v>41933.57708333333</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((E4079/D4079))</f>
        <v>8.8999999999999996E-2</v>
      </c>
      <c r="P4079" s="7">
        <f>(E4079/L4079)</f>
        <v>222.5</v>
      </c>
      <c r="Q4079" s="7" t="str">
        <f>LEFT($N4079,FIND("/",N4079)-1)</f>
        <v>theater</v>
      </c>
      <c r="R4079" s="7" t="str">
        <f>RIGHT($N4079,FIND("/",$N4079)-3)</f>
        <v>plays</v>
      </c>
      <c r="S4079" s="12">
        <f>(((J4079/60)/60)/24)+DATE(1970,1,1)+(-6/24)</f>
        <v>42695.4605787037</v>
      </c>
      <c r="T4079" s="12">
        <f>(((I4079/60)/60)/24)+DATE(1970,1,1)+(-6/24)</f>
        <v>42725.4605787037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((E4080/D4080))</f>
        <v>0</v>
      </c>
      <c r="P4080" s="7">
        <v>0</v>
      </c>
      <c r="Q4080" s="7" t="str">
        <f>LEFT($N4080,FIND("/",N4080)-1)</f>
        <v>theater</v>
      </c>
      <c r="R4080" s="7" t="str">
        <f>RIGHT($N4080,FIND("/",$N4080)-3)</f>
        <v>plays</v>
      </c>
      <c r="S4080" s="12">
        <f>(((J4080/60)/60)/24)+DATE(1970,1,1)+(-6/24)</f>
        <v>42732.537523148145</v>
      </c>
      <c r="T4080" s="12">
        <f>(((I4080/60)/60)/24)+DATE(1970,1,1)+(-6/24)</f>
        <v>42762.537523148145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((E4081/D4081))</f>
        <v>1.6666666666666668E-3</v>
      </c>
      <c r="P4081" s="7">
        <f>(E4081/L4081)</f>
        <v>5</v>
      </c>
      <c r="Q4081" s="7" t="str">
        <f>LEFT($N4081,FIND("/",N4081)-1)</f>
        <v>theater</v>
      </c>
      <c r="R4081" s="7" t="str">
        <f>RIGHT($N4081,FIND("/",$N4081)-3)</f>
        <v>plays</v>
      </c>
      <c r="S4081" s="12">
        <f>(((J4081/60)/60)/24)+DATE(1970,1,1)+(-6/24)</f>
        <v>42510.688900462963</v>
      </c>
      <c r="T4081" s="12">
        <f>(((I4081/60)/60)/24)+DATE(1970,1,1)+(-6/24)</f>
        <v>42540.688900462963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((E4082/D4082))</f>
        <v>0</v>
      </c>
      <c r="P4082" s="7">
        <v>0</v>
      </c>
      <c r="Q4082" s="7" t="str">
        <f>LEFT($N4082,FIND("/",N4082)-1)</f>
        <v>theater</v>
      </c>
      <c r="R4082" s="7" t="str">
        <f>RIGHT($N4082,FIND("/",$N4082)-3)</f>
        <v>plays</v>
      </c>
      <c r="S4082" s="12">
        <f>(((J4082/60)/60)/24)+DATE(1970,1,1)+(-6/24)</f>
        <v>42511.448101851856</v>
      </c>
      <c r="T4082" s="12">
        <f>(((I4082/60)/60)/24)+DATE(1970,1,1)+(-6/24)</f>
        <v>42535.537500000006</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((E4083/D4083))</f>
        <v>0.15737410071942445</v>
      </c>
      <c r="P4083" s="7">
        <f>(E4083/L4083)</f>
        <v>29.166666666666668</v>
      </c>
      <c r="Q4083" s="7" t="str">
        <f>LEFT($N4083,FIND("/",N4083)-1)</f>
        <v>theater</v>
      </c>
      <c r="R4083" s="7" t="str">
        <f>RIGHT($N4083,FIND("/",$N4083)-3)</f>
        <v>plays</v>
      </c>
      <c r="S4083" s="12">
        <f>(((J4083/60)/60)/24)+DATE(1970,1,1)+(-6/24)</f>
        <v>42041.331307870365</v>
      </c>
      <c r="T4083" s="12">
        <f>(((I4083/60)/60)/24)+DATE(1970,1,1)+(-6/24)</f>
        <v>42071.289641203708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((E4084/D4084))</f>
        <v>0.02</v>
      </c>
      <c r="P4084" s="7">
        <f>(E4084/L4084)</f>
        <v>1.5</v>
      </c>
      <c r="Q4084" s="7" t="str">
        <f>LEFT($N4084,FIND("/",N4084)-1)</f>
        <v>theater</v>
      </c>
      <c r="R4084" s="7" t="str">
        <f>RIGHT($N4084,FIND("/",$N4084)-3)</f>
        <v>plays</v>
      </c>
      <c r="S4084" s="12">
        <f>(((J4084/60)/60)/24)+DATE(1970,1,1)+(-6/24)</f>
        <v>42306.939270833333</v>
      </c>
      <c r="T4084" s="12">
        <f>(((I4084/60)/60)/24)+DATE(1970,1,1)+(-6/24)</f>
        <v>42322.708333333328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((E4085/D4085))</f>
        <v>0.21685714285714286</v>
      </c>
      <c r="P4085" s="7">
        <f>(E4085/L4085)</f>
        <v>126.5</v>
      </c>
      <c r="Q4085" s="7" t="str">
        <f>LEFT($N4085,FIND("/",N4085)-1)</f>
        <v>theater</v>
      </c>
      <c r="R4085" s="7" t="str">
        <f>RIGHT($N4085,FIND("/",$N4085)-3)</f>
        <v>plays</v>
      </c>
      <c r="S4085" s="12">
        <f>(((J4085/60)/60)/24)+DATE(1970,1,1)+(-6/24)</f>
        <v>42353.511759259258</v>
      </c>
      <c r="T4085" s="12">
        <f>(((I4085/60)/60)/24)+DATE(1970,1,1)+(-6/24)</f>
        <v>42383.511759259258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((E4086/D4086))</f>
        <v>3.3333333333333335E-3</v>
      </c>
      <c r="P4086" s="7">
        <f>(E4086/L4086)</f>
        <v>10</v>
      </c>
      <c r="Q4086" s="7" t="str">
        <f>LEFT($N4086,FIND("/",N4086)-1)</f>
        <v>theater</v>
      </c>
      <c r="R4086" s="7" t="str">
        <f>RIGHT($N4086,FIND("/",$N4086)-3)</f>
        <v>plays</v>
      </c>
      <c r="S4086" s="12">
        <f>(((J4086/60)/60)/24)+DATE(1970,1,1)+(-6/24)</f>
        <v>42622.186412037037</v>
      </c>
      <c r="T4086" s="12">
        <f>(((I4086/60)/60)/24)+DATE(1970,1,1)+(-6/24)</f>
        <v>42652.186412037037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((E4087/D4087))</f>
        <v>2.8571428571428571E-3</v>
      </c>
      <c r="P4087" s="7">
        <f>(E4087/L4087)</f>
        <v>10</v>
      </c>
      <c r="Q4087" s="7" t="str">
        <f>LEFT($N4087,FIND("/",N4087)-1)</f>
        <v>theater</v>
      </c>
      <c r="R4087" s="7" t="str">
        <f>RIGHT($N4087,FIND("/",$N4087)-3)</f>
        <v>plays</v>
      </c>
      <c r="S4087" s="12">
        <f>(((J4087/60)/60)/24)+DATE(1970,1,1)+(-6/24)</f>
        <v>42058.353877314818</v>
      </c>
      <c r="T4087" s="12">
        <f>(((I4087/60)/60)/24)+DATE(1970,1,1)+(-6/24)</f>
        <v>42086.915972222225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((E4088/D4088))</f>
        <v>4.7E-2</v>
      </c>
      <c r="P4088" s="7">
        <f>(E4088/L4088)</f>
        <v>9.4</v>
      </c>
      <c r="Q4088" s="7" t="str">
        <f>LEFT($N4088,FIND("/",N4088)-1)</f>
        <v>theater</v>
      </c>
      <c r="R4088" s="7" t="str">
        <f>RIGHT($N4088,FIND("/",$N4088)-3)</f>
        <v>plays</v>
      </c>
      <c r="S4088" s="12">
        <f>(((J4088/60)/60)/24)+DATE(1970,1,1)+(-6/24)</f>
        <v>42304.690960648149</v>
      </c>
      <c r="T4088" s="12">
        <f>(((I4088/60)/60)/24)+DATE(1970,1,1)+(-6/24)</f>
        <v>42328.916666666672</v>
      </c>
    </row>
    <row r="4089" spans="1:20" ht="17">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((E4089/D4089))</f>
        <v>0</v>
      </c>
      <c r="P4089" s="7">
        <v>0</v>
      </c>
      <c r="Q4089" s="7" t="str">
        <f>LEFT($N4089,FIND("/",N4089)-1)</f>
        <v>theater</v>
      </c>
      <c r="R4089" s="7" t="str">
        <f>RIGHT($N4089,FIND("/",$N4089)-3)</f>
        <v>plays</v>
      </c>
      <c r="S4089" s="12">
        <f>(((J4089/60)/60)/24)+DATE(1970,1,1)+(-6/24)</f>
        <v>42538.492893518516</v>
      </c>
      <c r="T4089" s="12">
        <f>(((I4089/60)/60)/24)+DATE(1970,1,1)+(-6/24)</f>
        <v>42568.492893518516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((E4090/D4090))</f>
        <v>0.108</v>
      </c>
      <c r="P4090" s="7">
        <f>(E4090/L4090)</f>
        <v>72</v>
      </c>
      <c r="Q4090" s="7" t="str">
        <f>LEFT($N4090,FIND("/",N4090)-1)</f>
        <v>theater</v>
      </c>
      <c r="R4090" s="7" t="str">
        <f>RIGHT($N4090,FIND("/",$N4090)-3)</f>
        <v>plays</v>
      </c>
      <c r="S4090" s="12">
        <f>(((J4090/60)/60)/24)+DATE(1970,1,1)+(-6/24)</f>
        <v>41990.362546296295</v>
      </c>
      <c r="T4090" s="12">
        <f>(((I4090/60)/60)/24)+DATE(1970,1,1)+(-6/24)</f>
        <v>42020.184722222228</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((E4091/D4091))</f>
        <v>4.8000000000000001E-2</v>
      </c>
      <c r="P4091" s="7">
        <f>(E4091/L4091)</f>
        <v>30</v>
      </c>
      <c r="Q4091" s="7" t="str">
        <f>LEFT($N4091,FIND("/",N4091)-1)</f>
        <v>theater</v>
      </c>
      <c r="R4091" s="7" t="str">
        <f>RIGHT($N4091,FIND("/",$N4091)-3)</f>
        <v>plays</v>
      </c>
      <c r="S4091" s="12">
        <f>(((J4091/60)/60)/24)+DATE(1970,1,1)+(-6/24)</f>
        <v>42122.482499999998</v>
      </c>
      <c r="T4091" s="12">
        <f>(((I4091/60)/60)/24)+DATE(1970,1,1)+(-6/24)</f>
        <v>42155.482638888891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((E4092/D4092))</f>
        <v>3.2000000000000001E-2</v>
      </c>
      <c r="P4092" s="7">
        <f>(E4092/L4092)</f>
        <v>10.666666666666666</v>
      </c>
      <c r="Q4092" s="7" t="str">
        <f>LEFT($N4092,FIND("/",N4092)-1)</f>
        <v>theater</v>
      </c>
      <c r="R4092" s="7" t="str">
        <f>RIGHT($N4092,FIND("/",$N4092)-3)</f>
        <v>plays</v>
      </c>
      <c r="S4092" s="12">
        <f>(((J4092/60)/60)/24)+DATE(1970,1,1)+(-6/24)</f>
        <v>42209.42288194444</v>
      </c>
      <c r="T4092" s="12">
        <f>(((I4092/60)/60)/24)+DATE(1970,1,1)+(-6/24)</f>
        <v>42223.375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((E4093/D4093))</f>
        <v>0.1275</v>
      </c>
      <c r="P4093" s="7">
        <f>(E4093/L4093)</f>
        <v>25.5</v>
      </c>
      <c r="Q4093" s="7" t="str">
        <f>LEFT($N4093,FIND("/",N4093)-1)</f>
        <v>theater</v>
      </c>
      <c r="R4093" s="7" t="str">
        <f>RIGHT($N4093,FIND("/",$N4093)-3)</f>
        <v>plays</v>
      </c>
      <c r="S4093" s="12">
        <f>(((J4093/60)/60)/24)+DATE(1970,1,1)+(-6/24)</f>
        <v>41990.256377314814</v>
      </c>
      <c r="T4093" s="12">
        <f>(((I4093/60)/60)/24)+DATE(1970,1,1)+(-6/24)</f>
        <v>42020.256377314814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((E4094/D4094))</f>
        <v>1.8181818181818181E-4</v>
      </c>
      <c r="P4094" s="7">
        <f>(E4094/L4094)</f>
        <v>20</v>
      </c>
      <c r="Q4094" s="7" t="str">
        <f>LEFT($N4094,FIND("/",N4094)-1)</f>
        <v>theater</v>
      </c>
      <c r="R4094" s="7" t="str">
        <f>RIGHT($N4094,FIND("/",$N4094)-3)</f>
        <v>plays</v>
      </c>
      <c r="S4094" s="12">
        <f>(((J4094/60)/60)/24)+DATE(1970,1,1)+(-6/24)</f>
        <v>42038.944988425923</v>
      </c>
      <c r="T4094" s="12">
        <f>(((I4094/60)/60)/24)+DATE(1970,1,1)+(-6/24)</f>
        <v>42098.903321759266</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((E4095/D4095))</f>
        <v>2.4E-2</v>
      </c>
      <c r="P4095" s="7">
        <f>(E4095/L4095)</f>
        <v>15</v>
      </c>
      <c r="Q4095" s="7" t="str">
        <f>LEFT($N4095,FIND("/",N4095)-1)</f>
        <v>theater</v>
      </c>
      <c r="R4095" s="7" t="str">
        <f>RIGHT($N4095,FIND("/",$N4095)-3)</f>
        <v>plays</v>
      </c>
      <c r="S4095" s="12">
        <f>(((J4095/60)/60)/24)+DATE(1970,1,1)+(-6/24)</f>
        <v>42178.565891203703</v>
      </c>
      <c r="T4095" s="12">
        <f>(((I4095/60)/60)/24)+DATE(1970,1,1)+(-6/24)</f>
        <v>42238.565891203703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((E4096/D4096))</f>
        <v>0.36499999999999999</v>
      </c>
      <c r="P4096" s="7">
        <f>(E4096/L4096)</f>
        <v>91.25</v>
      </c>
      <c r="Q4096" s="7" t="str">
        <f>LEFT($N4096,FIND("/",N4096)-1)</f>
        <v>theater</v>
      </c>
      <c r="R4096" s="7" t="str">
        <f>RIGHT($N4096,FIND("/",$N4096)-3)</f>
        <v>plays</v>
      </c>
      <c r="S4096" s="12">
        <f>(((J4096/60)/60)/24)+DATE(1970,1,1)+(-6/24)</f>
        <v>41889.836805555555</v>
      </c>
      <c r="T4096" s="12">
        <f>(((I4096/60)/60)/24)+DATE(1970,1,1)+(-6/24)</f>
        <v>41933.957638888889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((E4097/D4097))</f>
        <v>2.6666666666666668E-2</v>
      </c>
      <c r="P4097" s="7">
        <f>(E4097/L4097)</f>
        <v>800</v>
      </c>
      <c r="Q4097" s="7" t="str">
        <f>LEFT($N4097,FIND("/",N4097)-1)</f>
        <v>theater</v>
      </c>
      <c r="R4097" s="7" t="str">
        <f>RIGHT($N4097,FIND("/",$N4097)-3)</f>
        <v>plays</v>
      </c>
      <c r="S4097" s="12">
        <f>(((J4097/60)/60)/24)+DATE(1970,1,1)+(-6/24)</f>
        <v>42692.781828703708</v>
      </c>
      <c r="T4097" s="12">
        <f>(((I4097/60)/60)/24)+DATE(1970,1,1)+(-6/24)</f>
        <v>42722.781828703708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((E4098/D4098))</f>
        <v>0.11428571428571428</v>
      </c>
      <c r="P4098" s="7">
        <f>(E4098/L4098)</f>
        <v>80</v>
      </c>
      <c r="Q4098" s="7" t="str">
        <f>LEFT($N4098,FIND("/",N4098)-1)</f>
        <v>theater</v>
      </c>
      <c r="R4098" s="7" t="str">
        <f>RIGHT($N4098,FIND("/",$N4098)-3)</f>
        <v>plays</v>
      </c>
      <c r="S4098" s="12">
        <f>(((J4098/60)/60)/24)+DATE(1970,1,1)+(-6/24)</f>
        <v>42750.280312499999</v>
      </c>
      <c r="T4098" s="12">
        <f>(((I4098/60)/60)/24)+DATE(1970,1,1)+(-6/24)</f>
        <v>42794.118749999994</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((E4099/D4099))</f>
        <v>0</v>
      </c>
      <c r="P4099" s="7">
        <v>0</v>
      </c>
      <c r="Q4099" s="7" t="str">
        <f>LEFT($N4099,FIND("/",N4099)-1)</f>
        <v>theater</v>
      </c>
      <c r="R4099" s="7" t="str">
        <f>RIGHT($N4099,FIND("/",$N4099)-3)</f>
        <v>plays</v>
      </c>
      <c r="S4099" s="12">
        <f>(((J4099/60)/60)/24)+DATE(1970,1,1)+(-6/24)</f>
        <v>42344.574502314819</v>
      </c>
      <c r="T4099" s="12">
        <f>(((I4099/60)/60)/24)+DATE(1970,1,1)+(-6/24)</f>
        <v>42400.746527777781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((E4100/D4100))</f>
        <v>0</v>
      </c>
      <c r="P4100" s="7">
        <v>0</v>
      </c>
      <c r="Q4100" s="7" t="str">
        <f>LEFT($N4100,FIND("/",N4100)-1)</f>
        <v>theater</v>
      </c>
      <c r="R4100" s="7" t="str">
        <f>RIGHT($N4100,FIND("/",$N4100)-3)</f>
        <v>plays</v>
      </c>
      <c r="S4100" s="12">
        <f>(((J4100/60)/60)/24)+DATE(1970,1,1)+(-6/24)</f>
        <v>42495.472187499996</v>
      </c>
      <c r="T4100" s="12">
        <f>(((I4100/60)/60)/24)+DATE(1970,1,1)+(-6/24)</f>
        <v>42525.472187499996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((E4101/D4101))</f>
        <v>1.1111111111111112E-2</v>
      </c>
      <c r="P4101" s="7">
        <f>(E4101/L4101)</f>
        <v>50</v>
      </c>
      <c r="Q4101" s="7" t="str">
        <f>LEFT($N4101,FIND("/",N4101)-1)</f>
        <v>theater</v>
      </c>
      <c r="R4101" s="7" t="str">
        <f>RIGHT($N4101,FIND("/",$N4101)-3)</f>
        <v>plays</v>
      </c>
      <c r="S4101" s="12">
        <f>(((J4101/60)/60)/24)+DATE(1970,1,1)+(-6/24)</f>
        <v>42570.600381944445</v>
      </c>
      <c r="T4101" s="12">
        <f>(((I4101/60)/60)/24)+DATE(1970,1,1)+(-6/24)</f>
        <v>42615.600381944445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((E4102/D4102))</f>
        <v>0</v>
      </c>
      <c r="P4102" s="7">
        <v>0</v>
      </c>
      <c r="Q4102" s="7" t="str">
        <f>LEFT($N4102,FIND("/",N4102)-1)</f>
        <v>theater</v>
      </c>
      <c r="R4102" s="7" t="str">
        <f>RIGHT($N4102,FIND("/",$N4102)-3)</f>
        <v>plays</v>
      </c>
      <c r="S4102" s="12">
        <f>(((J4102/60)/60)/24)+DATE(1970,1,1)+(-6/24)</f>
        <v>41926.874884259261</v>
      </c>
      <c r="T4102" s="12">
        <f>(((I4102/60)/60)/24)+DATE(1970,1,1)+(-6/24)</f>
        <v>41936.874884259261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((E4103/D4103))</f>
        <v>0</v>
      </c>
      <c r="P4103" s="7">
        <v>0</v>
      </c>
      <c r="Q4103" s="7" t="str">
        <f>LEFT($N4103,FIND("/",N4103)-1)</f>
        <v>theater</v>
      </c>
      <c r="R4103" s="7" t="str">
        <f>RIGHT($N4103,FIND("/",$N4103)-3)</f>
        <v>plays</v>
      </c>
      <c r="S4103" s="12">
        <f>(((J4103/60)/60)/24)+DATE(1970,1,1)+(-6/24)</f>
        <v>42730.653726851851</v>
      </c>
      <c r="T4103" s="12">
        <f>(((I4103/60)/60)/24)+DATE(1970,1,1)+(-6/24)</f>
        <v>42760.653726851851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((E4104/D4104))</f>
        <v>0.27400000000000002</v>
      </c>
      <c r="P4104" s="7">
        <f>(E4104/L4104)</f>
        <v>22.833333333333332</v>
      </c>
      <c r="Q4104" s="7" t="str">
        <f>LEFT($N4104,FIND("/",N4104)-1)</f>
        <v>theater</v>
      </c>
      <c r="R4104" s="7" t="str">
        <f>RIGHT($N4104,FIND("/",$N4104)-3)</f>
        <v>plays</v>
      </c>
      <c r="S4104" s="12">
        <f>(((J4104/60)/60)/24)+DATE(1970,1,1)+(-6/24)</f>
        <v>42475.598067129627</v>
      </c>
      <c r="T4104" s="12">
        <f>(((I4104/60)/60)/24)+DATE(1970,1,1)+(-6/24)</f>
        <v>42505.598067129627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((E4105/D4105))</f>
        <v>0.1</v>
      </c>
      <c r="P4105" s="7">
        <f>(E4105/L4105)</f>
        <v>16.666666666666668</v>
      </c>
      <c r="Q4105" s="7" t="str">
        <f>LEFT($N4105,FIND("/",N4105)-1)</f>
        <v>theater</v>
      </c>
      <c r="R4105" s="7" t="str">
        <f>RIGHT($N4105,FIND("/",$N4105)-3)</f>
        <v>plays</v>
      </c>
      <c r="S4105" s="12">
        <f>(((J4105/60)/60)/24)+DATE(1970,1,1)+(-6/24)</f>
        <v>42188.58293981482</v>
      </c>
      <c r="T4105" s="12">
        <f>(((I4105/60)/60)/24)+DATE(1970,1,1)+(-6/24)</f>
        <v>42242.522222222222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((E4106/D4106))</f>
        <v>0.21366666666666667</v>
      </c>
      <c r="P4106" s="7">
        <f>(E4106/L4106)</f>
        <v>45.785714285714285</v>
      </c>
      <c r="Q4106" s="7" t="str">
        <f>LEFT($N4106,FIND("/",N4106)-1)</f>
        <v>theater</v>
      </c>
      <c r="R4106" s="7" t="str">
        <f>RIGHT($N4106,FIND("/",$N4106)-3)</f>
        <v>plays</v>
      </c>
      <c r="S4106" s="12">
        <f>(((J4106/60)/60)/24)+DATE(1970,1,1)+(-6/24)</f>
        <v>42640.028171296297</v>
      </c>
      <c r="T4106" s="12">
        <f>(((I4106/60)/60)/24)+DATE(1970,1,1)+(-6/24)</f>
        <v>42670.028171296297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((E4107/D4107))</f>
        <v>6.9696969696969702E-2</v>
      </c>
      <c r="P4107" s="7">
        <f>(E4107/L4107)</f>
        <v>383.33333333333331</v>
      </c>
      <c r="Q4107" s="7" t="str">
        <f>LEFT($N4107,FIND("/",N4107)-1)</f>
        <v>theater</v>
      </c>
      <c r="R4107" s="7" t="str">
        <f>RIGHT($N4107,FIND("/",$N4107)-3)</f>
        <v>plays</v>
      </c>
      <c r="S4107" s="12">
        <f>(((J4107/60)/60)/24)+DATE(1970,1,1)+(-6/24)</f>
        <v>42696.760520833333</v>
      </c>
      <c r="T4107" s="12">
        <f>(((I4107/60)/60)/24)+DATE(1970,1,1)+(-6/24)</f>
        <v>42729.760520833333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((E4108/D4108))</f>
        <v>0.70599999999999996</v>
      </c>
      <c r="P4108" s="7">
        <f>(E4108/L4108)</f>
        <v>106.96969696969697</v>
      </c>
      <c r="Q4108" s="7" t="str">
        <f>LEFT($N4108,FIND("/",N4108)-1)</f>
        <v>theater</v>
      </c>
      <c r="R4108" s="7" t="str">
        <f>RIGHT($N4108,FIND("/",$N4108)-3)</f>
        <v>plays</v>
      </c>
      <c r="S4108" s="12">
        <f>(((J4108/60)/60)/24)+DATE(1970,1,1)+(-6/24)</f>
        <v>42052.799375000002</v>
      </c>
      <c r="T4108" s="12">
        <f>(((I4108/60)/60)/24)+DATE(1970,1,1)+(-6/24)</f>
        <v>42095.791666666672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((E4109/D4109))</f>
        <v>2.0500000000000001E-2</v>
      </c>
      <c r="P4109" s="7">
        <f>(E4109/L4109)</f>
        <v>10.25</v>
      </c>
      <c r="Q4109" s="7" t="str">
        <f>LEFT($N4109,FIND("/",N4109)-1)</f>
        <v>theater</v>
      </c>
      <c r="R4109" s="7" t="str">
        <f>RIGHT($N4109,FIND("/",$N4109)-3)</f>
        <v>plays</v>
      </c>
      <c r="S4109" s="12">
        <f>(((J4109/60)/60)/24)+DATE(1970,1,1)+(-6/24)</f>
        <v>41883.666678240741</v>
      </c>
      <c r="T4109" s="12">
        <f>(((I4109/60)/60)/24)+DATE(1970,1,1)+(-6/24)</f>
        <v>41906.666678240741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((E4110/D4110))</f>
        <v>1.9666666666666666E-2</v>
      </c>
      <c r="P4110" s="7">
        <f>(E4110/L4110)</f>
        <v>59</v>
      </c>
      <c r="Q4110" s="7" t="str">
        <f>LEFT($N4110,FIND("/",N4110)-1)</f>
        <v>theater</v>
      </c>
      <c r="R4110" s="7" t="str">
        <f>RIGHT($N4110,FIND("/",$N4110)-3)</f>
        <v>plays</v>
      </c>
      <c r="S4110" s="12">
        <f>(((J4110/60)/60)/24)+DATE(1970,1,1)+(-6/24)</f>
        <v>42766.781678240746</v>
      </c>
      <c r="T4110" s="12">
        <f>(((I4110/60)/60)/24)+DATE(1970,1,1)+(-6/24)</f>
        <v>42796.958333333328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((E4111/D4111))</f>
        <v>0</v>
      </c>
      <c r="P4111" s="7">
        <v>0</v>
      </c>
      <c r="Q4111" s="7" t="str">
        <f>LEFT($N4111,FIND("/",N4111)-1)</f>
        <v>theater</v>
      </c>
      <c r="R4111" s="7" t="str">
        <f>RIGHT($N4111,FIND("/",$N4111)-3)</f>
        <v>plays</v>
      </c>
      <c r="S4111" s="12">
        <f>(((J4111/60)/60)/24)+DATE(1970,1,1)+(-6/24)</f>
        <v>42307.289398148147</v>
      </c>
      <c r="T4111" s="12">
        <f>(((I4111/60)/60)/24)+DATE(1970,1,1)+(-6/24)</f>
        <v>42337.331064814818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((E4112/D4112))</f>
        <v>0.28666666666666668</v>
      </c>
      <c r="P4112" s="7">
        <f>(E4112/L4112)</f>
        <v>14.333333333333334</v>
      </c>
      <c r="Q4112" s="7" t="str">
        <f>LEFT($N4112,FIND("/",N4112)-1)</f>
        <v>theater</v>
      </c>
      <c r="R4112" s="7" t="str">
        <f>RIGHT($N4112,FIND("/",$N4112)-3)</f>
        <v>plays</v>
      </c>
      <c r="S4112" s="12">
        <f>(((J4112/60)/60)/24)+DATE(1970,1,1)+(-6/24)</f>
        <v>42512.376747685179</v>
      </c>
      <c r="T4112" s="12">
        <f>(((I4112/60)/60)/24)+DATE(1970,1,1)+(-6/24)</f>
        <v>42572.376747685179</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((E4113/D4113))</f>
        <v>3.1333333333333331E-2</v>
      </c>
      <c r="P4113" s="7">
        <f>(E4113/L4113)</f>
        <v>15.666666666666666</v>
      </c>
      <c r="Q4113" s="7" t="str">
        <f>LEFT($N4113,FIND("/",N4113)-1)</f>
        <v>theater</v>
      </c>
      <c r="R4113" s="7" t="str">
        <f>RIGHT($N4113,FIND("/",$N4113)-3)</f>
        <v>plays</v>
      </c>
      <c r="S4113" s="12">
        <f>(((J4113/60)/60)/24)+DATE(1970,1,1)+(-6/24)</f>
        <v>42028.885879629626</v>
      </c>
      <c r="T4113" s="12">
        <f>(((I4113/60)/60)/24)+DATE(1970,1,1)+(-6/24)</f>
        <v>42058.885879629626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((E4114/D4114))</f>
        <v>4.0000000000000002E-4</v>
      </c>
      <c r="P4114" s="7">
        <f>(E4114/L4114)</f>
        <v>1</v>
      </c>
      <c r="Q4114" s="7" t="str">
        <f>LEFT($N4114,FIND("/",N4114)-1)</f>
        <v>theater</v>
      </c>
      <c r="R4114" s="7" t="str">
        <f>RIGHT($N4114,FIND("/",$N4114)-3)</f>
        <v>plays</v>
      </c>
      <c r="S4114" s="12">
        <f>(((J4114/60)/60)/24)+DATE(1970,1,1)+(-6/24)</f>
        <v>42400.696597222224</v>
      </c>
      <c r="T4114" s="12">
        <f>(((I4114/60)/60)/24)+DATE(1970,1,1)+(-6/24)</f>
        <v>42427.75</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((E4115/D4115))</f>
        <v>2E-3</v>
      </c>
      <c r="P4115" s="7">
        <v>0</v>
      </c>
      <c r="Q4115" s="7" t="str">
        <f>LEFT($N4115,FIND("/",N4115)-1)</f>
        <v>theater</v>
      </c>
      <c r="R4115" s="7" t="str">
        <f>RIGHT($N4115,FIND("/",$N4115)-3)</f>
        <v>plays</v>
      </c>
      <c r="S4115" s="12">
        <f>(((J4115/60)/60)/24)+DATE(1970,1,1)+(-6/24)</f>
        <v>42358.323182870372</v>
      </c>
      <c r="T4115" s="12">
        <f>(((I4115/60)/60)/24)+DATE(1970,1,1)+(-6/24)</f>
        <v>42377.023611111115</v>
      </c>
    </row>
  </sheetData>
  <sortState ref="A2:T4115">
    <sortCondition ref="A1"/>
  </sortState>
  <conditionalFormatting sqref="F1:F1048576">
    <cfRule type="containsText" dxfId="7" priority="12" operator="containsText" text="live">
      <formula>NOT(ISERROR(SEARCH("live",F1)))</formula>
    </cfRule>
    <cfRule type="containsText" dxfId="6" priority="13" operator="containsText" text="canceled">
      <formula>NOT(ISERROR(SEARCH("canceled",F1)))</formula>
    </cfRule>
    <cfRule type="containsText" dxfId="5" priority="15" operator="containsText" text="failed">
      <formula>NOT(ISERROR(SEARCH("failed",F1)))</formula>
    </cfRule>
    <cfRule type="containsText" dxfId="4" priority="17" operator="containsText" text="successful">
      <formula>NOT(ISERROR(SEARCH("successful",F1)))</formula>
    </cfRule>
  </conditionalFormatting>
  <conditionalFormatting sqref="F117">
    <cfRule type="containsText" dxfId="3" priority="16" operator="containsText" text="failed">
      <formula>NOT(ISERROR(SEARCH("failed",F117)))</formula>
    </cfRule>
  </conditionalFormatting>
  <conditionalFormatting sqref="O1:O1048576 P1">
    <cfRule type="colorScale" priority="7">
      <colorScale>
        <cfvo type="percentile" val="10"/>
        <cfvo type="percentile" val="50"/>
        <cfvo type="percentile" val="90"/>
        <color rgb="FFC00000"/>
        <color rgb="FF00B050"/>
        <color theme="4"/>
      </colorScale>
    </cfRule>
  </conditionalFormatting>
  <conditionalFormatting sqref="R1">
    <cfRule type="colorScale" priority="1">
      <colorScale>
        <cfvo type="num" val="0"/>
        <cfvo type="num" val="100"/>
        <cfvo type="num" val="200"/>
        <color rgb="FFC00000"/>
        <color rgb="FF00B050"/>
        <color theme="4"/>
      </colorScale>
    </cfRule>
    <cfRule type="colorScale" priority="2">
      <colorScale>
        <cfvo type="min"/>
        <cfvo type="percentile" val="50"/>
        <cfvo type="max"/>
        <color rgb="FFC00000"/>
        <color rgb="FF00B050"/>
        <color theme="4"/>
      </colorScale>
    </cfRule>
    <cfRule type="colorScale" priority="3">
      <colorScale>
        <cfvo type="num" val="0"/>
        <cfvo type="num" val="100"/>
        <cfvo type="num" val="200"/>
        <color rgb="FFC0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4"/>
  <sheetViews>
    <sheetView workbookViewId="0">
      <selection activeCell="N25" sqref="N25"/>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0" customWidth="1"/>
  </cols>
  <sheetData>
    <row r="1" spans="1:6">
      <c r="A1" s="8" t="s">
        <v>8223</v>
      </c>
      <c r="B1" t="s">
        <v>8331</v>
      </c>
    </row>
    <row r="3" spans="1:6">
      <c r="A3" s="8" t="s">
        <v>8330</v>
      </c>
      <c r="B3" s="8" t="s">
        <v>8329</v>
      </c>
    </row>
    <row r="4" spans="1:6">
      <c r="A4" s="8" t="s">
        <v>8327</v>
      </c>
      <c r="B4" t="s">
        <v>8220</v>
      </c>
      <c r="C4" t="s">
        <v>8221</v>
      </c>
      <c r="D4" t="s">
        <v>8222</v>
      </c>
      <c r="E4" t="s">
        <v>8219</v>
      </c>
      <c r="F4" t="s">
        <v>8328</v>
      </c>
    </row>
    <row r="5" spans="1:6">
      <c r="A5" s="9" t="s">
        <v>8309</v>
      </c>
      <c r="B5" s="6">
        <v>40</v>
      </c>
      <c r="C5" s="6">
        <v>180</v>
      </c>
      <c r="D5" s="6"/>
      <c r="E5" s="6">
        <v>300</v>
      </c>
      <c r="F5" s="6">
        <v>520</v>
      </c>
    </row>
    <row r="6" spans="1:6">
      <c r="A6" s="9" t="s">
        <v>8318</v>
      </c>
      <c r="B6" s="6">
        <v>20</v>
      </c>
      <c r="C6" s="6">
        <v>140</v>
      </c>
      <c r="D6" s="6">
        <v>6</v>
      </c>
      <c r="E6" s="6">
        <v>34</v>
      </c>
      <c r="F6" s="6">
        <v>200</v>
      </c>
    </row>
    <row r="7" spans="1:6">
      <c r="A7" s="9" t="s">
        <v>8317</v>
      </c>
      <c r="B7" s="6"/>
      <c r="C7" s="6">
        <v>140</v>
      </c>
      <c r="D7" s="6"/>
      <c r="E7" s="6">
        <v>80</v>
      </c>
      <c r="F7" s="6">
        <v>220</v>
      </c>
    </row>
    <row r="8" spans="1:6">
      <c r="A8" s="9" t="s">
        <v>8316</v>
      </c>
      <c r="B8" s="6">
        <v>24</v>
      </c>
      <c r="C8" s="6"/>
      <c r="D8" s="6"/>
      <c r="E8" s="6"/>
      <c r="F8" s="6">
        <v>24</v>
      </c>
    </row>
    <row r="9" spans="1:6">
      <c r="A9" s="9" t="s">
        <v>8315</v>
      </c>
      <c r="B9" s="6">
        <v>20</v>
      </c>
      <c r="C9" s="6">
        <v>120</v>
      </c>
      <c r="D9" s="6">
        <v>20</v>
      </c>
      <c r="E9" s="6">
        <v>540</v>
      </c>
      <c r="F9" s="6">
        <v>700</v>
      </c>
    </row>
    <row r="10" spans="1:6">
      <c r="A10" s="9" t="s">
        <v>8320</v>
      </c>
      <c r="B10" s="6"/>
      <c r="C10" s="6">
        <v>117</v>
      </c>
      <c r="D10" s="6"/>
      <c r="E10" s="6">
        <v>103</v>
      </c>
      <c r="F10" s="6">
        <v>220</v>
      </c>
    </row>
    <row r="11" spans="1:6">
      <c r="A11" s="9" t="s">
        <v>8314</v>
      </c>
      <c r="B11" s="6">
        <v>30</v>
      </c>
      <c r="C11" s="6">
        <v>127</v>
      </c>
      <c r="D11" s="6"/>
      <c r="E11" s="6">
        <v>80</v>
      </c>
      <c r="F11" s="6">
        <v>237</v>
      </c>
    </row>
    <row r="12" spans="1:6">
      <c r="A12" s="9" t="s">
        <v>8313</v>
      </c>
      <c r="B12" s="6">
        <v>178</v>
      </c>
      <c r="C12" s="6">
        <v>213</v>
      </c>
      <c r="D12" s="6"/>
      <c r="E12" s="6">
        <v>209</v>
      </c>
      <c r="F12" s="6">
        <v>600</v>
      </c>
    </row>
    <row r="13" spans="1:6">
      <c r="A13" s="9" t="s">
        <v>8322</v>
      </c>
      <c r="B13" s="6">
        <v>37</v>
      </c>
      <c r="C13" s="6">
        <v>493</v>
      </c>
      <c r="D13" s="6">
        <v>24</v>
      </c>
      <c r="E13" s="6">
        <v>839</v>
      </c>
      <c r="F13" s="6">
        <v>1393</v>
      </c>
    </row>
    <row r="14" spans="1:6">
      <c r="A14" s="9" t="s">
        <v>8328</v>
      </c>
      <c r="B14" s="6">
        <v>349</v>
      </c>
      <c r="C14" s="6">
        <v>1530</v>
      </c>
      <c r="D14" s="6">
        <v>50</v>
      </c>
      <c r="E14" s="6">
        <v>2185</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4ADBC-1F76-6F44-9400-99C87138BE90}">
  <sheetPr codeName="Sheet3"/>
  <dimension ref="A3:F46"/>
  <sheetViews>
    <sheetView workbookViewId="0">
      <selection activeCell="O9" sqref="O9"/>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6.33203125" hidden="1" customWidth="1"/>
    <col min="7" max="7" width="10" bestFit="1" customWidth="1"/>
    <col min="8" max="10" width="15.1640625" bestFit="1" customWidth="1"/>
    <col min="11" max="11" width="19.1640625" bestFit="1" customWidth="1"/>
    <col min="12" max="13" width="19.5" bestFit="1" customWidth="1"/>
  </cols>
  <sheetData>
    <row r="3" spans="1:6">
      <c r="A3" s="8" t="s">
        <v>8330</v>
      </c>
      <c r="B3" s="8" t="s">
        <v>8329</v>
      </c>
    </row>
    <row r="4" spans="1:6">
      <c r="A4" s="8" t="s">
        <v>8327</v>
      </c>
      <c r="B4" t="s">
        <v>8220</v>
      </c>
      <c r="C4" t="s">
        <v>8221</v>
      </c>
      <c r="D4" t="s">
        <v>8222</v>
      </c>
      <c r="E4" t="s">
        <v>8219</v>
      </c>
      <c r="F4" t="s">
        <v>8328</v>
      </c>
    </row>
    <row r="5" spans="1:6">
      <c r="A5" s="9" t="s">
        <v>8312</v>
      </c>
      <c r="B5" s="6"/>
      <c r="C5" s="6">
        <v>100</v>
      </c>
      <c r="D5" s="6"/>
      <c r="E5" s="6"/>
      <c r="F5" s="6">
        <v>100</v>
      </c>
    </row>
    <row r="6" spans="1:6">
      <c r="A6" s="9" t="s">
        <v>8367</v>
      </c>
      <c r="B6" s="6">
        <v>20</v>
      </c>
      <c r="C6" s="6"/>
      <c r="D6" s="6"/>
      <c r="E6" s="6"/>
      <c r="F6" s="6">
        <v>20</v>
      </c>
    </row>
    <row r="7" spans="1:6">
      <c r="A7" s="9" t="s">
        <v>8368</v>
      </c>
      <c r="B7" s="6">
        <v>24</v>
      </c>
      <c r="C7" s="6"/>
      <c r="D7" s="6"/>
      <c r="E7" s="6"/>
      <c r="F7" s="6">
        <v>24</v>
      </c>
    </row>
    <row r="8" spans="1:6">
      <c r="A8" s="9" t="s">
        <v>8369</v>
      </c>
      <c r="B8" s="6"/>
      <c r="C8" s="6">
        <v>40</v>
      </c>
      <c r="D8" s="6"/>
      <c r="E8" s="6"/>
      <c r="F8" s="6">
        <v>40</v>
      </c>
    </row>
    <row r="9" spans="1:6">
      <c r="A9" s="9" t="s">
        <v>8370</v>
      </c>
      <c r="B9" s="6"/>
      <c r="C9" s="6"/>
      <c r="D9" s="6"/>
      <c r="E9" s="6">
        <v>40</v>
      </c>
      <c r="F9" s="6">
        <v>40</v>
      </c>
    </row>
    <row r="10" spans="1:6">
      <c r="A10" s="9" t="s">
        <v>8323</v>
      </c>
      <c r="B10" s="6"/>
      <c r="C10" s="6"/>
      <c r="D10" s="6"/>
      <c r="E10" s="6">
        <v>180</v>
      </c>
      <c r="F10" s="6">
        <v>180</v>
      </c>
    </row>
    <row r="11" spans="1:6">
      <c r="A11" s="9" t="s">
        <v>8311</v>
      </c>
      <c r="B11" s="6"/>
      <c r="C11" s="6">
        <v>80</v>
      </c>
      <c r="D11" s="6"/>
      <c r="E11" s="6"/>
      <c r="F11" s="6">
        <v>80</v>
      </c>
    </row>
    <row r="12" spans="1:6">
      <c r="A12" s="9" t="s">
        <v>8371</v>
      </c>
      <c r="B12" s="6"/>
      <c r="C12" s="6"/>
      <c r="D12" s="6"/>
      <c r="E12" s="6">
        <v>40</v>
      </c>
      <c r="F12" s="6">
        <v>40</v>
      </c>
    </row>
    <row r="13" spans="1:6">
      <c r="A13" s="9" t="s">
        <v>8372</v>
      </c>
      <c r="B13" s="6"/>
      <c r="C13" s="6">
        <v>40</v>
      </c>
      <c r="D13" s="6">
        <v>20</v>
      </c>
      <c r="E13" s="6"/>
      <c r="F13" s="6">
        <v>60</v>
      </c>
    </row>
    <row r="14" spans="1:6">
      <c r="A14" s="9" t="s">
        <v>8373</v>
      </c>
      <c r="B14" s="6"/>
      <c r="C14" s="6">
        <v>40</v>
      </c>
      <c r="D14" s="6"/>
      <c r="E14" s="6"/>
      <c r="F14" s="6">
        <v>40</v>
      </c>
    </row>
    <row r="15" spans="1:6">
      <c r="A15" s="9" t="s">
        <v>8319</v>
      </c>
      <c r="B15" s="6">
        <v>20</v>
      </c>
      <c r="C15" s="6">
        <v>120</v>
      </c>
      <c r="D15" s="6"/>
      <c r="E15" s="6"/>
      <c r="F15" s="6">
        <v>140</v>
      </c>
    </row>
    <row r="16" spans="1:6">
      <c r="A16" s="9" t="s">
        <v>8374</v>
      </c>
      <c r="B16" s="6"/>
      <c r="C16" s="6">
        <v>20</v>
      </c>
      <c r="D16" s="6"/>
      <c r="E16" s="6"/>
      <c r="F16" s="6">
        <v>20</v>
      </c>
    </row>
    <row r="17" spans="1:6">
      <c r="A17" s="9" t="s">
        <v>8375</v>
      </c>
      <c r="B17" s="6"/>
      <c r="C17" s="6"/>
      <c r="D17" s="6"/>
      <c r="E17" s="6">
        <v>140</v>
      </c>
      <c r="F17" s="6">
        <v>140</v>
      </c>
    </row>
    <row r="18" spans="1:6">
      <c r="A18" s="9" t="s">
        <v>8376</v>
      </c>
      <c r="B18" s="6"/>
      <c r="C18" s="6">
        <v>20</v>
      </c>
      <c r="D18" s="6"/>
      <c r="E18" s="6">
        <v>140</v>
      </c>
      <c r="F18" s="6">
        <v>160</v>
      </c>
    </row>
    <row r="19" spans="1:6">
      <c r="A19" s="9" t="s">
        <v>8377</v>
      </c>
      <c r="B19" s="6"/>
      <c r="C19" s="6">
        <v>60</v>
      </c>
      <c r="D19" s="6"/>
      <c r="E19" s="6"/>
      <c r="F19" s="6">
        <v>60</v>
      </c>
    </row>
    <row r="20" spans="1:6">
      <c r="A20" s="9" t="s">
        <v>8378</v>
      </c>
      <c r="B20" s="6"/>
      <c r="C20" s="6">
        <v>11</v>
      </c>
      <c r="D20" s="6"/>
      <c r="E20" s="6">
        <v>9</v>
      </c>
      <c r="F20" s="6">
        <v>20</v>
      </c>
    </row>
    <row r="21" spans="1:6">
      <c r="A21" s="9" t="s">
        <v>8379</v>
      </c>
      <c r="B21" s="6"/>
      <c r="C21" s="6"/>
      <c r="D21" s="6"/>
      <c r="E21" s="6">
        <v>20</v>
      </c>
      <c r="F21" s="6">
        <v>20</v>
      </c>
    </row>
    <row r="22" spans="1:6">
      <c r="A22" s="9" t="s">
        <v>8380</v>
      </c>
      <c r="B22" s="6"/>
      <c r="C22" s="6">
        <v>40</v>
      </c>
      <c r="D22" s="6"/>
      <c r="E22" s="6"/>
      <c r="F22" s="6">
        <v>40</v>
      </c>
    </row>
    <row r="23" spans="1:6">
      <c r="A23" s="9" t="s">
        <v>8381</v>
      </c>
      <c r="B23" s="6">
        <v>20</v>
      </c>
      <c r="C23" s="6">
        <v>60</v>
      </c>
      <c r="D23" s="6"/>
      <c r="E23" s="6">
        <v>60</v>
      </c>
      <c r="F23" s="6">
        <v>140</v>
      </c>
    </row>
    <row r="24" spans="1:6">
      <c r="A24" s="9" t="s">
        <v>8382</v>
      </c>
      <c r="B24" s="6"/>
      <c r="C24" s="6">
        <v>20</v>
      </c>
      <c r="D24" s="6"/>
      <c r="E24" s="6"/>
      <c r="F24" s="6">
        <v>20</v>
      </c>
    </row>
    <row r="25" spans="1:6">
      <c r="A25" s="9" t="s">
        <v>8383</v>
      </c>
      <c r="B25" s="6"/>
      <c r="C25" s="6"/>
      <c r="D25" s="6"/>
      <c r="E25" s="6">
        <v>60</v>
      </c>
      <c r="F25" s="6">
        <v>60</v>
      </c>
    </row>
    <row r="26" spans="1:6">
      <c r="A26" s="9" t="s">
        <v>8384</v>
      </c>
      <c r="B26" s="6"/>
      <c r="C26" s="6">
        <v>20</v>
      </c>
      <c r="D26" s="6"/>
      <c r="E26" s="6"/>
      <c r="F26" s="6">
        <v>20</v>
      </c>
    </row>
    <row r="27" spans="1:6">
      <c r="A27" s="9" t="s">
        <v>8385</v>
      </c>
      <c r="B27" s="6"/>
      <c r="C27" s="6">
        <v>57</v>
      </c>
      <c r="D27" s="6"/>
      <c r="E27" s="6">
        <v>103</v>
      </c>
      <c r="F27" s="6">
        <v>160</v>
      </c>
    </row>
    <row r="28" spans="1:6">
      <c r="A28" s="9" t="s">
        <v>8386</v>
      </c>
      <c r="B28" s="6"/>
      <c r="C28" s="6">
        <v>20</v>
      </c>
      <c r="D28" s="6"/>
      <c r="E28" s="6"/>
      <c r="F28" s="6">
        <v>20</v>
      </c>
    </row>
    <row r="29" spans="1:6">
      <c r="A29" s="9" t="s">
        <v>8387</v>
      </c>
      <c r="B29" s="6"/>
      <c r="C29" s="6">
        <v>353</v>
      </c>
      <c r="D29" s="6">
        <v>19</v>
      </c>
      <c r="E29" s="6">
        <v>694</v>
      </c>
      <c r="F29" s="6">
        <v>1066</v>
      </c>
    </row>
    <row r="30" spans="1:6">
      <c r="A30" s="9" t="s">
        <v>8388</v>
      </c>
      <c r="B30" s="6"/>
      <c r="C30" s="6"/>
      <c r="D30" s="6"/>
      <c r="E30" s="6">
        <v>40</v>
      </c>
      <c r="F30" s="6">
        <v>40</v>
      </c>
    </row>
    <row r="31" spans="1:6">
      <c r="A31" s="9" t="s">
        <v>8389</v>
      </c>
      <c r="B31" s="6"/>
      <c r="C31" s="6"/>
      <c r="D31" s="6"/>
      <c r="E31" s="6">
        <v>20</v>
      </c>
      <c r="F31" s="6">
        <v>20</v>
      </c>
    </row>
    <row r="32" spans="1:6">
      <c r="A32" s="9" t="s">
        <v>8321</v>
      </c>
      <c r="B32" s="6"/>
      <c r="C32" s="6">
        <v>20</v>
      </c>
      <c r="D32" s="6"/>
      <c r="E32" s="6"/>
      <c r="F32" s="6">
        <v>20</v>
      </c>
    </row>
    <row r="33" spans="1:6">
      <c r="A33" s="9" t="s">
        <v>8390</v>
      </c>
      <c r="B33" s="6"/>
      <c r="C33" s="6"/>
      <c r="D33" s="6"/>
      <c r="E33" s="6">
        <v>260</v>
      </c>
      <c r="F33" s="6">
        <v>260</v>
      </c>
    </row>
    <row r="34" spans="1:6">
      <c r="A34" s="9" t="s">
        <v>8310</v>
      </c>
      <c r="B34" s="6">
        <v>40</v>
      </c>
      <c r="C34" s="6"/>
      <c r="D34" s="6"/>
      <c r="E34" s="6"/>
      <c r="F34" s="6">
        <v>40</v>
      </c>
    </row>
    <row r="35" spans="1:6">
      <c r="A35" s="9" t="s">
        <v>8325</v>
      </c>
      <c r="B35" s="6"/>
      <c r="C35" s="6"/>
      <c r="D35" s="6"/>
      <c r="E35" s="6">
        <v>60</v>
      </c>
      <c r="F35" s="6">
        <v>60</v>
      </c>
    </row>
    <row r="36" spans="1:6">
      <c r="A36" s="9" t="s">
        <v>8391</v>
      </c>
      <c r="B36" s="6"/>
      <c r="C36" s="6"/>
      <c r="D36" s="6">
        <v>6</v>
      </c>
      <c r="E36" s="6">
        <v>34</v>
      </c>
      <c r="F36" s="6">
        <v>40</v>
      </c>
    </row>
    <row r="37" spans="1:6">
      <c r="A37" s="9" t="s">
        <v>8392</v>
      </c>
      <c r="B37" s="6">
        <v>18</v>
      </c>
      <c r="C37" s="6">
        <v>2</v>
      </c>
      <c r="D37" s="6"/>
      <c r="E37" s="6">
        <v>40</v>
      </c>
      <c r="F37" s="6">
        <v>60</v>
      </c>
    </row>
    <row r="38" spans="1:6">
      <c r="A38" s="9" t="s">
        <v>8393</v>
      </c>
      <c r="B38" s="6">
        <v>17</v>
      </c>
      <c r="C38" s="6">
        <v>80</v>
      </c>
      <c r="D38" s="6">
        <v>5</v>
      </c>
      <c r="E38" s="6">
        <v>85</v>
      </c>
      <c r="F38" s="6">
        <v>187</v>
      </c>
    </row>
    <row r="39" spans="1:6">
      <c r="A39" s="9" t="s">
        <v>8394</v>
      </c>
      <c r="B39" s="6"/>
      <c r="C39" s="6"/>
      <c r="D39" s="6"/>
      <c r="E39" s="6">
        <v>80</v>
      </c>
      <c r="F39" s="6">
        <v>80</v>
      </c>
    </row>
    <row r="40" spans="1:6">
      <c r="A40" s="9" t="s">
        <v>8324</v>
      </c>
      <c r="B40" s="6"/>
      <c r="C40" s="6"/>
      <c r="D40" s="6"/>
      <c r="E40" s="6">
        <v>60</v>
      </c>
      <c r="F40" s="6">
        <v>60</v>
      </c>
    </row>
    <row r="41" spans="1:6">
      <c r="A41" s="9" t="s">
        <v>8395</v>
      </c>
      <c r="B41" s="6">
        <v>10</v>
      </c>
      <c r="C41" s="6">
        <v>47</v>
      </c>
      <c r="D41" s="6"/>
      <c r="E41" s="6"/>
      <c r="F41" s="6">
        <v>57</v>
      </c>
    </row>
    <row r="42" spans="1:6">
      <c r="A42" s="9" t="s">
        <v>8396</v>
      </c>
      <c r="B42" s="6"/>
      <c r="C42" s="6">
        <v>100</v>
      </c>
      <c r="D42" s="6"/>
      <c r="E42" s="6"/>
      <c r="F42" s="6">
        <v>100</v>
      </c>
    </row>
    <row r="43" spans="1:6">
      <c r="A43" s="9" t="s">
        <v>8397</v>
      </c>
      <c r="B43" s="6">
        <v>60</v>
      </c>
      <c r="C43" s="6">
        <v>120</v>
      </c>
      <c r="D43" s="6"/>
      <c r="E43" s="6">
        <v>20</v>
      </c>
      <c r="F43" s="6">
        <v>200</v>
      </c>
    </row>
    <row r="44" spans="1:6">
      <c r="A44" s="9" t="s">
        <v>8398</v>
      </c>
      <c r="B44" s="6">
        <v>100</v>
      </c>
      <c r="C44" s="6">
        <v>60</v>
      </c>
      <c r="D44" s="6"/>
      <c r="E44" s="6"/>
      <c r="F44" s="6">
        <v>160</v>
      </c>
    </row>
    <row r="45" spans="1:6">
      <c r="A45" s="9" t="s">
        <v>8399</v>
      </c>
      <c r="B45" s="6">
        <v>20</v>
      </c>
      <c r="C45" s="6"/>
      <c r="D45" s="6"/>
      <c r="E45" s="6"/>
      <c r="F45" s="6">
        <v>20</v>
      </c>
    </row>
    <row r="46" spans="1:6" hidden="1">
      <c r="A46" s="9" t="s">
        <v>8328</v>
      </c>
      <c r="B46" s="6">
        <v>349</v>
      </c>
      <c r="C46" s="6">
        <v>1530</v>
      </c>
      <c r="D46" s="6">
        <v>50</v>
      </c>
      <c r="E46" s="6">
        <v>2185</v>
      </c>
      <c r="F46"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DF62-7325-6145-82B3-28DF0C71D71D}">
  <sheetPr codeName="Sheet4"/>
  <dimension ref="A1:F18"/>
  <sheetViews>
    <sheetView workbookViewId="0">
      <selection activeCell="K37" sqref="K37"/>
    </sheetView>
  </sheetViews>
  <sheetFormatPr baseColWidth="10" defaultRowHeight="15"/>
  <cols>
    <col min="1" max="1" width="12.1640625" bestFit="1" customWidth="1"/>
    <col min="2" max="2" width="14.83203125" bestFit="1" customWidth="1"/>
    <col min="3" max="3" width="5.5" bestFit="1" customWidth="1"/>
    <col min="4" max="4" width="8.83203125" bestFit="1" customWidth="1"/>
    <col min="5" max="5" width="10" bestFit="1" customWidth="1"/>
    <col min="6" max="6" width="6.33203125" hidden="1" customWidth="1"/>
    <col min="7" max="7" width="10" bestFit="1" customWidth="1"/>
  </cols>
  <sheetData>
    <row r="1" spans="1:5">
      <c r="A1" s="8" t="s">
        <v>8308</v>
      </c>
      <c r="B1" t="s">
        <v>8331</v>
      </c>
    </row>
    <row r="2" spans="1:5">
      <c r="A2" s="8" t="s">
        <v>8346</v>
      </c>
      <c r="B2" t="s">
        <v>8331</v>
      </c>
    </row>
    <row r="4" spans="1:5">
      <c r="A4" s="8" t="s">
        <v>8330</v>
      </c>
      <c r="B4" s="8" t="s">
        <v>8329</v>
      </c>
    </row>
    <row r="5" spans="1:5">
      <c r="A5" s="8" t="s">
        <v>8327</v>
      </c>
      <c r="B5" t="s">
        <v>8220</v>
      </c>
      <c r="C5" t="s">
        <v>8221</v>
      </c>
      <c r="D5" t="s">
        <v>8219</v>
      </c>
      <c r="E5" t="s">
        <v>8328</v>
      </c>
    </row>
    <row r="6" spans="1:5" hidden="1">
      <c r="A6" s="9" t="s">
        <v>8340</v>
      </c>
      <c r="B6" s="6">
        <v>34</v>
      </c>
      <c r="C6" s="6">
        <v>148</v>
      </c>
      <c r="D6" s="6">
        <v>184</v>
      </c>
      <c r="E6" s="6">
        <v>366</v>
      </c>
    </row>
    <row r="7" spans="1:5">
      <c r="A7" s="9" t="s">
        <v>8341</v>
      </c>
      <c r="B7" s="6">
        <v>27</v>
      </c>
      <c r="C7" s="6">
        <v>106</v>
      </c>
      <c r="D7" s="6">
        <v>202</v>
      </c>
      <c r="E7" s="6">
        <v>335</v>
      </c>
    </row>
    <row r="8" spans="1:5">
      <c r="A8" s="9" t="s">
        <v>8342</v>
      </c>
      <c r="B8" s="6">
        <v>28</v>
      </c>
      <c r="C8" s="6">
        <v>108</v>
      </c>
      <c r="D8" s="6">
        <v>179</v>
      </c>
      <c r="E8" s="6">
        <v>315</v>
      </c>
    </row>
    <row r="9" spans="1:5">
      <c r="A9" s="9" t="s">
        <v>8343</v>
      </c>
      <c r="B9" s="6">
        <v>27</v>
      </c>
      <c r="C9" s="6">
        <v>102</v>
      </c>
      <c r="D9" s="6">
        <v>193</v>
      </c>
      <c r="E9" s="6">
        <v>322</v>
      </c>
    </row>
    <row r="10" spans="1:5">
      <c r="A10" s="9" t="s">
        <v>8334</v>
      </c>
      <c r="B10" s="6">
        <v>26</v>
      </c>
      <c r="C10" s="6">
        <v>126</v>
      </c>
      <c r="D10" s="6">
        <v>232</v>
      </c>
      <c r="E10" s="6">
        <v>384</v>
      </c>
    </row>
    <row r="11" spans="1:5">
      <c r="A11" s="9" t="s">
        <v>8344</v>
      </c>
      <c r="B11" s="6">
        <v>27</v>
      </c>
      <c r="C11" s="6">
        <v>148</v>
      </c>
      <c r="D11" s="6">
        <v>213</v>
      </c>
      <c r="E11" s="6">
        <v>388</v>
      </c>
    </row>
    <row r="12" spans="1:5">
      <c r="A12" s="9" t="s">
        <v>8335</v>
      </c>
      <c r="B12" s="6">
        <v>44</v>
      </c>
      <c r="C12" s="6">
        <v>148</v>
      </c>
      <c r="D12" s="6">
        <v>192</v>
      </c>
      <c r="E12" s="6">
        <v>384</v>
      </c>
    </row>
    <row r="13" spans="1:5">
      <c r="A13" s="9" t="s">
        <v>8336</v>
      </c>
      <c r="B13" s="6">
        <v>32</v>
      </c>
      <c r="C13" s="6">
        <v>134</v>
      </c>
      <c r="D13" s="6">
        <v>167</v>
      </c>
      <c r="E13" s="6">
        <v>333</v>
      </c>
    </row>
    <row r="14" spans="1:5">
      <c r="A14" s="9" t="s">
        <v>8337</v>
      </c>
      <c r="B14" s="6">
        <v>24</v>
      </c>
      <c r="C14" s="6">
        <v>127</v>
      </c>
      <c r="D14" s="6">
        <v>148</v>
      </c>
      <c r="E14" s="6">
        <v>299</v>
      </c>
    </row>
    <row r="15" spans="1:5">
      <c r="A15" s="9" t="s">
        <v>8338</v>
      </c>
      <c r="B15" s="6">
        <v>20</v>
      </c>
      <c r="C15" s="6">
        <v>150</v>
      </c>
      <c r="D15" s="6">
        <v>184</v>
      </c>
      <c r="E15" s="6">
        <v>354</v>
      </c>
    </row>
    <row r="16" spans="1:5">
      <c r="A16" s="9" t="s">
        <v>8339</v>
      </c>
      <c r="B16" s="6">
        <v>37</v>
      </c>
      <c r="C16" s="6">
        <v>114</v>
      </c>
      <c r="D16" s="6">
        <v>180</v>
      </c>
      <c r="E16" s="6">
        <v>331</v>
      </c>
    </row>
    <row r="17" spans="1:5">
      <c r="A17" s="9" t="s">
        <v>8345</v>
      </c>
      <c r="B17" s="6">
        <v>23</v>
      </c>
      <c r="C17" s="6">
        <v>119</v>
      </c>
      <c r="D17" s="6">
        <v>111</v>
      </c>
      <c r="E17" s="6">
        <v>253</v>
      </c>
    </row>
    <row r="18" spans="1:5">
      <c r="A18" s="9" t="s">
        <v>8328</v>
      </c>
      <c r="B18" s="6">
        <v>349</v>
      </c>
      <c r="C18" s="6">
        <v>1530</v>
      </c>
      <c r="D18" s="6">
        <v>2185</v>
      </c>
      <c r="E18" s="6">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B40E9-58F8-CE40-B2EA-05EFAE399639}">
  <sheetPr codeName="Sheet5"/>
  <dimension ref="A1:H13"/>
  <sheetViews>
    <sheetView workbookViewId="0">
      <selection activeCell="J24" sqref="J24"/>
    </sheetView>
  </sheetViews>
  <sheetFormatPr baseColWidth="10" defaultRowHeight="15"/>
  <cols>
    <col min="1" max="1" width="24.5" customWidth="1"/>
    <col min="2" max="8" width="20.83203125" customWidth="1"/>
  </cols>
  <sheetData>
    <row r="1" spans="1:8">
      <c r="A1" t="s">
        <v>8347</v>
      </c>
      <c r="B1" t="s">
        <v>8348</v>
      </c>
      <c r="C1" t="s">
        <v>8349</v>
      </c>
      <c r="D1" t="s">
        <v>8350</v>
      </c>
      <c r="E1" t="s">
        <v>8351</v>
      </c>
      <c r="F1" t="s">
        <v>8352</v>
      </c>
      <c r="G1" t="s">
        <v>8353</v>
      </c>
      <c r="H1" t="s">
        <v>8354</v>
      </c>
    </row>
    <row r="2" spans="1:8">
      <c r="A2" t="s">
        <v>8355</v>
      </c>
      <c r="B2">
        <f>COUNTIFS(Sheet1!$D$2:$D$4115,"&lt;1000",Sheet1!$F$2:$F$4115,"successful")</f>
        <v>322</v>
      </c>
      <c r="C2">
        <f>COUNTIFS(Sheet1!$D$2:$D$4115,"&lt;1000",Sheet1!$F$2:$F$4115,"failed")</f>
        <v>113</v>
      </c>
      <c r="D2">
        <f>COUNTIFS(Sheet1!$D$2:$D$4115,"&lt;1000",Sheet1!$F$2:$F$4115,"canceled")</f>
        <v>18</v>
      </c>
      <c r="E2">
        <f>SUM(B2:D2)</f>
        <v>453</v>
      </c>
      <c r="F2" s="11">
        <f>(B2/E2)</f>
        <v>0.71081677704194257</v>
      </c>
      <c r="G2" s="11">
        <f>(C2/E2)</f>
        <v>0.24944812362030905</v>
      </c>
      <c r="H2" s="11">
        <f>D2/E2</f>
        <v>3.9735099337748346E-2</v>
      </c>
    </row>
    <row r="3" spans="1:8">
      <c r="A3" t="s">
        <v>8356</v>
      </c>
      <c r="B3">
        <f>COUNTIFS(Sheet1!$D$2:$D$4115,"&gt;=1000", Sheet1!$D$2:$D$4115, "&lt;=4999", Sheet1!$F$2:$F$4115,"successful")</f>
        <v>932</v>
      </c>
      <c r="C3">
        <f>COUNTIFS(Sheet1!$D$2:$D$4115,"&gt;=1000", Sheet1!$D$2:$D$4115, "&lt;=4999", Sheet1!$F$2:$F$4115,"failed")</f>
        <v>420</v>
      </c>
      <c r="D3">
        <f>COUNTIFS(Sheet1!$D$2:$D$4115,"&gt;=1000", Sheet1!$D$2:$D$4115, "&lt;=4999", Sheet1!$F$2:$F$4115,"canceled")</f>
        <v>60</v>
      </c>
      <c r="E3">
        <f t="shared" ref="E3:E13" si="0">SUM(B3:D3)</f>
        <v>1412</v>
      </c>
      <c r="F3" s="11">
        <f t="shared" ref="F3:F13" si="1">(B3/E3)</f>
        <v>0.66005665722379603</v>
      </c>
      <c r="G3" s="11">
        <f t="shared" ref="G3:G13" si="2">(C3/E3)</f>
        <v>0.29745042492917845</v>
      </c>
      <c r="H3" s="11">
        <f t="shared" ref="H3:H13" si="3">D3/E3</f>
        <v>4.2492917847025496E-2</v>
      </c>
    </row>
    <row r="4" spans="1:8">
      <c r="A4" t="s">
        <v>8357</v>
      </c>
      <c r="B4">
        <f>COUNTIFS(Sheet1!$D$2:$D$4115,"&gt;=5000", Sheet1!$D$2:$D$4115, "&lt;=9999", Sheet1!$F$2:$F$4115,"successful")</f>
        <v>381</v>
      </c>
      <c r="C4">
        <f>COUNTIFS(Sheet1!$D$2:$D$4115,"&gt;=5000", Sheet1!$D$2:$D$4115, "&lt;=9999", Sheet1!$F$2:$F$4115,"failed")</f>
        <v>283</v>
      </c>
      <c r="D4">
        <f>COUNTIFS(Sheet1!$D$2:$D$4115,"&gt;=5000", Sheet1!$D$2:$D$4115, "&lt;=9999", Sheet1!$F$2:$F$4115,"canceled")</f>
        <v>52</v>
      </c>
      <c r="E4">
        <f t="shared" si="0"/>
        <v>716</v>
      </c>
      <c r="F4" s="11">
        <f t="shared" si="1"/>
        <v>0.53212290502793291</v>
      </c>
      <c r="G4" s="11">
        <f t="shared" si="2"/>
        <v>0.39525139664804471</v>
      </c>
      <c r="H4" s="11">
        <f t="shared" si="3"/>
        <v>7.2625698324022353E-2</v>
      </c>
    </row>
    <row r="5" spans="1:8">
      <c r="A5" t="s">
        <v>8358</v>
      </c>
      <c r="B5">
        <f>COUNTIFS(Sheet1!$D$2:$D$4115,"&gt;=10000", Sheet1!$D$2:$D$4115, "&lt;=14999", Sheet1!$F$2:$F$4115,"successful")</f>
        <v>168</v>
      </c>
      <c r="C5">
        <f>COUNTIFS(Sheet1!$D$2:$D$4115,"&gt;=10000", Sheet1!$D$2:$D$4115, "&lt;=14999", Sheet1!$F$2:$F$4115,"failed")</f>
        <v>144</v>
      </c>
      <c r="D5">
        <f>COUNTIFS(Sheet1!$D$2:$D$4115,"&gt;=10000", Sheet1!$D$2:$D$4115, "&lt;=14999", Sheet1!$F$2:$F$4115,"canceled")</f>
        <v>40</v>
      </c>
      <c r="E5">
        <f t="shared" si="0"/>
        <v>352</v>
      </c>
      <c r="F5" s="11">
        <f t="shared" si="1"/>
        <v>0.47727272727272729</v>
      </c>
      <c r="G5" s="11">
        <f t="shared" si="2"/>
        <v>0.40909090909090912</v>
      </c>
      <c r="H5" s="11">
        <f t="shared" si="3"/>
        <v>0.11363636363636363</v>
      </c>
    </row>
    <row r="6" spans="1:8">
      <c r="A6" t="s">
        <v>8359</v>
      </c>
      <c r="B6">
        <f>COUNTIFS(Sheet1!$D$2:$D$4115,"=15000", Sheet1!$D$2:$D$4115, "&lt;=19999", Sheet1!$F$2:$F$4115,"successful")</f>
        <v>56</v>
      </c>
      <c r="C6">
        <f>COUNTIFS(Sheet1!$D$2:$D$4115,"=15000", Sheet1!$D$2:$D$4115, "&lt;=19999", Sheet1!$F$2:$F$4115,"failed")</f>
        <v>58</v>
      </c>
      <c r="D6">
        <f>COUNTIFS(Sheet1!$D$2:$D$4115,"=15000", Sheet1!$D$2:$D$4115, "&lt;=19999", Sheet1!$F$2:$F$4115,"canceled")</f>
        <v>13</v>
      </c>
      <c r="E6">
        <f t="shared" si="0"/>
        <v>127</v>
      </c>
      <c r="F6" s="11">
        <f t="shared" si="1"/>
        <v>0.44094488188976377</v>
      </c>
      <c r="G6" s="11">
        <f t="shared" si="2"/>
        <v>0.45669291338582679</v>
      </c>
      <c r="H6" s="11">
        <f t="shared" si="3"/>
        <v>0.10236220472440945</v>
      </c>
    </row>
    <row r="7" spans="1:8">
      <c r="A7" t="s">
        <v>8360</v>
      </c>
      <c r="B7">
        <f>COUNTIFS(Sheet1!$D$2:$D$4115,"&gt;=20000", Sheet1!$D$2:$D$4115, "&lt;=24999", Sheet1!$F$2:$F$4115,"successful")</f>
        <v>62</v>
      </c>
      <c r="C7">
        <f>COUNTIFS(Sheet1!$D$2:$D$4115,"&gt;=20000", Sheet1!$D$2:$D$4115, "&lt;=24999", Sheet1!$F$2:$F$4115,"failed")</f>
        <v>72</v>
      </c>
      <c r="D7">
        <f>COUNTIFS(Sheet1!$D$2:$D$4115,"&gt;=20000", Sheet1!$D$2:$D$4115, "&lt;=24999", Sheet1!$F$2:$F$4115,"canceled")</f>
        <v>14</v>
      </c>
      <c r="E7">
        <f t="shared" si="0"/>
        <v>148</v>
      </c>
      <c r="F7" s="11">
        <f t="shared" si="1"/>
        <v>0.41891891891891891</v>
      </c>
      <c r="G7" s="11">
        <f t="shared" si="2"/>
        <v>0.48648648648648651</v>
      </c>
      <c r="H7" s="11">
        <f t="shared" si="3"/>
        <v>9.45945945945946E-2</v>
      </c>
    </row>
    <row r="8" spans="1:8">
      <c r="A8" t="s">
        <v>8361</v>
      </c>
      <c r="B8">
        <f>COUNTIFS(Sheet1!$D$2:$D$4115,"&gt;=25000", Sheet1!$D$2:$D$4115, "&lt;=29999", Sheet1!$F$2:$F$4115,"successful")</f>
        <v>55</v>
      </c>
      <c r="C8">
        <f>COUNTIFS(Sheet1!$D$2:$D$4115,"&gt;=25000", Sheet1!$D$2:$D$4115, "&lt;=29999", Sheet1!$F$2:$F$4115,"failed")</f>
        <v>64</v>
      </c>
      <c r="D8">
        <f>COUNTIFS(Sheet1!$D$2:$D$4115,"&gt;=25000", Sheet1!$D$2:$D$4115, "&lt;=29999", Sheet1!$F$2:$F$4115,"canceled")</f>
        <v>18</v>
      </c>
      <c r="E8">
        <f t="shared" si="0"/>
        <v>137</v>
      </c>
      <c r="F8" s="11">
        <f t="shared" si="1"/>
        <v>0.40145985401459855</v>
      </c>
      <c r="G8" s="11">
        <f t="shared" si="2"/>
        <v>0.46715328467153283</v>
      </c>
      <c r="H8" s="11">
        <f t="shared" si="3"/>
        <v>0.13138686131386862</v>
      </c>
    </row>
    <row r="9" spans="1:8">
      <c r="A9" t="s">
        <v>8362</v>
      </c>
      <c r="B9">
        <f>COUNTIFS(Sheet1!$D$2:$D$4115,"&gt;=30000", Sheet1!$D$2:$D$4115, "&lt;=34999", Sheet1!$F$2:$F$4115,"successful")</f>
        <v>32</v>
      </c>
      <c r="C9">
        <f>COUNTIFS(Sheet1!$D$2:$D$4115,"&gt;=30000", Sheet1!$D$2:$D$4115, "&lt;=34999", Sheet1!$F$2:$F$4115,"failed")</f>
        <v>37</v>
      </c>
      <c r="D9">
        <f>COUNTIFS(Sheet1!$D$2:$D$4115,"&gt;=30000", Sheet1!$D$2:$D$4115, "&lt;=34999", Sheet1!$F$2:$F$4115,"canceled")</f>
        <v>13</v>
      </c>
      <c r="E9">
        <f t="shared" si="0"/>
        <v>82</v>
      </c>
      <c r="F9" s="11">
        <f t="shared" si="1"/>
        <v>0.3902439024390244</v>
      </c>
      <c r="G9" s="11">
        <f t="shared" si="2"/>
        <v>0.45121951219512196</v>
      </c>
      <c r="H9" s="11">
        <f t="shared" si="3"/>
        <v>0.15853658536585366</v>
      </c>
    </row>
    <row r="10" spans="1:8">
      <c r="A10" t="s">
        <v>8363</v>
      </c>
      <c r="B10">
        <f>COUNTIFS(Sheet1!$D$2:$D$4115,"&gt;=35000", Sheet1!$D$2:$D$4115, "&lt;=39999", Sheet1!$F$2:$F$4115,"successful")</f>
        <v>26</v>
      </c>
      <c r="C10">
        <f>COUNTIFS(Sheet1!$D$2:$D$4115,"&gt;=35000", Sheet1!$D$2:$D$4115, "&lt;=39999", Sheet1!$F$2:$F$4115,"failed")</f>
        <v>22</v>
      </c>
      <c r="D10">
        <f>COUNTIFS(Sheet1!$D$2:$D$4115,"&gt;=35000", Sheet1!$D$2:$D$4115, "&lt;=39999", Sheet1!$F$2:$F$4115,"canceled")</f>
        <v>7</v>
      </c>
      <c r="E10">
        <f t="shared" si="0"/>
        <v>55</v>
      </c>
      <c r="F10" s="11">
        <f t="shared" si="1"/>
        <v>0.47272727272727272</v>
      </c>
      <c r="G10" s="11">
        <f t="shared" si="2"/>
        <v>0.4</v>
      </c>
      <c r="H10" s="11">
        <f t="shared" si="3"/>
        <v>0.12727272727272726</v>
      </c>
    </row>
    <row r="11" spans="1:8">
      <c r="A11" t="s">
        <v>8364</v>
      </c>
      <c r="B11">
        <f>COUNTIFS(Sheet1!$D$2:$D$4115,"&gt;=40000", Sheet1!$D$2:$D$4115, "&lt;=44999", Sheet1!$F$2:$F$4115,"successful")</f>
        <v>21</v>
      </c>
      <c r="C11">
        <f>COUNTIFS(Sheet1!$D$2:$D$4115,"&gt;=40000", Sheet1!$D$2:$D$4115, "&lt;=44999", Sheet1!$F$2:$F$4115,"failed")</f>
        <v>16</v>
      </c>
      <c r="D11">
        <f>COUNTIFS(Sheet1!$D$2:$D$4115,"&gt;=40000", Sheet1!$D$2:$D$4115, "&lt;=44999", Sheet1!$F$2:$F$4115,"canceled")</f>
        <v>6</v>
      </c>
      <c r="E11">
        <f t="shared" si="0"/>
        <v>43</v>
      </c>
      <c r="F11" s="11">
        <f t="shared" si="1"/>
        <v>0.48837209302325579</v>
      </c>
      <c r="G11" s="11">
        <f t="shared" si="2"/>
        <v>0.37209302325581395</v>
      </c>
      <c r="H11" s="11">
        <f t="shared" si="3"/>
        <v>0.13953488372093023</v>
      </c>
    </row>
    <row r="12" spans="1:8">
      <c r="A12" t="s">
        <v>8365</v>
      </c>
      <c r="B12">
        <f>COUNTIFS(Sheet1!$D$2:$D$4115,"&gt;=45000", Sheet1!$D$2:$D$4115, "&lt;=49999", Sheet1!$F$2:$F$4115,"successful")</f>
        <v>6</v>
      </c>
      <c r="C12">
        <f>COUNTIFS(Sheet1!$D$2:$D$4115,"&gt;=45000", Sheet1!$D$2:$D$4115, "&lt;=49999", Sheet1!$F$2:$F$4115,"failed")</f>
        <v>11</v>
      </c>
      <c r="D12">
        <f>COUNTIFS(Sheet1!$D$2:$D$4115,"&gt;=45000", Sheet1!$D$2:$D$4115, "&lt;=49999", Sheet1!$F$2:$F$4115,"canceled")</f>
        <v>4</v>
      </c>
      <c r="E12">
        <f t="shared" si="0"/>
        <v>21</v>
      </c>
      <c r="F12" s="11">
        <f t="shared" si="1"/>
        <v>0.2857142857142857</v>
      </c>
      <c r="G12" s="11">
        <f t="shared" si="2"/>
        <v>0.52380952380952384</v>
      </c>
      <c r="H12" s="11">
        <f t="shared" si="3"/>
        <v>0.19047619047619047</v>
      </c>
    </row>
    <row r="13" spans="1:8">
      <c r="A13" t="s">
        <v>8366</v>
      </c>
      <c r="B13">
        <f>COUNTIFS(Sheet1!$D$2:$D$4115,"&gt;=50000", Sheet1!$F$2:$F$4115,"successful")</f>
        <v>86</v>
      </c>
      <c r="C13">
        <f>COUNTIFS(Sheet1!$D$2:$D$4115,"&gt;=50000", Sheet1!$F$2:$F$4115,"failed")</f>
        <v>258</v>
      </c>
      <c r="D13">
        <f>COUNTIFS(Sheet1!$D$2:$D$4115,"&gt;=50000", Sheet1!$F$2:$F$4115,"canceled")</f>
        <v>100</v>
      </c>
      <c r="E13">
        <f t="shared" si="0"/>
        <v>444</v>
      </c>
      <c r="F13" s="11">
        <f t="shared" si="1"/>
        <v>0.19369369369369369</v>
      </c>
      <c r="G13" s="11">
        <f t="shared" si="2"/>
        <v>0.58108108108108103</v>
      </c>
      <c r="H13" s="11">
        <f t="shared" si="3"/>
        <v>0.22522522522522523</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 1</vt:lpstr>
      <vt:lpstr>Pivot 2</vt:lpstr>
      <vt:lpstr>Pivot 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2018-11-18T19:45:18Z</dcterms:modified>
</cp:coreProperties>
</file>